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root\GTS_Home\isdasmi\Desktop\CMS Docs\"/>
    </mc:Choice>
  </mc:AlternateContent>
  <bookViews>
    <workbookView xWindow="360" yWindow="0" windowWidth="18840" windowHeight="7730" tabRatio="882"/>
  </bookViews>
  <sheets>
    <sheet name="Summary" sheetId="9" r:id="rId1"/>
    <sheet name="Single Male" sheetId="1" r:id="rId2"/>
    <sheet name="Single male Comments" sheetId="17" r:id="rId3"/>
    <sheet name="Single Female" sheetId="2" r:id="rId4"/>
    <sheet name="Single female Comments" sheetId="18" r:id="rId5"/>
    <sheet name="Couple" sheetId="3" r:id="rId6"/>
    <sheet name="Couple Comments" sheetId="19" r:id="rId7"/>
    <sheet name="Single +1" sheetId="4" r:id="rId8"/>
    <sheet name="Single +1 Comments" sheetId="20" r:id="rId9"/>
    <sheet name="Couple +1" sheetId="5" r:id="rId10"/>
    <sheet name="Couple +1 Comments" sheetId="21" r:id="rId11"/>
    <sheet name="Couple +2" sheetId="6" r:id="rId12"/>
    <sheet name="Couple +2 Comments" sheetId="22" r:id="rId13"/>
    <sheet name="Couple +3" sheetId="7" r:id="rId14"/>
    <sheet name="Couple +3 Comments" sheetId="23" r:id="rId15"/>
    <sheet name="Male pensioner " sheetId="15" r:id="rId16"/>
    <sheet name="Male pensioner Comments" sheetId="25" r:id="rId17"/>
    <sheet name="Female pensioner" sheetId="14" r:id="rId18"/>
    <sheet name="Female pensioner Comments" sheetId="26" r:id="rId19"/>
    <sheet name="Partnered pensioner" sheetId="16" r:id="rId20"/>
    <sheet name="Partnered pensioner Comments" sheetId="24" r:id="rId21"/>
    <sheet name="Child" sheetId="8" r:id="rId22"/>
    <sheet name="Child 2021" sheetId="27" r:id="rId23"/>
    <sheet name="Comparison" sheetId="10" r:id="rId24"/>
    <sheet name="Comparison 2 - Basket Value" sheetId="11" r:id="rId25"/>
    <sheet name="Comparison 3 - Basket Items" sheetId="12" r:id="rId26"/>
    <sheet name="Private Rental" sheetId="13" r:id="rId27"/>
  </sheets>
  <externalReferences>
    <externalReference r:id="rId28"/>
    <externalReference r:id="rId29"/>
  </externalReferences>
  <definedNames>
    <definedName name="_xlnm._FilterDatabase" localSheetId="21" hidden="1">Child!$A$2:$H$420</definedName>
    <definedName name="_xlnm._FilterDatabase" localSheetId="22" hidden="1">'Child 2021'!$A$2:$L$423</definedName>
    <definedName name="_xlnm._FilterDatabase" localSheetId="5" hidden="1">Couple!$B$169:$M$398</definedName>
    <definedName name="_xlnm._FilterDatabase" localSheetId="9" hidden="1">'Couple +1'!$B$202:$M$396</definedName>
    <definedName name="_xlnm._FilterDatabase" localSheetId="10" hidden="1">'Couple +1 Comments'!$B$203:$M$397</definedName>
    <definedName name="_xlnm._FilterDatabase" localSheetId="11" hidden="1">'Couple +2'!$B$205:$M$410</definedName>
    <definedName name="_xlnm._FilterDatabase" localSheetId="12" hidden="1">'Couple +2 Comments'!$B$209:$L$209</definedName>
    <definedName name="_xlnm._FilterDatabase" localSheetId="13" hidden="1">'Couple +3'!$B$212:$O$540</definedName>
    <definedName name="_xlnm._FilterDatabase" localSheetId="14" hidden="1">'Couple +3 Comments'!$B$218:$L$425</definedName>
    <definedName name="_xlnm._FilterDatabase" localSheetId="6" hidden="1">'Couple Comments'!$B$171:$L$311</definedName>
    <definedName name="_xlnm._FilterDatabase" localSheetId="17" hidden="1">'Female pensioner'!$A$133:$K$319</definedName>
    <definedName name="_xlnm._FilterDatabase" localSheetId="18" hidden="1">'Female pensioner Comments'!$A$135:$K$321</definedName>
    <definedName name="_xlnm._FilterDatabase" localSheetId="15" hidden="1">'Male pensioner '!$A$121:$Z$389</definedName>
    <definedName name="_xlnm._FilterDatabase" localSheetId="16" hidden="1">'Male pensioner Comments'!$A$123:$N$309</definedName>
    <definedName name="_xlnm._FilterDatabase" localSheetId="19" hidden="1">'Partnered pensioner'!$A$171:$K$373</definedName>
    <definedName name="_xlnm._FilterDatabase" localSheetId="20" hidden="1">'Partnered pensioner Comments'!$A$175:$K$377</definedName>
    <definedName name="_xlnm._FilterDatabase" localSheetId="7" hidden="1">'Single +1'!$B$148:$L$439</definedName>
    <definedName name="_xlnm._FilterDatabase" localSheetId="8" hidden="1">'Single +1 Comments'!$B$150:$L$411</definedName>
    <definedName name="_xlnm._FilterDatabase" localSheetId="3" hidden="1">'Single Female'!$B$131:$N$347</definedName>
    <definedName name="_xlnm._FilterDatabase" localSheetId="4" hidden="1">'Single female Comments'!$D$133:$L$272</definedName>
    <definedName name="_xlnm._FilterDatabase" localSheetId="1" hidden="1">'Single Male'!$B$122:$L$261</definedName>
    <definedName name="_xlnm._FilterDatabase" localSheetId="2" hidden="1">'Single male Comments'!$B$122:$M$261</definedName>
  </definedNames>
  <calcPr calcId="162913"/>
</workbook>
</file>

<file path=xl/calcChain.xml><?xml version="1.0" encoding="utf-8"?>
<calcChain xmlns="http://schemas.openxmlformats.org/spreadsheetml/2006/main">
  <c r="K340" i="4" l="1"/>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L91" i="4"/>
  <c r="L20" i="11" l="1"/>
  <c r="E410" i="6" l="1"/>
  <c r="K319" i="14"/>
  <c r="J319" i="14"/>
  <c r="K307" i="15"/>
  <c r="J307" i="15"/>
  <c r="L395" i="5"/>
  <c r="K395" i="5"/>
  <c r="I256" i="1"/>
  <c r="I253" i="1"/>
  <c r="I252" i="1"/>
  <c r="I234" i="1"/>
  <c r="I170" i="1"/>
  <c r="I168" i="1"/>
  <c r="I139" i="1"/>
  <c r="D286" i="25"/>
  <c r="I416" i="7" l="1"/>
  <c r="I417" i="7"/>
  <c r="I418" i="7"/>
  <c r="I408" i="6"/>
  <c r="I409" i="6"/>
  <c r="I410" i="6"/>
  <c r="I395" i="5"/>
  <c r="I396" i="5"/>
  <c r="I341" i="4"/>
  <c r="I342" i="4"/>
  <c r="K416" i="7" l="1"/>
  <c r="L416" i="7"/>
  <c r="L408" i="6"/>
  <c r="K408" i="6"/>
  <c r="I304" i="17"/>
  <c r="D36" i="9" l="1"/>
  <c r="E116" i="1" l="1"/>
  <c r="E26" i="13"/>
  <c r="C16" i="13"/>
  <c r="C26" i="13"/>
  <c r="C4" i="13"/>
  <c r="C5" i="13"/>
  <c r="C6" i="13"/>
  <c r="C7" i="13"/>
  <c r="C8" i="13"/>
  <c r="C9" i="13"/>
  <c r="C10" i="13"/>
  <c r="C11" i="13"/>
  <c r="C12" i="13"/>
  <c r="C13" i="13"/>
  <c r="C14" i="13"/>
  <c r="C15" i="13"/>
  <c r="C17" i="13"/>
  <c r="C18" i="13"/>
  <c r="C19" i="13"/>
  <c r="C20" i="13"/>
  <c r="C3" i="13"/>
  <c r="E4" i="13"/>
  <c r="E5" i="13"/>
  <c r="E6" i="13"/>
  <c r="E7" i="13"/>
  <c r="E8" i="13"/>
  <c r="E9" i="13"/>
  <c r="E10" i="13"/>
  <c r="E11" i="13"/>
  <c r="E12" i="13"/>
  <c r="E13" i="13"/>
  <c r="E14" i="13"/>
  <c r="E15" i="13"/>
  <c r="E16" i="13"/>
  <c r="E3" i="13"/>
  <c r="H5" i="12" l="1"/>
  <c r="N13" i="12"/>
  <c r="L13" i="12"/>
  <c r="K512" i="5" l="1"/>
  <c r="L476" i="5"/>
  <c r="K476" i="5"/>
  <c r="L491" i="6"/>
  <c r="K491" i="6"/>
  <c r="H10" i="10" s="1"/>
  <c r="K105" i="6"/>
  <c r="I502" i="6"/>
  <c r="K530" i="6" s="1"/>
  <c r="H12" i="10" s="1"/>
  <c r="G10" i="10"/>
  <c r="G12" i="10"/>
  <c r="G5" i="10"/>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486" i="5"/>
  <c r="I479" i="5"/>
  <c r="K484" i="5" s="1"/>
  <c r="G11" i="10" s="1"/>
  <c r="I480" i="5"/>
  <c r="I481" i="5"/>
  <c r="I482" i="5"/>
  <c r="I483" i="5"/>
  <c r="I484" i="5"/>
  <c r="I478" i="5"/>
  <c r="I476"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398"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203" i="5"/>
  <c r="I198" i="5"/>
  <c r="I199" i="5"/>
  <c r="I200" i="5"/>
  <c r="I201" i="5"/>
  <c r="I197" i="5"/>
  <c r="I177"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8" i="5"/>
  <c r="I179" i="5"/>
  <c r="I180" i="5"/>
  <c r="I181" i="5"/>
  <c r="I182" i="5"/>
  <c r="I183" i="5"/>
  <c r="I184" i="5"/>
  <c r="I185" i="5"/>
  <c r="I186" i="5"/>
  <c r="I187" i="5"/>
  <c r="I188" i="5"/>
  <c r="I189" i="5"/>
  <c r="I190" i="5"/>
  <c r="I191" i="5"/>
  <c r="I192" i="5"/>
  <c r="I193" i="5"/>
  <c r="I105" i="5"/>
  <c r="I106" i="5"/>
  <c r="I107" i="5"/>
  <c r="I10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4" i="5"/>
  <c r="I121" i="7" l="1"/>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16" i="7"/>
  <c r="I117" i="7"/>
  <c r="I11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4" i="7"/>
  <c r="K113" i="7" s="1"/>
  <c r="I494" i="6"/>
  <c r="K499" i="6" s="1"/>
  <c r="H11" i="10" s="1"/>
  <c r="I495" i="6"/>
  <c r="I496" i="6"/>
  <c r="I497" i="6"/>
  <c r="I498" i="6"/>
  <c r="I499"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201" i="6"/>
  <c r="I202" i="6"/>
  <c r="I203" i="6"/>
  <c r="I204"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13" i="6"/>
  <c r="I109" i="6"/>
  <c r="I110" i="6"/>
  <c r="I111"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204" i="5"/>
  <c r="G9" i="10" l="1"/>
  <c r="L197" i="6"/>
  <c r="K197" i="6"/>
  <c r="H7" i="10" s="1"/>
  <c r="H485" i="16"/>
  <c r="H486" i="16"/>
  <c r="H487" i="16"/>
  <c r="H373" i="16"/>
  <c r="K453" i="16" s="1"/>
  <c r="D165" i="16"/>
  <c r="D170" i="16"/>
  <c r="D129" i="14"/>
  <c r="K74" i="16"/>
  <c r="J74" i="16"/>
  <c r="H406" i="14"/>
  <c r="H407" i="14"/>
  <c r="H408" i="14"/>
  <c r="H312" i="14"/>
  <c r="H313" i="14"/>
  <c r="H314" i="14"/>
  <c r="H315" i="14"/>
  <c r="H316" i="14"/>
  <c r="H317" i="14"/>
  <c r="H318" i="14"/>
  <c r="H319" i="14"/>
  <c r="K71" i="14"/>
  <c r="J71" i="14"/>
  <c r="H387" i="15"/>
  <c r="H388" i="15"/>
  <c r="H389" i="15"/>
  <c r="H78" i="15"/>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10" i="7"/>
  <c r="I511" i="7"/>
  <c r="I509"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20"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190" i="7"/>
  <c r="I191" i="7"/>
  <c r="I192" i="7"/>
  <c r="I193" i="7"/>
  <c r="I194" i="7"/>
  <c r="I195" i="7"/>
  <c r="I196" i="7"/>
  <c r="I197" i="7"/>
  <c r="I198" i="7"/>
  <c r="I199" i="7"/>
  <c r="I200" i="7"/>
  <c r="I201" i="7"/>
  <c r="I202" i="7"/>
  <c r="I203" i="7"/>
  <c r="I204" i="7"/>
  <c r="L530" i="6"/>
  <c r="I519" i="6"/>
  <c r="I520" i="6"/>
  <c r="I521" i="6"/>
  <c r="I522" i="6"/>
  <c r="I523" i="6"/>
  <c r="I524" i="6"/>
  <c r="I525" i="6"/>
  <c r="I526" i="6"/>
  <c r="I527" i="6"/>
  <c r="I528" i="6"/>
  <c r="I529" i="6"/>
  <c r="I530" i="6"/>
  <c r="I206" i="6"/>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I429" i="4"/>
  <c r="I430" i="4"/>
  <c r="I431" i="4"/>
  <c r="I432" i="4"/>
  <c r="I433" i="4"/>
  <c r="I434" i="4"/>
  <c r="I435" i="4"/>
  <c r="I436" i="4"/>
  <c r="I437" i="4"/>
  <c r="I438" i="4"/>
  <c r="I439"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338" i="4"/>
  <c r="I339" i="4"/>
  <c r="I340"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127" i="4"/>
  <c r="I128" i="4"/>
  <c r="I129" i="4"/>
  <c r="I130" i="4"/>
  <c r="I131" i="4"/>
  <c r="I132" i="4"/>
  <c r="I133" i="4"/>
  <c r="I134" i="4"/>
  <c r="I135" i="4"/>
  <c r="I136" i="4"/>
  <c r="I137" i="4"/>
  <c r="I391" i="3"/>
  <c r="I392" i="3"/>
  <c r="I393" i="3"/>
  <c r="I394" i="3"/>
  <c r="I395" i="3"/>
  <c r="I396" i="3"/>
  <c r="I397" i="3"/>
  <c r="I398" i="3"/>
  <c r="I350" i="3"/>
  <c r="I351" i="3"/>
  <c r="I352" i="3"/>
  <c r="I353" i="3"/>
  <c r="I354" i="3"/>
  <c r="I355" i="3"/>
  <c r="I356" i="3"/>
  <c r="I357" i="3"/>
  <c r="I358" i="3"/>
  <c r="I359" i="3"/>
  <c r="I360" i="3"/>
  <c r="I361" i="3"/>
  <c r="I362" i="3"/>
  <c r="I363" i="3"/>
  <c r="I364" i="3"/>
  <c r="I365" i="3"/>
  <c r="I366" i="3"/>
  <c r="I367" i="3"/>
  <c r="I91" i="3"/>
  <c r="I92" i="3"/>
  <c r="I93" i="3"/>
  <c r="I94" i="3"/>
  <c r="I95" i="3"/>
  <c r="I96" i="3"/>
  <c r="I97" i="3"/>
  <c r="I98" i="3"/>
  <c r="I99" i="3"/>
  <c r="I100" i="3"/>
  <c r="I101" i="3"/>
  <c r="I102" i="3"/>
  <c r="I103" i="3"/>
  <c r="I338" i="2"/>
  <c r="I339" i="2"/>
  <c r="I340" i="2"/>
  <c r="I341" i="2"/>
  <c r="I342" i="2"/>
  <c r="I343" i="2"/>
  <c r="I344" i="2"/>
  <c r="I345" i="2"/>
  <c r="I346" i="2"/>
  <c r="I347" i="2"/>
  <c r="I276" i="2"/>
  <c r="I277" i="2"/>
  <c r="I278" i="2"/>
  <c r="I279" i="2"/>
  <c r="I280" i="2"/>
  <c r="I281" i="2"/>
  <c r="I282" i="2"/>
  <c r="I283" i="2"/>
  <c r="I284" i="2"/>
  <c r="I285" i="2"/>
  <c r="I286" i="2"/>
  <c r="I287" i="2"/>
  <c r="I288" i="2"/>
  <c r="I267" i="2"/>
  <c r="I144" i="2"/>
  <c r="I145" i="2"/>
  <c r="I146" i="2"/>
  <c r="I147" i="2"/>
  <c r="I148" i="2"/>
  <c r="I149" i="2"/>
  <c r="I150"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323" i="1"/>
  <c r="I324" i="1"/>
  <c r="I325" i="1"/>
  <c r="I326" i="1"/>
  <c r="I293" i="1"/>
  <c r="I294" i="1"/>
  <c r="I295" i="1"/>
  <c r="I296" i="1"/>
  <c r="I297" i="1"/>
  <c r="I298" i="1"/>
  <c r="I299" i="1"/>
  <c r="I255" i="1"/>
  <c r="I257" i="1"/>
  <c r="I258" i="1"/>
  <c r="I259" i="1"/>
  <c r="I260" i="1"/>
  <c r="I261" i="1"/>
  <c r="E121" i="1"/>
  <c r="E120" i="1"/>
  <c r="E118" i="1"/>
  <c r="I118" i="1" s="1"/>
  <c r="E117" i="1"/>
  <c r="I80" i="1"/>
  <c r="I81"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215" i="23"/>
  <c r="E214" i="23"/>
  <c r="E212" i="23"/>
  <c r="E211" i="23"/>
  <c r="E205" i="22"/>
  <c r="E203" i="22"/>
  <c r="E202" i="22"/>
  <c r="E200" i="21"/>
  <c r="E198" i="21"/>
  <c r="E197" i="21"/>
  <c r="E168" i="19"/>
  <c r="E166" i="19"/>
  <c r="E165" i="19"/>
  <c r="L340" i="4" l="1"/>
  <c r="L76" i="1"/>
  <c r="H9" i="10"/>
  <c r="L540" i="7"/>
  <c r="K540" i="7"/>
  <c r="I12" i="10" s="1"/>
  <c r="K499" i="7"/>
  <c r="I10" i="10" s="1"/>
  <c r="L499" i="7"/>
  <c r="J453" i="16"/>
  <c r="K76" i="1"/>
  <c r="E121" i="17" l="1"/>
  <c r="E120" i="17"/>
  <c r="E118" i="17"/>
  <c r="E117" i="17"/>
  <c r="H380" i="26" l="1"/>
  <c r="H129" i="26"/>
  <c r="H130" i="26"/>
  <c r="H131" i="26"/>
  <c r="H132" i="26"/>
  <c r="H133" i="26"/>
  <c r="H128"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77" i="26"/>
  <c r="H83" i="25"/>
  <c r="H84" i="25"/>
  <c r="H85" i="25"/>
  <c r="H86" i="25"/>
  <c r="H87" i="25"/>
  <c r="H88" i="25"/>
  <c r="H89" i="25"/>
  <c r="H90" i="25"/>
  <c r="H91" i="25"/>
  <c r="H92" i="25"/>
  <c r="H93" i="25"/>
  <c r="H94" i="25"/>
  <c r="H95" i="25"/>
  <c r="H96" i="25"/>
  <c r="H97" i="25"/>
  <c r="H98" i="25"/>
  <c r="H99" i="25"/>
  <c r="H100" i="25"/>
  <c r="H101" i="25"/>
  <c r="H102" i="25"/>
  <c r="H103" i="25"/>
  <c r="H104" i="25"/>
  <c r="H105" i="25"/>
  <c r="H106" i="25"/>
  <c r="H107" i="25"/>
  <c r="H108" i="25"/>
  <c r="H109" i="25"/>
  <c r="H110" i="25"/>
  <c r="H111" i="25"/>
  <c r="H112" i="25"/>
  <c r="H113" i="25"/>
  <c r="H82" i="25"/>
  <c r="H79" i="25"/>
  <c r="H80" i="25"/>
  <c r="H78" i="25"/>
  <c r="H117" i="25"/>
  <c r="H118" i="25"/>
  <c r="H119" i="25"/>
  <c r="H120" i="25"/>
  <c r="H121" i="25"/>
  <c r="H116" i="25"/>
  <c r="I512" i="23"/>
  <c r="I509" i="23"/>
  <c r="I510" i="23"/>
  <c r="I508" i="23"/>
  <c r="I494" i="23"/>
  <c r="I495" i="23"/>
  <c r="I496" i="23"/>
  <c r="I497" i="23"/>
  <c r="I498" i="23"/>
  <c r="I499" i="23"/>
  <c r="I500" i="23"/>
  <c r="I501" i="23"/>
  <c r="I502" i="23"/>
  <c r="I503" i="23"/>
  <c r="I504" i="23"/>
  <c r="I505" i="23"/>
  <c r="I506" i="23"/>
  <c r="I493" i="23"/>
  <c r="I487" i="23"/>
  <c r="I488" i="23"/>
  <c r="I489" i="23"/>
  <c r="I490" i="23"/>
  <c r="I491" i="23"/>
  <c r="I486" i="23"/>
  <c r="I430" i="23"/>
  <c r="I431" i="23"/>
  <c r="I432" i="23"/>
  <c r="I433" i="23"/>
  <c r="I434" i="23"/>
  <c r="I435" i="23"/>
  <c r="I436" i="23"/>
  <c r="I437" i="23"/>
  <c r="I438" i="23"/>
  <c r="I439" i="23"/>
  <c r="I440" i="23"/>
  <c r="I441" i="23"/>
  <c r="I442" i="23"/>
  <c r="I443" i="23"/>
  <c r="I444" i="23"/>
  <c r="I445" i="23"/>
  <c r="I446" i="23"/>
  <c r="I447" i="23"/>
  <c r="I448" i="23"/>
  <c r="I449" i="23"/>
  <c r="I450" i="23"/>
  <c r="I451" i="23"/>
  <c r="I452" i="23"/>
  <c r="I453" i="23"/>
  <c r="I454" i="23"/>
  <c r="I455" i="23"/>
  <c r="I456" i="23"/>
  <c r="I457" i="23"/>
  <c r="I458" i="23"/>
  <c r="I459" i="23"/>
  <c r="I460" i="23"/>
  <c r="I461" i="23"/>
  <c r="I462" i="23"/>
  <c r="I463" i="23"/>
  <c r="I464" i="23"/>
  <c r="I465" i="23"/>
  <c r="I466" i="23"/>
  <c r="I467" i="23"/>
  <c r="I468" i="23"/>
  <c r="I469" i="23"/>
  <c r="I470" i="23"/>
  <c r="I471" i="23"/>
  <c r="I472" i="23"/>
  <c r="I473" i="23"/>
  <c r="I474" i="23"/>
  <c r="I475" i="23"/>
  <c r="I476" i="23"/>
  <c r="I477" i="23"/>
  <c r="I478" i="23"/>
  <c r="I479" i="23"/>
  <c r="I480" i="23"/>
  <c r="I481" i="23"/>
  <c r="I482" i="23"/>
  <c r="I483" i="23"/>
  <c r="I484" i="23"/>
  <c r="I429" i="23"/>
  <c r="I210" i="23"/>
  <c r="I211" i="23"/>
  <c r="I212" i="23"/>
  <c r="I213" i="23"/>
  <c r="I214" i="23"/>
  <c r="I193" i="23"/>
  <c r="I194" i="23"/>
  <c r="I195" i="23"/>
  <c r="I196" i="23"/>
  <c r="I197" i="23"/>
  <c r="I198" i="23"/>
  <c r="I199" i="23"/>
  <c r="I200" i="23"/>
  <c r="I201" i="23"/>
  <c r="I202" i="23"/>
  <c r="I203" i="23"/>
  <c r="I204" i="23"/>
  <c r="I205" i="23"/>
  <c r="I206" i="23"/>
  <c r="I192" i="23"/>
  <c r="I122" i="23"/>
  <c r="I123" i="23"/>
  <c r="I124" i="23"/>
  <c r="I125" i="23"/>
  <c r="I126" i="23"/>
  <c r="I127" i="23"/>
  <c r="I128" i="23"/>
  <c r="I129" i="23"/>
  <c r="I130" i="23"/>
  <c r="I131" i="23"/>
  <c r="I132" i="23"/>
  <c r="I133" i="23"/>
  <c r="I134" i="23"/>
  <c r="I135" i="23"/>
  <c r="I136" i="23"/>
  <c r="I137" i="23"/>
  <c r="I138" i="23"/>
  <c r="I139" i="23"/>
  <c r="I140" i="23"/>
  <c r="I141" i="23"/>
  <c r="I142" i="23"/>
  <c r="I143" i="23"/>
  <c r="I144" i="23"/>
  <c r="I145" i="23"/>
  <c r="I146" i="23"/>
  <c r="I147" i="23"/>
  <c r="I148" i="23"/>
  <c r="I149" i="23"/>
  <c r="I150" i="23"/>
  <c r="I151" i="23"/>
  <c r="I152" i="23"/>
  <c r="I153" i="23"/>
  <c r="I154" i="23"/>
  <c r="I155" i="23"/>
  <c r="I156" i="23"/>
  <c r="I157" i="23"/>
  <c r="I158" i="23"/>
  <c r="I159" i="23"/>
  <c r="I160" i="23"/>
  <c r="I161" i="23"/>
  <c r="I162" i="23"/>
  <c r="I163" i="23"/>
  <c r="I164" i="23"/>
  <c r="I165" i="23"/>
  <c r="I166" i="23"/>
  <c r="I167" i="23"/>
  <c r="I168" i="23"/>
  <c r="I169" i="23"/>
  <c r="I170" i="23"/>
  <c r="I171" i="23"/>
  <c r="I172" i="23"/>
  <c r="I173" i="23"/>
  <c r="I174" i="23"/>
  <c r="I175" i="23"/>
  <c r="I176" i="23"/>
  <c r="I177" i="23"/>
  <c r="I178" i="23"/>
  <c r="I179" i="23"/>
  <c r="I180" i="23"/>
  <c r="I181" i="23"/>
  <c r="I182" i="23"/>
  <c r="I183" i="23"/>
  <c r="I184" i="23"/>
  <c r="I185" i="23"/>
  <c r="I186" i="23"/>
  <c r="I187" i="23"/>
  <c r="I188" i="23"/>
  <c r="I189" i="23"/>
  <c r="I190" i="23"/>
  <c r="I121" i="23"/>
  <c r="I499" i="22"/>
  <c r="I500" i="22"/>
  <c r="I498" i="22"/>
  <c r="I484" i="22"/>
  <c r="I485" i="22"/>
  <c r="I486" i="22"/>
  <c r="I487" i="22"/>
  <c r="I488" i="22"/>
  <c r="I489" i="22"/>
  <c r="I490" i="22"/>
  <c r="I491" i="22"/>
  <c r="I492" i="22"/>
  <c r="I493" i="22"/>
  <c r="I494" i="22"/>
  <c r="I495" i="22"/>
  <c r="I496" i="22"/>
  <c r="I483" i="22"/>
  <c r="I477" i="22"/>
  <c r="I478" i="22"/>
  <c r="I479" i="22"/>
  <c r="I480" i="22"/>
  <c r="I481" i="22"/>
  <c r="I476" i="22"/>
  <c r="I420" i="22"/>
  <c r="I421" i="22"/>
  <c r="I422" i="22"/>
  <c r="I423" i="22"/>
  <c r="I424" i="22"/>
  <c r="I425" i="22"/>
  <c r="I426" i="22"/>
  <c r="I427" i="22"/>
  <c r="I428" i="22"/>
  <c r="I429" i="22"/>
  <c r="I430" i="22"/>
  <c r="I431" i="22"/>
  <c r="I432" i="22"/>
  <c r="I433" i="22"/>
  <c r="I434" i="22"/>
  <c r="I435" i="22"/>
  <c r="I436" i="22"/>
  <c r="I437" i="22"/>
  <c r="I438" i="22"/>
  <c r="I439" i="22"/>
  <c r="I440" i="22"/>
  <c r="I441" i="22"/>
  <c r="I442" i="22"/>
  <c r="I443" i="22"/>
  <c r="I444" i="22"/>
  <c r="I445" i="22"/>
  <c r="I446" i="22"/>
  <c r="I447" i="22"/>
  <c r="I448" i="22"/>
  <c r="I449" i="22"/>
  <c r="I450" i="22"/>
  <c r="I451" i="22"/>
  <c r="I452" i="22"/>
  <c r="I453" i="22"/>
  <c r="I454" i="22"/>
  <c r="I455" i="22"/>
  <c r="I456" i="22"/>
  <c r="I457" i="22"/>
  <c r="I458" i="22"/>
  <c r="I459" i="22"/>
  <c r="I460" i="22"/>
  <c r="I461" i="22"/>
  <c r="I462" i="22"/>
  <c r="I463" i="22"/>
  <c r="I464" i="22"/>
  <c r="I465" i="22"/>
  <c r="I466" i="22"/>
  <c r="I467" i="22"/>
  <c r="I468" i="22"/>
  <c r="I469" i="22"/>
  <c r="I470" i="22"/>
  <c r="I471" i="22"/>
  <c r="I472" i="22"/>
  <c r="I473" i="22"/>
  <c r="I474" i="22"/>
  <c r="I419" i="22"/>
  <c r="I202" i="22"/>
  <c r="I203" i="22"/>
  <c r="I204" i="22"/>
  <c r="I205" i="22"/>
  <c r="I206" i="22"/>
  <c r="I201"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14" i="22"/>
  <c r="I481" i="21"/>
  <c r="I480" i="21"/>
  <c r="I466" i="21"/>
  <c r="I467" i="21"/>
  <c r="I468" i="21"/>
  <c r="I469" i="21"/>
  <c r="I470" i="21"/>
  <c r="I471" i="21"/>
  <c r="I472" i="21"/>
  <c r="I473" i="21"/>
  <c r="I474" i="21"/>
  <c r="I475" i="21"/>
  <c r="I476" i="21"/>
  <c r="I477" i="21"/>
  <c r="I478" i="21"/>
  <c r="I465" i="21"/>
  <c r="I458" i="21"/>
  <c r="I459" i="21"/>
  <c r="I460" i="21"/>
  <c r="I461" i="21"/>
  <c r="I462" i="21"/>
  <c r="I463" i="21"/>
  <c r="I457" i="21"/>
  <c r="I401" i="21"/>
  <c r="I402" i="21"/>
  <c r="I403" i="21"/>
  <c r="I404" i="21"/>
  <c r="I405" i="21"/>
  <c r="I406" i="21"/>
  <c r="I407" i="21"/>
  <c r="I408" i="21"/>
  <c r="I409" i="21"/>
  <c r="I410" i="21"/>
  <c r="I411" i="21"/>
  <c r="I412" i="21"/>
  <c r="I413" i="21"/>
  <c r="I414" i="21"/>
  <c r="I415" i="21"/>
  <c r="I416" i="21"/>
  <c r="I417" i="21"/>
  <c r="I418" i="21"/>
  <c r="I419" i="21"/>
  <c r="I420" i="21"/>
  <c r="I421" i="21"/>
  <c r="I422" i="21"/>
  <c r="I423" i="21"/>
  <c r="I424" i="21"/>
  <c r="I425" i="21"/>
  <c r="I426" i="21"/>
  <c r="I427" i="21"/>
  <c r="I428" i="21"/>
  <c r="I429" i="21"/>
  <c r="I430" i="21"/>
  <c r="I431" i="21"/>
  <c r="I432" i="21"/>
  <c r="I433" i="21"/>
  <c r="I434" i="21"/>
  <c r="I435" i="21"/>
  <c r="I436" i="21"/>
  <c r="I437" i="21"/>
  <c r="I438" i="21"/>
  <c r="I439" i="21"/>
  <c r="I440" i="21"/>
  <c r="I441" i="21"/>
  <c r="I442" i="21"/>
  <c r="I443" i="21"/>
  <c r="I444" i="21"/>
  <c r="I445" i="21"/>
  <c r="I446" i="21"/>
  <c r="I447" i="21"/>
  <c r="I448" i="21"/>
  <c r="I449" i="21"/>
  <c r="I450" i="21"/>
  <c r="I451" i="21"/>
  <c r="I452" i="21"/>
  <c r="I453" i="21"/>
  <c r="I454" i="21"/>
  <c r="I455" i="21"/>
  <c r="I400" i="21"/>
  <c r="I197" i="21"/>
  <c r="I198" i="21"/>
  <c r="I199" i="21"/>
  <c r="I200" i="21"/>
  <c r="I201" i="21"/>
  <c r="I196"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165" i="21"/>
  <c r="I166" i="21"/>
  <c r="I167" i="21"/>
  <c r="I168" i="21"/>
  <c r="I169" i="21"/>
  <c r="I170" i="21"/>
  <c r="I171" i="21"/>
  <c r="I172" i="21"/>
  <c r="I173" i="21"/>
  <c r="I174" i="21"/>
  <c r="I175" i="21"/>
  <c r="I176" i="21"/>
  <c r="I177" i="21"/>
  <c r="I178" i="21"/>
  <c r="I179" i="21"/>
  <c r="I180" i="21"/>
  <c r="I181" i="21"/>
  <c r="I182" i="21"/>
  <c r="I183" i="21"/>
  <c r="I184" i="21"/>
  <c r="I185" i="21"/>
  <c r="I186" i="21"/>
  <c r="I187" i="21"/>
  <c r="I188" i="21"/>
  <c r="I189" i="21"/>
  <c r="I190" i="21"/>
  <c r="I191" i="21"/>
  <c r="I192" i="21"/>
  <c r="I193" i="21"/>
  <c r="I109" i="21"/>
  <c r="I416" i="20"/>
  <c r="I417" i="20"/>
  <c r="I415" i="20"/>
  <c r="I411" i="20"/>
  <c r="I410" i="20"/>
  <c r="I396" i="20"/>
  <c r="I397" i="20"/>
  <c r="I398" i="20"/>
  <c r="I399" i="20"/>
  <c r="I400" i="20"/>
  <c r="I401" i="20"/>
  <c r="I402" i="20"/>
  <c r="I403" i="20"/>
  <c r="I404" i="20"/>
  <c r="I405" i="20"/>
  <c r="I406" i="20"/>
  <c r="I407" i="20"/>
  <c r="I408" i="20"/>
  <c r="I395" i="20"/>
  <c r="I388" i="20"/>
  <c r="I389" i="20"/>
  <c r="I390" i="20"/>
  <c r="I391" i="20"/>
  <c r="I392" i="20"/>
  <c r="I393" i="20"/>
  <c r="I387" i="20"/>
  <c r="I351" i="20"/>
  <c r="I352" i="20"/>
  <c r="I353" i="20"/>
  <c r="I354" i="20"/>
  <c r="I355" i="20"/>
  <c r="I356" i="20"/>
  <c r="I357" i="20"/>
  <c r="I358" i="20"/>
  <c r="I359" i="20"/>
  <c r="I360" i="20"/>
  <c r="I361" i="20"/>
  <c r="I362" i="20"/>
  <c r="I363" i="20"/>
  <c r="I364" i="20"/>
  <c r="I365" i="20"/>
  <c r="I366" i="20"/>
  <c r="I367" i="20"/>
  <c r="I368" i="20"/>
  <c r="I369" i="20"/>
  <c r="I370" i="20"/>
  <c r="I371" i="20"/>
  <c r="I372" i="20"/>
  <c r="I373" i="20"/>
  <c r="I374" i="20"/>
  <c r="I375" i="20"/>
  <c r="I376" i="20"/>
  <c r="I377" i="20"/>
  <c r="I378" i="20"/>
  <c r="I379" i="20"/>
  <c r="I380" i="20"/>
  <c r="I381" i="20"/>
  <c r="I382" i="20"/>
  <c r="I383" i="20"/>
  <c r="I384" i="20"/>
  <c r="I385" i="20"/>
  <c r="I350"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241" i="20"/>
  <c r="I242" i="20"/>
  <c r="I243" i="20"/>
  <c r="I244" i="20"/>
  <c r="I245" i="20"/>
  <c r="I246" i="20"/>
  <c r="I247" i="20"/>
  <c r="I248" i="20"/>
  <c r="I249" i="20"/>
  <c r="I250" i="20"/>
  <c r="I251" i="20"/>
  <c r="I252" i="20"/>
  <c r="I253" i="20"/>
  <c r="I254" i="20"/>
  <c r="I255" i="20"/>
  <c r="I256" i="20"/>
  <c r="I257" i="20"/>
  <c r="I258" i="20"/>
  <c r="I259" i="20"/>
  <c r="I260" i="20"/>
  <c r="I261" i="20"/>
  <c r="I262" i="20"/>
  <c r="I263" i="20"/>
  <c r="I264" i="20"/>
  <c r="I265" i="20"/>
  <c r="I266" i="20"/>
  <c r="I267" i="20"/>
  <c r="I268" i="20"/>
  <c r="I269" i="20"/>
  <c r="I270" i="20"/>
  <c r="I271" i="20"/>
  <c r="I272" i="20"/>
  <c r="I273" i="20"/>
  <c r="I274" i="20"/>
  <c r="I275" i="20"/>
  <c r="I276" i="20"/>
  <c r="I277" i="20"/>
  <c r="I278" i="20"/>
  <c r="I279" i="20"/>
  <c r="I280" i="20"/>
  <c r="I281" i="20"/>
  <c r="I282" i="20"/>
  <c r="I283" i="20"/>
  <c r="I284" i="20"/>
  <c r="I285" i="20"/>
  <c r="I286" i="20"/>
  <c r="I287" i="20"/>
  <c r="I288" i="20"/>
  <c r="I289" i="20"/>
  <c r="I290" i="20"/>
  <c r="I291" i="20"/>
  <c r="I292" i="20"/>
  <c r="I293" i="20"/>
  <c r="I294" i="20"/>
  <c r="I295" i="20"/>
  <c r="I296" i="20"/>
  <c r="I297" i="20"/>
  <c r="I298" i="20"/>
  <c r="I299" i="20"/>
  <c r="I300" i="20"/>
  <c r="I301" i="20"/>
  <c r="I302" i="20"/>
  <c r="I303" i="20"/>
  <c r="I304" i="20"/>
  <c r="I305" i="20"/>
  <c r="I306" i="20"/>
  <c r="I307" i="20"/>
  <c r="I308" i="20"/>
  <c r="I309" i="20"/>
  <c r="I310" i="20"/>
  <c r="I311" i="20"/>
  <c r="I312" i="20"/>
  <c r="I313" i="20"/>
  <c r="I314" i="20"/>
  <c r="I315" i="20"/>
  <c r="I316" i="20"/>
  <c r="I317" i="20"/>
  <c r="I318" i="20"/>
  <c r="I319" i="20"/>
  <c r="I320" i="20"/>
  <c r="I321" i="20"/>
  <c r="I322" i="20"/>
  <c r="I323" i="20"/>
  <c r="I324" i="20"/>
  <c r="I325" i="20"/>
  <c r="I326" i="20"/>
  <c r="I327" i="20"/>
  <c r="I328" i="20"/>
  <c r="I329" i="20"/>
  <c r="I330" i="20"/>
  <c r="I331" i="20"/>
  <c r="I332" i="20"/>
  <c r="I333" i="20"/>
  <c r="I334" i="20"/>
  <c r="I335" i="20"/>
  <c r="I151" i="20"/>
  <c r="I143" i="20"/>
  <c r="I144" i="20"/>
  <c r="I145" i="20"/>
  <c r="I146" i="20"/>
  <c r="I147" i="20"/>
  <c r="I142"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95" i="20"/>
  <c r="I383" i="19"/>
  <c r="I384" i="19"/>
  <c r="I385" i="19"/>
  <c r="I386" i="19"/>
  <c r="I387" i="19"/>
  <c r="I388" i="19"/>
  <c r="I389" i="19"/>
  <c r="I390" i="19"/>
  <c r="I391" i="19"/>
  <c r="I392" i="19"/>
  <c r="I393" i="19"/>
  <c r="I394" i="19"/>
  <c r="I395" i="19"/>
  <c r="I396" i="19"/>
  <c r="I397" i="19"/>
  <c r="I398" i="19"/>
  <c r="I399" i="19"/>
  <c r="I400" i="19"/>
  <c r="I401" i="19"/>
  <c r="I382" i="19"/>
  <c r="I376" i="19"/>
  <c r="I377" i="19"/>
  <c r="I378" i="19"/>
  <c r="I379" i="19"/>
  <c r="I375" i="19"/>
  <c r="I315" i="19"/>
  <c r="I316" i="19"/>
  <c r="I317" i="19"/>
  <c r="I318" i="19"/>
  <c r="I319" i="19"/>
  <c r="I320" i="19"/>
  <c r="I321" i="19"/>
  <c r="I322" i="19"/>
  <c r="I323" i="19"/>
  <c r="I324" i="19"/>
  <c r="I325" i="19"/>
  <c r="I326" i="19"/>
  <c r="I327" i="19"/>
  <c r="I328" i="19"/>
  <c r="I329" i="19"/>
  <c r="I330" i="19"/>
  <c r="I331" i="19"/>
  <c r="I332" i="19"/>
  <c r="I333" i="19"/>
  <c r="I334" i="19"/>
  <c r="I335" i="19"/>
  <c r="I336" i="19"/>
  <c r="I337" i="19"/>
  <c r="I338" i="19"/>
  <c r="I339" i="19"/>
  <c r="I340" i="19"/>
  <c r="I341" i="19"/>
  <c r="I342" i="19"/>
  <c r="I343" i="19"/>
  <c r="I344" i="19"/>
  <c r="I345" i="19"/>
  <c r="I346" i="19"/>
  <c r="I347" i="19"/>
  <c r="I348" i="19"/>
  <c r="I349" i="19"/>
  <c r="I350" i="19"/>
  <c r="I351" i="19"/>
  <c r="I352" i="19"/>
  <c r="I353" i="19"/>
  <c r="I354" i="19"/>
  <c r="I355" i="19"/>
  <c r="I356" i="19"/>
  <c r="I357" i="19"/>
  <c r="I358" i="19"/>
  <c r="I359" i="19"/>
  <c r="I360" i="19"/>
  <c r="I361" i="19"/>
  <c r="I362" i="19"/>
  <c r="I363" i="19"/>
  <c r="I364" i="19"/>
  <c r="I365" i="19"/>
  <c r="I366" i="19"/>
  <c r="I367" i="19"/>
  <c r="I368" i="19"/>
  <c r="I369" i="19"/>
  <c r="I370" i="19"/>
  <c r="I371" i="19"/>
  <c r="I372" i="19"/>
  <c r="I314"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I298" i="19"/>
  <c r="I299" i="19"/>
  <c r="I300" i="19"/>
  <c r="I301" i="19"/>
  <c r="I302" i="19"/>
  <c r="I303" i="19"/>
  <c r="I304" i="19"/>
  <c r="I305" i="19"/>
  <c r="I306" i="19"/>
  <c r="I307" i="19"/>
  <c r="I308" i="19"/>
  <c r="I309" i="19"/>
  <c r="I310" i="19"/>
  <c r="I311" i="19"/>
  <c r="I172" i="19"/>
  <c r="I165" i="19"/>
  <c r="I166" i="19"/>
  <c r="I167" i="19"/>
  <c r="I168" i="19"/>
  <c r="I169" i="19"/>
  <c r="I164"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87" i="19"/>
  <c r="I309" i="17"/>
  <c r="I310" i="17"/>
  <c r="I311" i="17"/>
  <c r="I312" i="17"/>
  <c r="I313" i="17"/>
  <c r="I314" i="17"/>
  <c r="I315" i="17"/>
  <c r="I316" i="17"/>
  <c r="I317" i="17"/>
  <c r="I318" i="17"/>
  <c r="I319" i="17"/>
  <c r="I320" i="17"/>
  <c r="I321" i="17"/>
  <c r="I322" i="17"/>
  <c r="I323" i="17"/>
  <c r="I324" i="17"/>
  <c r="I325" i="17"/>
  <c r="I326" i="17"/>
  <c r="I327" i="17"/>
  <c r="I308" i="17"/>
  <c r="I303" i="17"/>
  <c r="I305" i="17"/>
  <c r="I302"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291" i="17"/>
  <c r="I292" i="17"/>
  <c r="I293" i="17"/>
  <c r="I294" i="17"/>
  <c r="I295" i="17"/>
  <c r="I296" i="17"/>
  <c r="I297" i="17"/>
  <c r="I298" i="17"/>
  <c r="I299" i="17"/>
  <c r="I300" i="17"/>
  <c r="I264"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123" i="17"/>
  <c r="I117" i="17"/>
  <c r="I118" i="17"/>
  <c r="I119" i="17"/>
  <c r="I120" i="17"/>
  <c r="I121" i="17"/>
  <c r="I116"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83" i="17"/>
  <c r="I428" i="20"/>
  <c r="I429" i="20"/>
  <c r="I430" i="20"/>
  <c r="I431" i="20"/>
  <c r="I432" i="20"/>
  <c r="I433" i="20"/>
  <c r="I434" i="20"/>
  <c r="I435" i="20"/>
  <c r="I436" i="20"/>
  <c r="I437" i="20"/>
  <c r="I438" i="20"/>
  <c r="I439" i="20"/>
  <c r="I440" i="20"/>
  <c r="I427" i="20"/>
  <c r="I412" i="22" l="1"/>
  <c r="H385" i="25"/>
  <c r="H491" i="24"/>
  <c r="H410" i="26"/>
  <c r="H391" i="25"/>
  <c r="I557" i="23"/>
  <c r="I547" i="22"/>
  <c r="I524" i="21"/>
  <c r="I454" i="20"/>
  <c r="I347" i="18"/>
  <c r="E323" i="17"/>
  <c r="H485" i="24"/>
  <c r="H486" i="24"/>
  <c r="H487" i="24"/>
  <c r="H488" i="24"/>
  <c r="H489" i="24"/>
  <c r="H490" i="24"/>
  <c r="H492" i="24"/>
  <c r="H493" i="24"/>
  <c r="H494" i="24"/>
  <c r="H468" i="24"/>
  <c r="H469" i="24"/>
  <c r="H470" i="24"/>
  <c r="H471" i="24"/>
  <c r="H472" i="24"/>
  <c r="H473" i="24"/>
  <c r="H474" i="24"/>
  <c r="H475" i="24"/>
  <c r="H476" i="24"/>
  <c r="H477" i="24"/>
  <c r="H478" i="24"/>
  <c r="H479" i="24"/>
  <c r="H480" i="24"/>
  <c r="H481" i="24"/>
  <c r="H482" i="24"/>
  <c r="H483" i="24"/>
  <c r="H484" i="24"/>
  <c r="H467" i="24"/>
  <c r="H462" i="24"/>
  <c r="H463" i="24"/>
  <c r="H464" i="24"/>
  <c r="H461" i="24"/>
  <c r="H381" i="24"/>
  <c r="H382" i="24"/>
  <c r="H383" i="24"/>
  <c r="H384" i="24"/>
  <c r="H385" i="24"/>
  <c r="H386" i="24"/>
  <c r="H388" i="24"/>
  <c r="H389" i="24"/>
  <c r="H390" i="24"/>
  <c r="H391" i="24"/>
  <c r="H392" i="24"/>
  <c r="H393" i="24"/>
  <c r="H395" i="24"/>
  <c r="H396" i="24"/>
  <c r="H397" i="24"/>
  <c r="H398" i="24"/>
  <c r="H400" i="24"/>
  <c r="H402" i="24"/>
  <c r="H403" i="24"/>
  <c r="H405" i="24"/>
  <c r="H406" i="24"/>
  <c r="H407" i="24"/>
  <c r="H408" i="24"/>
  <c r="H409" i="24"/>
  <c r="H410" i="24"/>
  <c r="H411" i="24"/>
  <c r="H412" i="24"/>
  <c r="H413" i="24"/>
  <c r="H414" i="24"/>
  <c r="H416" i="24"/>
  <c r="H417" i="24"/>
  <c r="H418" i="24"/>
  <c r="H419" i="24"/>
  <c r="H420" i="24"/>
  <c r="H421" i="24"/>
  <c r="H422" i="24"/>
  <c r="H423" i="24"/>
  <c r="H424" i="24"/>
  <c r="H426" i="24"/>
  <c r="H428" i="24"/>
  <c r="H429" i="24"/>
  <c r="H431" i="24"/>
  <c r="H432" i="24"/>
  <c r="H433" i="24"/>
  <c r="H434" i="24"/>
  <c r="H435" i="24"/>
  <c r="H436" i="24"/>
  <c r="H437" i="24"/>
  <c r="H438" i="24"/>
  <c r="H439" i="24"/>
  <c r="H440" i="24"/>
  <c r="H441" i="24"/>
  <c r="H442" i="24"/>
  <c r="H443" i="24"/>
  <c r="H444" i="24"/>
  <c r="H445" i="24"/>
  <c r="H446" i="24"/>
  <c r="H447" i="24"/>
  <c r="H448" i="24"/>
  <c r="H449" i="24"/>
  <c r="H450" i="24"/>
  <c r="H451" i="24"/>
  <c r="H456" i="24"/>
  <c r="H457" i="24"/>
  <c r="H380" i="24"/>
  <c r="H177" i="24"/>
  <c r="H178" i="24"/>
  <c r="H179" i="24"/>
  <c r="H180" i="24"/>
  <c r="H181" i="24"/>
  <c r="H182" i="24"/>
  <c r="H183" i="24"/>
  <c r="H184" i="24"/>
  <c r="H185" i="24"/>
  <c r="H186" i="24"/>
  <c r="H187" i="24"/>
  <c r="H188" i="24"/>
  <c r="H189" i="24"/>
  <c r="H190" i="24"/>
  <c r="H191" i="24"/>
  <c r="H192" i="24"/>
  <c r="H193" i="24"/>
  <c r="H194" i="24"/>
  <c r="H195" i="24"/>
  <c r="H196" i="24"/>
  <c r="H197" i="24"/>
  <c r="H198" i="24"/>
  <c r="H199" i="24"/>
  <c r="H200" i="24"/>
  <c r="H201" i="24"/>
  <c r="H202" i="24"/>
  <c r="H203" i="24"/>
  <c r="H204" i="24"/>
  <c r="H205" i="24"/>
  <c r="H206" i="24"/>
  <c r="H207" i="24"/>
  <c r="H208" i="24"/>
  <c r="H209" i="24"/>
  <c r="H210" i="24"/>
  <c r="H211" i="24"/>
  <c r="H212" i="24"/>
  <c r="H213" i="24"/>
  <c r="H214" i="24"/>
  <c r="H215" i="24"/>
  <c r="H216" i="24"/>
  <c r="H217" i="24"/>
  <c r="H218" i="24"/>
  <c r="H219" i="24"/>
  <c r="H220" i="24"/>
  <c r="H221" i="24"/>
  <c r="H222" i="24"/>
  <c r="H223" i="24"/>
  <c r="H224" i="24"/>
  <c r="H225" i="24"/>
  <c r="H226" i="24"/>
  <c r="H227" i="24"/>
  <c r="H228" i="24"/>
  <c r="H229" i="24"/>
  <c r="H230" i="24"/>
  <c r="H231" i="24"/>
  <c r="H232" i="24"/>
  <c r="H233" i="24"/>
  <c r="H234" i="24"/>
  <c r="H235" i="24"/>
  <c r="H236" i="24"/>
  <c r="H237" i="24"/>
  <c r="H238" i="24"/>
  <c r="H239" i="24"/>
  <c r="H240" i="24"/>
  <c r="H241" i="24"/>
  <c r="H242" i="24"/>
  <c r="H243" i="24"/>
  <c r="H244" i="24"/>
  <c r="H245" i="24"/>
  <c r="H246" i="24"/>
  <c r="H247" i="24"/>
  <c r="H248" i="24"/>
  <c r="H249" i="24"/>
  <c r="H250" i="24"/>
  <c r="H251" i="24"/>
  <c r="H252" i="24"/>
  <c r="H253" i="24"/>
  <c r="H254" i="24"/>
  <c r="H255" i="24"/>
  <c r="H256" i="24"/>
  <c r="H257" i="24"/>
  <c r="H258" i="24"/>
  <c r="H259" i="24"/>
  <c r="H260" i="24"/>
  <c r="H261" i="24"/>
  <c r="H262" i="24"/>
  <c r="H263" i="24"/>
  <c r="H264" i="24"/>
  <c r="H265" i="24"/>
  <c r="H266" i="24"/>
  <c r="H267" i="24"/>
  <c r="H268" i="24"/>
  <c r="H269" i="24"/>
  <c r="H270" i="24"/>
  <c r="H271" i="24"/>
  <c r="H272" i="24"/>
  <c r="H273" i="24"/>
  <c r="H274" i="24"/>
  <c r="H275" i="24"/>
  <c r="H276" i="24"/>
  <c r="H277" i="24"/>
  <c r="H278" i="24"/>
  <c r="H279" i="24"/>
  <c r="H280" i="24"/>
  <c r="H281" i="24"/>
  <c r="H282" i="24"/>
  <c r="H283" i="24"/>
  <c r="H284" i="24"/>
  <c r="H285" i="24"/>
  <c r="H286" i="24"/>
  <c r="H287" i="24"/>
  <c r="H288" i="24"/>
  <c r="H289" i="24"/>
  <c r="H290" i="24"/>
  <c r="H291" i="24"/>
  <c r="H292" i="24"/>
  <c r="H293" i="24"/>
  <c r="H294" i="24"/>
  <c r="H295" i="24"/>
  <c r="H296" i="24"/>
  <c r="H297" i="24"/>
  <c r="H298" i="24"/>
  <c r="H299" i="24"/>
  <c r="H300" i="24"/>
  <c r="H301" i="24"/>
  <c r="H302" i="24"/>
  <c r="H303" i="24"/>
  <c r="H304" i="24"/>
  <c r="H305" i="24"/>
  <c r="H306" i="24"/>
  <c r="H307" i="24"/>
  <c r="H308" i="24"/>
  <c r="H309" i="24"/>
  <c r="H310" i="24"/>
  <c r="H311" i="24"/>
  <c r="H312" i="24"/>
  <c r="H313" i="24"/>
  <c r="H314" i="24"/>
  <c r="H315" i="24"/>
  <c r="H316" i="24"/>
  <c r="H317" i="24"/>
  <c r="H318" i="24"/>
  <c r="H319" i="24"/>
  <c r="H320" i="24"/>
  <c r="H321" i="24"/>
  <c r="H322" i="24"/>
  <c r="H323" i="24"/>
  <c r="H324" i="24"/>
  <c r="H325" i="24"/>
  <c r="H326" i="24"/>
  <c r="H327" i="24"/>
  <c r="H328" i="24"/>
  <c r="H329" i="24"/>
  <c r="H330" i="24"/>
  <c r="H331" i="24"/>
  <c r="H332" i="24"/>
  <c r="H333" i="24"/>
  <c r="H334" i="24"/>
  <c r="H335" i="24"/>
  <c r="H336" i="24"/>
  <c r="H337" i="24"/>
  <c r="H338" i="24"/>
  <c r="H339" i="24"/>
  <c r="H340" i="24"/>
  <c r="H341" i="24"/>
  <c r="H342" i="24"/>
  <c r="H343" i="24"/>
  <c r="H344" i="24"/>
  <c r="H345" i="24"/>
  <c r="H346" i="24"/>
  <c r="H347" i="24"/>
  <c r="H348" i="24"/>
  <c r="H349" i="24"/>
  <c r="H350" i="24"/>
  <c r="H351" i="24"/>
  <c r="H352" i="24"/>
  <c r="H353" i="24"/>
  <c r="H354" i="24"/>
  <c r="H355" i="24"/>
  <c r="H356" i="24"/>
  <c r="H357" i="24"/>
  <c r="H358" i="24"/>
  <c r="H359" i="24"/>
  <c r="H360" i="24"/>
  <c r="H361" i="24"/>
  <c r="H362" i="24"/>
  <c r="H363" i="24"/>
  <c r="H364" i="24"/>
  <c r="H365" i="24"/>
  <c r="H366" i="24"/>
  <c r="H367" i="24"/>
  <c r="H368" i="24"/>
  <c r="H369" i="24"/>
  <c r="H370" i="24"/>
  <c r="H371" i="24"/>
  <c r="H372" i="24"/>
  <c r="H373" i="24"/>
  <c r="H374" i="24"/>
  <c r="H375" i="24"/>
  <c r="H376" i="24"/>
  <c r="H377" i="24"/>
  <c r="H176" i="24"/>
  <c r="H169" i="24"/>
  <c r="H170" i="24"/>
  <c r="H171" i="24"/>
  <c r="H172" i="24"/>
  <c r="H173" i="24"/>
  <c r="H168"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153" i="24"/>
  <c r="H154" i="24"/>
  <c r="H155" i="24"/>
  <c r="H156" i="24"/>
  <c r="H157" i="24"/>
  <c r="H158" i="24"/>
  <c r="H159" i="24"/>
  <c r="H160" i="24"/>
  <c r="H161" i="24"/>
  <c r="H162" i="24"/>
  <c r="H163" i="24"/>
  <c r="H164" i="24"/>
  <c r="H165" i="24"/>
  <c r="H85" i="24"/>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24" i="26"/>
  <c r="H381" i="26"/>
  <c r="H382" i="26"/>
  <c r="H383" i="26"/>
  <c r="H404" i="26"/>
  <c r="H405" i="26"/>
  <c r="H406" i="26"/>
  <c r="H407" i="26"/>
  <c r="H408" i="26"/>
  <c r="H409" i="26"/>
  <c r="H411" i="26"/>
  <c r="H412" i="26"/>
  <c r="H413" i="26"/>
  <c r="H387" i="26"/>
  <c r="H388" i="26"/>
  <c r="H389" i="26"/>
  <c r="H390" i="26"/>
  <c r="H391" i="26"/>
  <c r="H392" i="26"/>
  <c r="H393" i="26"/>
  <c r="H394" i="26"/>
  <c r="H395" i="26"/>
  <c r="H396" i="26"/>
  <c r="H397" i="26"/>
  <c r="H398" i="26"/>
  <c r="H399" i="26"/>
  <c r="H400" i="26"/>
  <c r="H401" i="26"/>
  <c r="H402" i="26"/>
  <c r="H403" i="26"/>
  <c r="H386" i="26"/>
  <c r="H362" i="25"/>
  <c r="H363" i="25"/>
  <c r="H364" i="25"/>
  <c r="H313" i="25"/>
  <c r="H314" i="25"/>
  <c r="H315" i="25"/>
  <c r="H316" i="25"/>
  <c r="H317" i="25"/>
  <c r="H318" i="25"/>
  <c r="H319" i="25"/>
  <c r="H320" i="25"/>
  <c r="H321" i="25"/>
  <c r="H322" i="25"/>
  <c r="H323" i="25"/>
  <c r="H324" i="25"/>
  <c r="H325" i="25"/>
  <c r="H326" i="25"/>
  <c r="H327" i="25"/>
  <c r="H328" i="25"/>
  <c r="H329" i="25"/>
  <c r="H330" i="25"/>
  <c r="H331" i="25"/>
  <c r="H332" i="25"/>
  <c r="H333" i="25"/>
  <c r="H334" i="25"/>
  <c r="H335" i="25"/>
  <c r="H336" i="25"/>
  <c r="H337" i="25"/>
  <c r="H338" i="25"/>
  <c r="H339" i="25"/>
  <c r="H340" i="25"/>
  <c r="H341" i="25"/>
  <c r="H342" i="25"/>
  <c r="H343" i="25"/>
  <c r="H344" i="25"/>
  <c r="H345" i="25"/>
  <c r="H346" i="25"/>
  <c r="H347" i="25"/>
  <c r="H348" i="25"/>
  <c r="H349" i="25"/>
  <c r="H350" i="25"/>
  <c r="H351" i="25"/>
  <c r="H352" i="25"/>
  <c r="H353" i="25"/>
  <c r="H354" i="25"/>
  <c r="H355" i="25"/>
  <c r="H356" i="25"/>
  <c r="H357" i="25"/>
  <c r="H358" i="25"/>
  <c r="H312" i="25"/>
  <c r="H361" i="25"/>
  <c r="H368" i="25"/>
  <c r="H369" i="25"/>
  <c r="H370" i="25"/>
  <c r="H371" i="25"/>
  <c r="H372" i="25"/>
  <c r="H373" i="25"/>
  <c r="H374" i="25"/>
  <c r="H375" i="25"/>
  <c r="H376" i="25"/>
  <c r="H377" i="25"/>
  <c r="H378" i="25"/>
  <c r="H379" i="25"/>
  <c r="H380" i="25"/>
  <c r="H381" i="25"/>
  <c r="H382" i="25"/>
  <c r="H383" i="25"/>
  <c r="H384" i="25"/>
  <c r="H386" i="25"/>
  <c r="H387" i="25"/>
  <c r="H388" i="25"/>
  <c r="H389" i="25"/>
  <c r="H390" i="25"/>
  <c r="H392" i="25"/>
  <c r="H393" i="25"/>
  <c r="H394" i="25"/>
  <c r="H367" i="25"/>
  <c r="I524" i="23"/>
  <c r="I525" i="23"/>
  <c r="I526" i="23"/>
  <c r="I527" i="23"/>
  <c r="I528" i="23"/>
  <c r="I529" i="23"/>
  <c r="I530" i="23"/>
  <c r="I531" i="23"/>
  <c r="I532" i="23"/>
  <c r="I533" i="23"/>
  <c r="I534" i="23"/>
  <c r="I535" i="23"/>
  <c r="I536" i="23"/>
  <c r="I537" i="23"/>
  <c r="I538" i="23"/>
  <c r="I540" i="23"/>
  <c r="I541" i="23"/>
  <c r="I542" i="23"/>
  <c r="I543" i="23"/>
  <c r="I544" i="23"/>
  <c r="I546" i="23"/>
  <c r="I547" i="23"/>
  <c r="I548" i="23"/>
  <c r="I549" i="23"/>
  <c r="I550" i="23"/>
  <c r="I551" i="23"/>
  <c r="I552" i="23"/>
  <c r="I553" i="23"/>
  <c r="I555" i="23"/>
  <c r="I556" i="23"/>
  <c r="I523" i="23"/>
  <c r="I513" i="23"/>
  <c r="I514" i="23"/>
  <c r="I515" i="23"/>
  <c r="I517" i="23"/>
  <c r="I518" i="23"/>
  <c r="I519" i="23"/>
  <c r="I512" i="21"/>
  <c r="I514" i="21"/>
  <c r="I515" i="21"/>
  <c r="I516" i="21"/>
  <c r="I517" i="21"/>
  <c r="I518" i="21"/>
  <c r="I519" i="21"/>
  <c r="I520" i="21"/>
  <c r="I521" i="21"/>
  <c r="I523" i="21"/>
  <c r="I533" i="22"/>
  <c r="I534" i="22"/>
  <c r="I536" i="22"/>
  <c r="I537" i="22"/>
  <c r="I538" i="22"/>
  <c r="I539" i="22"/>
  <c r="I540" i="22"/>
  <c r="I541" i="22"/>
  <c r="I542" i="22"/>
  <c r="I543" i="22"/>
  <c r="I545" i="22"/>
  <c r="I546" i="22"/>
  <c r="I532" i="22"/>
  <c r="I516" i="22"/>
  <c r="I517" i="22"/>
  <c r="I518" i="22"/>
  <c r="I519" i="22"/>
  <c r="I520" i="22"/>
  <c r="I521" i="22"/>
  <c r="I522" i="22"/>
  <c r="I523" i="22"/>
  <c r="I524" i="22"/>
  <c r="I525" i="22"/>
  <c r="I526" i="22"/>
  <c r="I527" i="22"/>
  <c r="I528" i="22"/>
  <c r="I529" i="22"/>
  <c r="I530" i="22"/>
  <c r="I515" i="22"/>
  <c r="I505" i="22"/>
  <c r="I506" i="22"/>
  <c r="I507" i="22"/>
  <c r="I509" i="22"/>
  <c r="I510" i="22"/>
  <c r="I511" i="22"/>
  <c r="I504" i="22"/>
  <c r="I496" i="21"/>
  <c r="I497" i="21"/>
  <c r="I498" i="21"/>
  <c r="I499" i="21"/>
  <c r="I500" i="21"/>
  <c r="I501" i="21"/>
  <c r="I502" i="21"/>
  <c r="I503" i="21"/>
  <c r="I504" i="21"/>
  <c r="I505" i="21"/>
  <c r="I506" i="21"/>
  <c r="I507" i="21"/>
  <c r="I508" i="21"/>
  <c r="I509" i="21"/>
  <c r="I510" i="21"/>
  <c r="I495" i="21"/>
  <c r="I486" i="21"/>
  <c r="I487" i="21"/>
  <c r="I488" i="21"/>
  <c r="I490" i="21"/>
  <c r="I491" i="21"/>
  <c r="I492" i="21"/>
  <c r="I485" i="21"/>
  <c r="I419" i="20"/>
  <c r="I420" i="20"/>
  <c r="I421" i="20"/>
  <c r="I426" i="20"/>
  <c r="I442" i="20"/>
  <c r="I444" i="20"/>
  <c r="I445" i="20"/>
  <c r="I446" i="20"/>
  <c r="I447" i="20"/>
  <c r="I448" i="20"/>
  <c r="I449" i="20"/>
  <c r="I450" i="20"/>
  <c r="I451" i="20"/>
  <c r="I453" i="20"/>
  <c r="I425" i="20"/>
  <c r="I343" i="20" l="1"/>
  <c r="H137" i="26" l="1"/>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136" i="26"/>
  <c r="H125" i="25"/>
  <c r="H126" i="25"/>
  <c r="H127" i="25"/>
  <c r="H128" i="25"/>
  <c r="H129" i="25"/>
  <c r="H130" i="25"/>
  <c r="H131" i="25"/>
  <c r="H132" i="25"/>
  <c r="H133"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7" i="25"/>
  <c r="H198" i="25"/>
  <c r="H199" i="25"/>
  <c r="H200" i="25"/>
  <c r="H201" i="25"/>
  <c r="H202" i="25"/>
  <c r="H203" i="25"/>
  <c r="H204" i="25"/>
  <c r="H205" i="25"/>
  <c r="H206" i="25"/>
  <c r="H207" i="25"/>
  <c r="H208" i="25"/>
  <c r="H209" i="25"/>
  <c r="H210" i="25"/>
  <c r="H211" i="25"/>
  <c r="H212" i="25"/>
  <c r="H213" i="25"/>
  <c r="H214" i="25"/>
  <c r="H215" i="25"/>
  <c r="H216" i="25"/>
  <c r="H217" i="25"/>
  <c r="H218" i="25"/>
  <c r="H219" i="25"/>
  <c r="H220" i="25"/>
  <c r="H221" i="25"/>
  <c r="H222" i="25"/>
  <c r="H223" i="25"/>
  <c r="H224" i="25"/>
  <c r="H225" i="25"/>
  <c r="H226" i="25"/>
  <c r="H227" i="25"/>
  <c r="H228" i="25"/>
  <c r="H229" i="25"/>
  <c r="H230" i="25"/>
  <c r="H231" i="25"/>
  <c r="H232" i="25"/>
  <c r="H233" i="25"/>
  <c r="H234" i="25"/>
  <c r="H235" i="25"/>
  <c r="H236" i="25"/>
  <c r="H237" i="25"/>
  <c r="H238" i="25"/>
  <c r="H239" i="25"/>
  <c r="H240" i="25"/>
  <c r="H241" i="25"/>
  <c r="H242" i="25"/>
  <c r="H243" i="25"/>
  <c r="H244" i="25"/>
  <c r="H245" i="25"/>
  <c r="H246" i="25"/>
  <c r="H247" i="25"/>
  <c r="H248" i="25"/>
  <c r="H249" i="25"/>
  <c r="H250" i="25"/>
  <c r="H251" i="25"/>
  <c r="H252" i="25"/>
  <c r="H253" i="25"/>
  <c r="H254" i="25"/>
  <c r="H255" i="25"/>
  <c r="H256" i="25"/>
  <c r="H257" i="25"/>
  <c r="H258" i="25"/>
  <c r="H259" i="25"/>
  <c r="H260" i="25"/>
  <c r="H261" i="25"/>
  <c r="H262" i="25"/>
  <c r="H263" i="25"/>
  <c r="H264" i="25"/>
  <c r="H265" i="25"/>
  <c r="H266" i="25"/>
  <c r="H267" i="25"/>
  <c r="H268" i="25"/>
  <c r="H269" i="25"/>
  <c r="H270" i="25"/>
  <c r="H271" i="25"/>
  <c r="H272" i="25"/>
  <c r="H273" i="25"/>
  <c r="H274" i="25"/>
  <c r="H275" i="25"/>
  <c r="H276" i="25"/>
  <c r="H277" i="25"/>
  <c r="H278" i="25"/>
  <c r="H279" i="25"/>
  <c r="H280" i="25"/>
  <c r="H281" i="25"/>
  <c r="H282" i="25"/>
  <c r="H283" i="25"/>
  <c r="H284" i="25"/>
  <c r="H285" i="25"/>
  <c r="H286" i="25"/>
  <c r="H287" i="25"/>
  <c r="H288" i="25"/>
  <c r="H289" i="25"/>
  <c r="H290" i="25"/>
  <c r="H291" i="25"/>
  <c r="H292" i="25"/>
  <c r="H293" i="25"/>
  <c r="H294" i="25"/>
  <c r="H295" i="25"/>
  <c r="H296" i="25"/>
  <c r="H297" i="25"/>
  <c r="H298" i="25"/>
  <c r="H299" i="25"/>
  <c r="H300" i="25"/>
  <c r="H301" i="25"/>
  <c r="H302" i="25"/>
  <c r="H303" i="25"/>
  <c r="H304" i="25"/>
  <c r="H305" i="25"/>
  <c r="H306" i="25"/>
  <c r="H307" i="25"/>
  <c r="H308" i="25"/>
  <c r="H309" i="25"/>
  <c r="H124" i="25"/>
  <c r="I220" i="23"/>
  <c r="I221" i="23"/>
  <c r="I222" i="23"/>
  <c r="I223" i="23"/>
  <c r="I224" i="23"/>
  <c r="I225" i="23"/>
  <c r="I226" i="23"/>
  <c r="I227" i="23"/>
  <c r="I228" i="23"/>
  <c r="I229" i="23"/>
  <c r="I230" i="23"/>
  <c r="I231" i="23"/>
  <c r="I232" i="23"/>
  <c r="I233" i="23"/>
  <c r="I234" i="23"/>
  <c r="I235" i="23"/>
  <c r="I236" i="23"/>
  <c r="I237" i="23"/>
  <c r="I238" i="23"/>
  <c r="I239" i="23"/>
  <c r="I240" i="23"/>
  <c r="I241" i="23"/>
  <c r="I242" i="23"/>
  <c r="I243" i="23"/>
  <c r="I244" i="23"/>
  <c r="I245" i="23"/>
  <c r="I246" i="23"/>
  <c r="I247" i="23"/>
  <c r="I248" i="23"/>
  <c r="I249" i="23"/>
  <c r="I250" i="23"/>
  <c r="I251" i="23"/>
  <c r="I252" i="23"/>
  <c r="I253" i="23"/>
  <c r="I254" i="23"/>
  <c r="I255" i="23"/>
  <c r="I256" i="23"/>
  <c r="I257" i="23"/>
  <c r="I258" i="23"/>
  <c r="I259" i="23"/>
  <c r="I260" i="23"/>
  <c r="I261" i="23"/>
  <c r="I262" i="23"/>
  <c r="I263" i="23"/>
  <c r="I264" i="23"/>
  <c r="I265" i="23"/>
  <c r="I266" i="23"/>
  <c r="I267" i="23"/>
  <c r="I268" i="23"/>
  <c r="I269" i="23"/>
  <c r="I270" i="23"/>
  <c r="I271" i="23"/>
  <c r="I272" i="23"/>
  <c r="I273" i="23"/>
  <c r="I274" i="23"/>
  <c r="I275" i="23"/>
  <c r="I276" i="23"/>
  <c r="I277" i="23"/>
  <c r="I278" i="23"/>
  <c r="I279" i="23"/>
  <c r="I280" i="23"/>
  <c r="I281" i="23"/>
  <c r="I282" i="23"/>
  <c r="I283" i="23"/>
  <c r="I284" i="23"/>
  <c r="I285" i="23"/>
  <c r="I286" i="23"/>
  <c r="I287" i="23"/>
  <c r="I288" i="23"/>
  <c r="I289" i="23"/>
  <c r="I290" i="23"/>
  <c r="I291" i="23"/>
  <c r="I292" i="23"/>
  <c r="I293" i="23"/>
  <c r="I294" i="23"/>
  <c r="I295" i="23"/>
  <c r="I296" i="23"/>
  <c r="I297" i="23"/>
  <c r="I298" i="23"/>
  <c r="I299" i="23"/>
  <c r="I300" i="23"/>
  <c r="I301" i="23"/>
  <c r="I302" i="23"/>
  <c r="I303" i="23"/>
  <c r="I304" i="23"/>
  <c r="I305" i="23"/>
  <c r="I306" i="23"/>
  <c r="I307" i="23"/>
  <c r="I308" i="23"/>
  <c r="I309" i="23"/>
  <c r="I310" i="23"/>
  <c r="I311" i="23"/>
  <c r="I312" i="23"/>
  <c r="I313" i="23"/>
  <c r="I314" i="23"/>
  <c r="I315" i="23"/>
  <c r="I316" i="23"/>
  <c r="I317" i="23"/>
  <c r="I318" i="23"/>
  <c r="I319" i="23"/>
  <c r="I320" i="23"/>
  <c r="I321" i="23"/>
  <c r="I322" i="23"/>
  <c r="I323" i="23"/>
  <c r="I324" i="23"/>
  <c r="I325" i="23"/>
  <c r="I326" i="23"/>
  <c r="I327" i="23"/>
  <c r="I328" i="23"/>
  <c r="I329" i="23"/>
  <c r="I330" i="23"/>
  <c r="I331" i="23"/>
  <c r="I332" i="23"/>
  <c r="I333" i="23"/>
  <c r="I334" i="23"/>
  <c r="I335" i="23"/>
  <c r="I336" i="23"/>
  <c r="I337" i="23"/>
  <c r="I338" i="23"/>
  <c r="I339" i="23"/>
  <c r="I340" i="23"/>
  <c r="I341" i="23"/>
  <c r="I342" i="23"/>
  <c r="I343" i="23"/>
  <c r="I344" i="23"/>
  <c r="I345" i="23"/>
  <c r="I346" i="23"/>
  <c r="I347" i="23"/>
  <c r="I348" i="23"/>
  <c r="I349" i="23"/>
  <c r="I350" i="23"/>
  <c r="I351" i="23"/>
  <c r="I352" i="23"/>
  <c r="I353" i="23"/>
  <c r="I354" i="23"/>
  <c r="I355" i="23"/>
  <c r="I356" i="23"/>
  <c r="I357" i="23"/>
  <c r="I358" i="23"/>
  <c r="I359" i="23"/>
  <c r="I360" i="23"/>
  <c r="I361" i="23"/>
  <c r="I362" i="23"/>
  <c r="I363" i="23"/>
  <c r="I364" i="23"/>
  <c r="I365" i="23"/>
  <c r="I366" i="23"/>
  <c r="I367" i="23"/>
  <c r="I368" i="23"/>
  <c r="I369" i="23"/>
  <c r="I370" i="23"/>
  <c r="I371" i="23"/>
  <c r="I372" i="23"/>
  <c r="I373" i="23"/>
  <c r="I374" i="23"/>
  <c r="I375" i="23"/>
  <c r="I376" i="23"/>
  <c r="I377" i="23"/>
  <c r="I378" i="23"/>
  <c r="I379" i="23"/>
  <c r="I380" i="23"/>
  <c r="I381" i="23"/>
  <c r="I382" i="23"/>
  <c r="I383" i="23"/>
  <c r="I384" i="23"/>
  <c r="I385" i="23"/>
  <c r="I386" i="23"/>
  <c r="I387" i="23"/>
  <c r="I388" i="23"/>
  <c r="I389" i="23"/>
  <c r="I390" i="23"/>
  <c r="I391" i="23"/>
  <c r="I392" i="23"/>
  <c r="I393" i="23"/>
  <c r="I394" i="23"/>
  <c r="I395" i="23"/>
  <c r="I396" i="23"/>
  <c r="I397" i="23"/>
  <c r="I398" i="23"/>
  <c r="I399" i="23"/>
  <c r="I400" i="23"/>
  <c r="I401" i="23"/>
  <c r="I402" i="23"/>
  <c r="I403" i="23"/>
  <c r="I404" i="23"/>
  <c r="I405" i="23"/>
  <c r="I406" i="23"/>
  <c r="I407" i="23"/>
  <c r="I408" i="23"/>
  <c r="I409" i="23"/>
  <c r="I410" i="23"/>
  <c r="I412" i="23"/>
  <c r="I413" i="23"/>
  <c r="I414" i="23"/>
  <c r="I415" i="23"/>
  <c r="I416" i="23"/>
  <c r="I417" i="23"/>
  <c r="I418" i="23"/>
  <c r="I419" i="23"/>
  <c r="I421" i="23"/>
  <c r="I422" i="23"/>
  <c r="I423" i="23"/>
  <c r="I424" i="23"/>
  <c r="I425" i="23"/>
  <c r="I219" i="23"/>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307" i="22"/>
  <c r="I308" i="22"/>
  <c r="I309" i="22"/>
  <c r="I310" i="22"/>
  <c r="I311" i="22"/>
  <c r="I312" i="22"/>
  <c r="I313" i="22"/>
  <c r="I314" i="22"/>
  <c r="I315" i="22"/>
  <c r="I316" i="22"/>
  <c r="I317" i="22"/>
  <c r="I318" i="22"/>
  <c r="I319" i="22"/>
  <c r="I320" i="22"/>
  <c r="I321" i="22"/>
  <c r="I322" i="22"/>
  <c r="I323" i="22"/>
  <c r="I324" i="22"/>
  <c r="I325" i="22"/>
  <c r="I326" i="22"/>
  <c r="I327" i="22"/>
  <c r="I328" i="22"/>
  <c r="I329" i="22"/>
  <c r="I330" i="22"/>
  <c r="I331" i="22"/>
  <c r="I332" i="22"/>
  <c r="I333" i="22"/>
  <c r="I334" i="22"/>
  <c r="I335" i="22"/>
  <c r="I336" i="22"/>
  <c r="I337" i="22"/>
  <c r="I338" i="22"/>
  <c r="I339" i="22"/>
  <c r="I340" i="22"/>
  <c r="I341" i="22"/>
  <c r="I342" i="22"/>
  <c r="I343" i="22"/>
  <c r="I344" i="22"/>
  <c r="I345" i="22"/>
  <c r="I346" i="22"/>
  <c r="I347" i="22"/>
  <c r="I348" i="22"/>
  <c r="I349" i="22"/>
  <c r="I350" i="22"/>
  <c r="I351" i="22"/>
  <c r="I352" i="22"/>
  <c r="I353" i="22"/>
  <c r="I354" i="22"/>
  <c r="I355" i="22"/>
  <c r="I356" i="22"/>
  <c r="I357" i="22"/>
  <c r="I358" i="22"/>
  <c r="I359" i="22"/>
  <c r="I360" i="22"/>
  <c r="I361" i="22"/>
  <c r="I362" i="22"/>
  <c r="I363" i="22"/>
  <c r="I364" i="22"/>
  <c r="I365" i="22"/>
  <c r="I366" i="22"/>
  <c r="I367" i="22"/>
  <c r="I368" i="22"/>
  <c r="I369" i="22"/>
  <c r="I370" i="22"/>
  <c r="I371" i="22"/>
  <c r="I372" i="22"/>
  <c r="I373" i="22"/>
  <c r="I374" i="22"/>
  <c r="I375" i="22"/>
  <c r="I376" i="22"/>
  <c r="I377" i="22"/>
  <c r="I378" i="22"/>
  <c r="I379" i="22"/>
  <c r="I380" i="22"/>
  <c r="I382" i="22"/>
  <c r="I383" i="22"/>
  <c r="I384" i="22"/>
  <c r="I385" i="22"/>
  <c r="I386" i="22"/>
  <c r="I387" i="22"/>
  <c r="I388" i="22"/>
  <c r="I389" i="22"/>
  <c r="I390" i="22"/>
  <c r="I391" i="22"/>
  <c r="I392" i="22"/>
  <c r="I393" i="22"/>
  <c r="I394" i="22"/>
  <c r="I395" i="22"/>
  <c r="I396" i="22"/>
  <c r="I397" i="22"/>
  <c r="I398" i="22"/>
  <c r="I399" i="22"/>
  <c r="I400" i="22"/>
  <c r="I401" i="22"/>
  <c r="I403" i="22"/>
  <c r="I404" i="22"/>
  <c r="I405" i="22"/>
  <c r="I406" i="22"/>
  <c r="I407" i="22"/>
  <c r="I408" i="22"/>
  <c r="I409" i="22"/>
  <c r="I411" i="22"/>
  <c r="I413" i="22"/>
  <c r="I414" i="22"/>
  <c r="I415" i="22"/>
  <c r="I210" i="22"/>
  <c r="I205" i="21"/>
  <c r="I206" i="21"/>
  <c r="I207" i="21"/>
  <c r="I208" i="21"/>
  <c r="I209" i="21"/>
  <c r="I210" i="21"/>
  <c r="I211" i="21"/>
  <c r="I212" i="21"/>
  <c r="I213" i="21"/>
  <c r="I214" i="21"/>
  <c r="I215" i="21"/>
  <c r="I216" i="21"/>
  <c r="I217" i="21"/>
  <c r="I218" i="21"/>
  <c r="I219" i="21"/>
  <c r="I220" i="21"/>
  <c r="I221" i="21"/>
  <c r="I222" i="21"/>
  <c r="I223" i="21"/>
  <c r="I224" i="21"/>
  <c r="I225" i="21"/>
  <c r="I226" i="21"/>
  <c r="I227" i="21"/>
  <c r="I228" i="21"/>
  <c r="I229" i="21"/>
  <c r="I230" i="21"/>
  <c r="I231" i="21"/>
  <c r="I232" i="21"/>
  <c r="I233" i="21"/>
  <c r="I234" i="21"/>
  <c r="I235" i="21"/>
  <c r="I236" i="21"/>
  <c r="I237" i="21"/>
  <c r="I238" i="21"/>
  <c r="I239" i="21"/>
  <c r="I240" i="21"/>
  <c r="I241" i="21"/>
  <c r="I242" i="21"/>
  <c r="I243" i="21"/>
  <c r="I244" i="21"/>
  <c r="I245" i="21"/>
  <c r="I246" i="21"/>
  <c r="I247" i="21"/>
  <c r="I248" i="21"/>
  <c r="I249" i="21"/>
  <c r="I250" i="21"/>
  <c r="I251" i="21"/>
  <c r="I252" i="21"/>
  <c r="I253" i="21"/>
  <c r="I254" i="21"/>
  <c r="I255" i="21"/>
  <c r="I256" i="21"/>
  <c r="I257" i="21"/>
  <c r="I258" i="21"/>
  <c r="I259" i="21"/>
  <c r="I260" i="21"/>
  <c r="I261" i="21"/>
  <c r="I262" i="21"/>
  <c r="I263" i="21"/>
  <c r="I264" i="21"/>
  <c r="I265" i="21"/>
  <c r="I266" i="21"/>
  <c r="I267" i="21"/>
  <c r="I268" i="21"/>
  <c r="I269" i="21"/>
  <c r="I270" i="21"/>
  <c r="I271" i="21"/>
  <c r="I272" i="21"/>
  <c r="I273" i="21"/>
  <c r="I274" i="21"/>
  <c r="I275" i="21"/>
  <c r="I276" i="21"/>
  <c r="I277" i="21"/>
  <c r="I278" i="21"/>
  <c r="I279" i="21"/>
  <c r="I280" i="21"/>
  <c r="I281" i="21"/>
  <c r="I282" i="21"/>
  <c r="I283" i="21"/>
  <c r="I284" i="21"/>
  <c r="I285" i="21"/>
  <c r="I286" i="21"/>
  <c r="I287" i="21"/>
  <c r="I288" i="21"/>
  <c r="I289" i="21"/>
  <c r="I290" i="21"/>
  <c r="I291" i="21"/>
  <c r="I292" i="21"/>
  <c r="I293" i="21"/>
  <c r="I294" i="21"/>
  <c r="I295" i="21"/>
  <c r="I296" i="21"/>
  <c r="I297" i="21"/>
  <c r="I298" i="21"/>
  <c r="I299" i="21"/>
  <c r="I300" i="21"/>
  <c r="I301" i="21"/>
  <c r="I302" i="21"/>
  <c r="I303" i="21"/>
  <c r="I304" i="21"/>
  <c r="I305" i="21"/>
  <c r="I306" i="21"/>
  <c r="I307" i="21"/>
  <c r="I308" i="21"/>
  <c r="I309" i="21"/>
  <c r="I310" i="21"/>
  <c r="I311" i="21"/>
  <c r="I312" i="21"/>
  <c r="I313" i="21"/>
  <c r="I314" i="21"/>
  <c r="I315" i="21"/>
  <c r="I316" i="21"/>
  <c r="I317" i="21"/>
  <c r="I318" i="21"/>
  <c r="I319" i="21"/>
  <c r="I320" i="21"/>
  <c r="I321" i="21"/>
  <c r="I322" i="21"/>
  <c r="I323" i="21"/>
  <c r="I324" i="21"/>
  <c r="I325" i="21"/>
  <c r="I326" i="21"/>
  <c r="I327" i="21"/>
  <c r="I328" i="21"/>
  <c r="I329" i="21"/>
  <c r="I330" i="21"/>
  <c r="I331" i="21"/>
  <c r="I332" i="21"/>
  <c r="I333" i="21"/>
  <c r="I334" i="21"/>
  <c r="I335" i="21"/>
  <c r="I336" i="21"/>
  <c r="I337" i="21"/>
  <c r="I338" i="21"/>
  <c r="I339" i="21"/>
  <c r="I340" i="21"/>
  <c r="I341" i="21"/>
  <c r="I342" i="21"/>
  <c r="I343" i="21"/>
  <c r="I344" i="21"/>
  <c r="I345" i="21"/>
  <c r="I346" i="21"/>
  <c r="I347" i="21"/>
  <c r="I348" i="21"/>
  <c r="I349" i="21"/>
  <c r="I350" i="21"/>
  <c r="I351" i="21"/>
  <c r="I352" i="21"/>
  <c r="I353" i="21"/>
  <c r="I354" i="21"/>
  <c r="I355" i="21"/>
  <c r="I356" i="21"/>
  <c r="I357" i="21"/>
  <c r="I358" i="21"/>
  <c r="I359" i="21"/>
  <c r="I360" i="21"/>
  <c r="I361" i="21"/>
  <c r="I362" i="21"/>
  <c r="I363" i="21"/>
  <c r="I364" i="21"/>
  <c r="I365" i="21"/>
  <c r="I366" i="21"/>
  <c r="I367" i="21"/>
  <c r="I368" i="21"/>
  <c r="I369" i="21"/>
  <c r="I370" i="21"/>
  <c r="I371" i="21"/>
  <c r="I372" i="21"/>
  <c r="I373" i="21"/>
  <c r="I374" i="21"/>
  <c r="I376" i="21"/>
  <c r="I377" i="21"/>
  <c r="I378" i="21"/>
  <c r="I379" i="21"/>
  <c r="I380" i="21"/>
  <c r="I381" i="21"/>
  <c r="I382" i="21"/>
  <c r="I383" i="21"/>
  <c r="I384" i="21"/>
  <c r="I385" i="21"/>
  <c r="I386" i="21"/>
  <c r="I387" i="21"/>
  <c r="I388" i="21"/>
  <c r="I389" i="21"/>
  <c r="I390" i="21"/>
  <c r="I391" i="21"/>
  <c r="I392" i="21"/>
  <c r="I393" i="21"/>
  <c r="I394" i="21"/>
  <c r="I395" i="21"/>
  <c r="I396" i="21"/>
  <c r="I397" i="21"/>
  <c r="I204" i="21"/>
  <c r="I337" i="20"/>
  <c r="I338" i="20"/>
  <c r="I339" i="20"/>
  <c r="I340" i="20"/>
  <c r="I342" i="20"/>
  <c r="I344" i="20"/>
  <c r="I345" i="20"/>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I196" i="18"/>
  <c r="I197" i="18"/>
  <c r="I198" i="18"/>
  <c r="I199" i="18"/>
  <c r="I200" i="18"/>
  <c r="I201" i="18"/>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29" i="18"/>
  <c r="I230" i="18"/>
  <c r="I231" i="18"/>
  <c r="I232" i="18"/>
  <c r="I233" i="18"/>
  <c r="I234" i="18"/>
  <c r="I235" i="18"/>
  <c r="I236" i="18"/>
  <c r="I237" i="18"/>
  <c r="I238" i="18"/>
  <c r="I239" i="18"/>
  <c r="I240" i="18"/>
  <c r="I241" i="18"/>
  <c r="I242" i="18"/>
  <c r="I243" i="18"/>
  <c r="I244" i="18"/>
  <c r="I245" i="18"/>
  <c r="I246" i="18"/>
  <c r="I247" i="18"/>
  <c r="I248" i="18"/>
  <c r="I249" i="18"/>
  <c r="I250" i="18"/>
  <c r="I251" i="18"/>
  <c r="I252" i="18"/>
  <c r="I253" i="18"/>
  <c r="I254" i="18"/>
  <c r="I255" i="18"/>
  <c r="I256" i="18"/>
  <c r="I257" i="18"/>
  <c r="I258" i="18"/>
  <c r="I259" i="18"/>
  <c r="I260" i="18"/>
  <c r="I261" i="18"/>
  <c r="I262" i="18"/>
  <c r="I263" i="18"/>
  <c r="I264" i="18"/>
  <c r="I265" i="18"/>
  <c r="I266" i="18"/>
  <c r="I267" i="18"/>
  <c r="I268" i="18"/>
  <c r="I269" i="18"/>
  <c r="I270" i="18"/>
  <c r="I271" i="18"/>
  <c r="I272" i="18"/>
  <c r="I134" i="18"/>
  <c r="D387" i="24"/>
  <c r="H387" i="24" s="1"/>
  <c r="D394" i="24"/>
  <c r="H394" i="24" s="1"/>
  <c r="D399" i="24"/>
  <c r="H399" i="24" s="1"/>
  <c r="D401" i="24"/>
  <c r="H401" i="24" s="1"/>
  <c r="D404" i="24"/>
  <c r="H404" i="24" s="1"/>
  <c r="D415" i="24"/>
  <c r="H415" i="24" s="1"/>
  <c r="D425" i="24"/>
  <c r="H425" i="24" s="1"/>
  <c r="D427" i="24"/>
  <c r="H427" i="24" s="1"/>
  <c r="D430" i="24"/>
  <c r="H430" i="24" s="1"/>
  <c r="D452" i="24"/>
  <c r="H452" i="24" s="1"/>
  <c r="D453" i="24"/>
  <c r="H453" i="24" s="1"/>
  <c r="D454" i="24"/>
  <c r="H454" i="24" s="1"/>
  <c r="D455" i="24"/>
  <c r="H455" i="24" s="1"/>
  <c r="D458" i="24"/>
  <c r="H458" i="24" s="1"/>
  <c r="D8" i="26" l="1"/>
  <c r="H8" i="26" s="1"/>
  <c r="E14" i="23"/>
  <c r="I14" i="23" s="1"/>
  <c r="D13" i="25"/>
  <c r="H13" i="25" s="1"/>
  <c r="E24" i="21"/>
  <c r="I24" i="21" s="1"/>
  <c r="D25" i="24"/>
  <c r="H25" i="24" s="1"/>
  <c r="H38" i="24"/>
  <c r="D38" i="26"/>
  <c r="H38" i="26" s="1"/>
  <c r="E51" i="20"/>
  <c r="I51" i="20" s="1"/>
  <c r="E58" i="23"/>
  <c r="I58" i="23" s="1"/>
  <c r="D51" i="24"/>
  <c r="H51" i="24" s="1"/>
  <c r="I47" i="20"/>
  <c r="E42" i="21"/>
  <c r="I42" i="21" s="1"/>
  <c r="H48" i="25"/>
  <c r="E89" i="22"/>
  <c r="I89" i="22" s="1"/>
  <c r="E78" i="23"/>
  <c r="I78" i="23" s="1"/>
  <c r="E92" i="23"/>
  <c r="I92" i="23" s="1"/>
  <c r="D61" i="24"/>
  <c r="H61" i="24" s="1"/>
  <c r="D66" i="26"/>
  <c r="H66" i="26" s="1"/>
  <c r="E80" i="21"/>
  <c r="I80" i="21" s="1"/>
  <c r="E101" i="22"/>
  <c r="I101" i="22" s="1"/>
  <c r="H71" i="24"/>
  <c r="E76" i="21"/>
  <c r="I76" i="21" s="1"/>
  <c r="E97" i="22"/>
  <c r="I97" i="22" s="1"/>
  <c r="E100" i="23"/>
  <c r="I100" i="23" s="1"/>
  <c r="E93" i="22"/>
  <c r="I93" i="22" s="1"/>
  <c r="H74" i="26"/>
  <c r="E110" i="23"/>
  <c r="I110" i="23" s="1"/>
  <c r="D19" i="25"/>
  <c r="H19" i="25" s="1"/>
  <c r="I96" i="21"/>
  <c r="D16" i="24"/>
  <c r="H16" i="24" s="1"/>
  <c r="E48" i="19"/>
  <c r="I48" i="19" s="1"/>
  <c r="E82" i="21"/>
  <c r="E89" i="23"/>
  <c r="E87" i="22"/>
  <c r="I18" i="21"/>
  <c r="D9" i="24"/>
  <c r="H9" i="24" s="1"/>
  <c r="D10" i="24"/>
  <c r="H10" i="24" s="1"/>
  <c r="H13" i="24"/>
  <c r="H14" i="24"/>
  <c r="H15" i="24"/>
  <c r="H17" i="24"/>
  <c r="H18" i="24"/>
  <c r="D22" i="24"/>
  <c r="H22" i="24" s="1"/>
  <c r="D23" i="24"/>
  <c r="H23" i="24" s="1"/>
  <c r="H26" i="24"/>
  <c r="H29" i="24"/>
  <c r="D30" i="24"/>
  <c r="H30" i="24" s="1"/>
  <c r="D31" i="24"/>
  <c r="H31" i="24" s="1"/>
  <c r="H33" i="24"/>
  <c r="H34" i="24"/>
  <c r="H35" i="24"/>
  <c r="H36" i="24"/>
  <c r="H37" i="24"/>
  <c r="D40" i="24"/>
  <c r="H40" i="24" s="1"/>
  <c r="H41" i="24"/>
  <c r="D42" i="24"/>
  <c r="H42" i="24" s="1"/>
  <c r="H43" i="24"/>
  <c r="H44" i="24"/>
  <c r="H45" i="24"/>
  <c r="H46" i="24"/>
  <c r="H47" i="24"/>
  <c r="H48" i="24"/>
  <c r="H49" i="24"/>
  <c r="D50" i="24"/>
  <c r="H50" i="24" s="1"/>
  <c r="H52" i="24"/>
  <c r="H53" i="24"/>
  <c r="H54" i="24"/>
  <c r="H55" i="24"/>
  <c r="H56" i="24"/>
  <c r="H57" i="24"/>
  <c r="D58" i="24"/>
  <c r="H58" i="24" s="1"/>
  <c r="D59" i="24"/>
  <c r="H59" i="24" s="1"/>
  <c r="D60" i="24"/>
  <c r="H60" i="24" s="1"/>
  <c r="H62" i="24"/>
  <c r="H63" i="24"/>
  <c r="H64" i="24"/>
  <c r="H66" i="24"/>
  <c r="H67" i="24"/>
  <c r="H68" i="24"/>
  <c r="D69" i="24"/>
  <c r="H69" i="24" s="1"/>
  <c r="D70" i="24"/>
  <c r="H70" i="24" s="1"/>
  <c r="H72" i="24"/>
  <c r="H73" i="24"/>
  <c r="H74" i="24"/>
  <c r="D6" i="24"/>
  <c r="H6" i="24" s="1"/>
  <c r="D5" i="26"/>
  <c r="H5" i="26" s="1"/>
  <c r="H6" i="26"/>
  <c r="H7" i="26"/>
  <c r="H11" i="26"/>
  <c r="H12" i="26"/>
  <c r="H15" i="26"/>
  <c r="H16" i="26"/>
  <c r="D19" i="26"/>
  <c r="H19" i="26" s="1"/>
  <c r="D21" i="26"/>
  <c r="H21" i="26" s="1"/>
  <c r="H22" i="26"/>
  <c r="H23" i="26"/>
  <c r="H24" i="26"/>
  <c r="H25" i="26"/>
  <c r="H26" i="26"/>
  <c r="D27" i="26"/>
  <c r="H27" i="26" s="1"/>
  <c r="D28" i="26"/>
  <c r="H28" i="26" s="1"/>
  <c r="D29" i="26"/>
  <c r="H29" i="26" s="1"/>
  <c r="H30" i="26"/>
  <c r="H31" i="26"/>
  <c r="H32" i="26"/>
  <c r="H33" i="26"/>
  <c r="H34" i="26"/>
  <c r="H35" i="26"/>
  <c r="H36" i="26"/>
  <c r="H37" i="26"/>
  <c r="H39" i="26"/>
  <c r="H40" i="26"/>
  <c r="H41" i="26"/>
  <c r="H42" i="26"/>
  <c r="H43" i="26"/>
  <c r="D44" i="26"/>
  <c r="H44" i="26" s="1"/>
  <c r="H45" i="26"/>
  <c r="H46" i="26"/>
  <c r="H48" i="26"/>
  <c r="H49" i="26"/>
  <c r="D51" i="26"/>
  <c r="H51" i="26" s="1"/>
  <c r="D52" i="26"/>
  <c r="H52" i="26" s="1"/>
  <c r="H53" i="26"/>
  <c r="H54" i="26"/>
  <c r="D55" i="26"/>
  <c r="H55" i="26" s="1"/>
  <c r="H57" i="26"/>
  <c r="H58" i="26"/>
  <c r="H61" i="26"/>
  <c r="D62" i="26"/>
  <c r="H62" i="26" s="1"/>
  <c r="D63" i="26"/>
  <c r="H63" i="26" s="1"/>
  <c r="D65" i="26"/>
  <c r="H65" i="26" s="1"/>
  <c r="H67" i="26"/>
  <c r="H69" i="26"/>
  <c r="H70" i="26"/>
  <c r="H71" i="26"/>
  <c r="H73" i="26"/>
  <c r="H75" i="26"/>
  <c r="H4" i="26"/>
  <c r="D7" i="25"/>
  <c r="H7" i="25" s="1"/>
  <c r="D8" i="25"/>
  <c r="H8" i="25" s="1"/>
  <c r="H9" i="25"/>
  <c r="H11" i="25"/>
  <c r="H12" i="25"/>
  <c r="H15" i="25"/>
  <c r="D17" i="25"/>
  <c r="H17" i="25" s="1"/>
  <c r="D18" i="25"/>
  <c r="H18" i="25" s="1"/>
  <c r="H20" i="25"/>
  <c r="H21" i="25"/>
  <c r="H22" i="25"/>
  <c r="H23" i="25"/>
  <c r="H24" i="25"/>
  <c r="H25" i="25"/>
  <c r="D26" i="25"/>
  <c r="H26" i="25" s="1"/>
  <c r="D27" i="25"/>
  <c r="H27" i="25" s="1"/>
  <c r="H28" i="25"/>
  <c r="H29" i="25"/>
  <c r="H30" i="25"/>
  <c r="H31" i="25"/>
  <c r="D32" i="25"/>
  <c r="H32" i="25" s="1"/>
  <c r="D33" i="25"/>
  <c r="H33" i="25" s="1"/>
  <c r="H34" i="25"/>
  <c r="H35" i="25"/>
  <c r="H36" i="25"/>
  <c r="H37" i="25"/>
  <c r="H38" i="25"/>
  <c r="H39" i="25"/>
  <c r="H40" i="25"/>
  <c r="H41" i="25"/>
  <c r="H42" i="25"/>
  <c r="H43" i="25"/>
  <c r="H44" i="25"/>
  <c r="D45" i="25"/>
  <c r="H45" i="25" s="1"/>
  <c r="H46" i="25"/>
  <c r="D47" i="25"/>
  <c r="H47" i="25" s="1"/>
  <c r="H49" i="25"/>
  <c r="H50" i="25"/>
  <c r="H51" i="25"/>
  <c r="H52" i="25"/>
  <c r="D54" i="25"/>
  <c r="H54" i="25" s="1"/>
  <c r="H55" i="25"/>
  <c r="D56" i="25"/>
  <c r="H56" i="25" s="1"/>
  <c r="H57" i="25"/>
  <c r="D58" i="25"/>
  <c r="H58" i="25" s="1"/>
  <c r="H59" i="25"/>
  <c r="H60" i="25"/>
  <c r="D61" i="25"/>
  <c r="H61" i="25" s="1"/>
  <c r="D62" i="25"/>
  <c r="H62" i="25" s="1"/>
  <c r="H63" i="25"/>
  <c r="D64" i="25"/>
  <c r="H64" i="25" s="1"/>
  <c r="H65" i="25"/>
  <c r="H66" i="25"/>
  <c r="D68" i="25"/>
  <c r="H68" i="25" s="1"/>
  <c r="H69" i="25"/>
  <c r="H70" i="25"/>
  <c r="H71" i="25"/>
  <c r="D72" i="25"/>
  <c r="H72" i="25" s="1"/>
  <c r="H74" i="25"/>
  <c r="H75" i="25"/>
  <c r="H4" i="25"/>
  <c r="E7" i="23"/>
  <c r="I7" i="23" s="1"/>
  <c r="I8" i="23"/>
  <c r="E9" i="23"/>
  <c r="I9" i="23" s="1"/>
  <c r="E10" i="23"/>
  <c r="I10" i="23" s="1"/>
  <c r="I12" i="23"/>
  <c r="E13" i="23"/>
  <c r="I13" i="23" s="1"/>
  <c r="I16" i="23"/>
  <c r="I19" i="23"/>
  <c r="I20" i="23"/>
  <c r="I24" i="23"/>
  <c r="I26" i="23"/>
  <c r="E28" i="23"/>
  <c r="I28" i="23" s="1"/>
  <c r="E30" i="23"/>
  <c r="I30" i="23" s="1"/>
  <c r="I31" i="23"/>
  <c r="I32" i="23"/>
  <c r="I33" i="23"/>
  <c r="I34" i="23"/>
  <c r="E35" i="23"/>
  <c r="I35" i="23" s="1"/>
  <c r="I36" i="23"/>
  <c r="I37" i="23"/>
  <c r="I38" i="23"/>
  <c r="I39" i="23"/>
  <c r="I40" i="23"/>
  <c r="I41" i="23"/>
  <c r="I42" i="23"/>
  <c r="I43" i="23"/>
  <c r="E45" i="23"/>
  <c r="I45" i="23" s="1"/>
  <c r="I46" i="23"/>
  <c r="I47" i="23"/>
  <c r="I48" i="23"/>
  <c r="E49" i="23"/>
  <c r="I49" i="23" s="1"/>
  <c r="I50" i="23"/>
  <c r="I51" i="23"/>
  <c r="E52" i="23"/>
  <c r="I52" i="23" s="1"/>
  <c r="I53" i="23"/>
  <c r="E54" i="23"/>
  <c r="I54" i="23" s="1"/>
  <c r="E55" i="23"/>
  <c r="I55" i="23" s="1"/>
  <c r="I56" i="23"/>
  <c r="E57" i="23"/>
  <c r="I57" i="23" s="1"/>
  <c r="I59" i="23"/>
  <c r="I60" i="23"/>
  <c r="I61" i="23"/>
  <c r="I63" i="23"/>
  <c r="I64" i="23"/>
  <c r="I65" i="23"/>
  <c r="I66" i="23"/>
  <c r="E67" i="23"/>
  <c r="I67" i="23" s="1"/>
  <c r="I68" i="23"/>
  <c r="I69" i="23"/>
  <c r="I70" i="23"/>
  <c r="I71" i="23"/>
  <c r="I72" i="23"/>
  <c r="E73" i="23"/>
  <c r="I73" i="23" s="1"/>
  <c r="I74" i="23"/>
  <c r="I75" i="23"/>
  <c r="I76" i="23"/>
  <c r="I77" i="23"/>
  <c r="I79" i="23"/>
  <c r="I80" i="23"/>
  <c r="I81" i="23"/>
  <c r="I82" i="23"/>
  <c r="E83" i="23"/>
  <c r="I83" i="23" s="1"/>
  <c r="I85" i="23"/>
  <c r="I86" i="23"/>
  <c r="I87" i="23"/>
  <c r="I89" i="23"/>
  <c r="I90" i="23"/>
  <c r="E91" i="23"/>
  <c r="I91" i="23" s="1"/>
  <c r="I93" i="23"/>
  <c r="E94" i="23"/>
  <c r="I94" i="23" s="1"/>
  <c r="E95" i="23"/>
  <c r="I95" i="23" s="1"/>
  <c r="E96" i="23"/>
  <c r="I96" i="23" s="1"/>
  <c r="E97" i="23"/>
  <c r="I97" i="23" s="1"/>
  <c r="I98" i="23"/>
  <c r="E99" i="23"/>
  <c r="I99" i="23" s="1"/>
  <c r="E101" i="23"/>
  <c r="I101" i="23" s="1"/>
  <c r="E102" i="23"/>
  <c r="I102" i="23" s="1"/>
  <c r="E103" i="23"/>
  <c r="I103" i="23" s="1"/>
  <c r="E105" i="23"/>
  <c r="I105" i="23" s="1"/>
  <c r="I106" i="23"/>
  <c r="I107" i="23"/>
  <c r="E109" i="23"/>
  <c r="I109" i="23" s="1"/>
  <c r="I111" i="23"/>
  <c r="I112" i="23"/>
  <c r="I113" i="23"/>
  <c r="I115" i="23"/>
  <c r="I116" i="23"/>
  <c r="I117" i="23"/>
  <c r="I118" i="23"/>
  <c r="E6" i="23"/>
  <c r="I6" i="23" s="1"/>
  <c r="E6" i="22"/>
  <c r="I6" i="22" s="1"/>
  <c r="E7" i="22"/>
  <c r="I7" i="22" s="1"/>
  <c r="E8" i="22"/>
  <c r="I8" i="22" s="1"/>
  <c r="E9" i="22"/>
  <c r="I9" i="22" s="1"/>
  <c r="I11" i="22"/>
  <c r="I12" i="22"/>
  <c r="I15" i="22"/>
  <c r="I17" i="22"/>
  <c r="I18" i="22"/>
  <c r="I19" i="22"/>
  <c r="I20" i="22"/>
  <c r="I21" i="22"/>
  <c r="I22" i="22"/>
  <c r="I25" i="22"/>
  <c r="E26" i="22"/>
  <c r="I26" i="22" s="1"/>
  <c r="E27" i="22"/>
  <c r="I27" i="22" s="1"/>
  <c r="I28" i="22"/>
  <c r="I29" i="22"/>
  <c r="I30" i="22"/>
  <c r="I31" i="22"/>
  <c r="I32" i="22"/>
  <c r="I33" i="22"/>
  <c r="E34" i="22"/>
  <c r="I34" i="22" s="1"/>
  <c r="I35" i="22"/>
  <c r="I36" i="22"/>
  <c r="I37" i="22"/>
  <c r="I38" i="22"/>
  <c r="I39" i="22"/>
  <c r="I40" i="22"/>
  <c r="I41" i="22"/>
  <c r="I42" i="22"/>
  <c r="E44" i="22"/>
  <c r="I44" i="22" s="1"/>
  <c r="I45" i="22"/>
  <c r="I46" i="22"/>
  <c r="I47" i="22"/>
  <c r="E48" i="22"/>
  <c r="I48" i="22" s="1"/>
  <c r="I49" i="22"/>
  <c r="I50" i="22"/>
  <c r="E51" i="22"/>
  <c r="I51" i="22" s="1"/>
  <c r="I52" i="22"/>
  <c r="E53" i="22"/>
  <c r="I53" i="22" s="1"/>
  <c r="E54" i="22"/>
  <c r="I54" i="22" s="1"/>
  <c r="I55" i="22"/>
  <c r="E56" i="22"/>
  <c r="I56" i="22" s="1"/>
  <c r="E58" i="22"/>
  <c r="I58" i="22" s="1"/>
  <c r="I59" i="22"/>
  <c r="I60" i="22"/>
  <c r="I62" i="22"/>
  <c r="I63" i="22"/>
  <c r="I64" i="22"/>
  <c r="I65" i="22"/>
  <c r="E66" i="22"/>
  <c r="I66" i="22" s="1"/>
  <c r="I67" i="22"/>
  <c r="I68" i="22"/>
  <c r="I69" i="22"/>
  <c r="I70" i="22"/>
  <c r="I71" i="22"/>
  <c r="E72" i="22"/>
  <c r="I72" i="22" s="1"/>
  <c r="I73" i="22"/>
  <c r="I74" i="22"/>
  <c r="I75" i="22"/>
  <c r="E76" i="22"/>
  <c r="I76" i="22" s="1"/>
  <c r="I77" i="22"/>
  <c r="I78" i="22"/>
  <c r="I79" i="22"/>
  <c r="I80" i="22"/>
  <c r="E81" i="22"/>
  <c r="I81" i="22" s="1"/>
  <c r="E82" i="22"/>
  <c r="I82" i="22" s="1"/>
  <c r="E83" i="22"/>
  <c r="I83" i="22" s="1"/>
  <c r="I84" i="22"/>
  <c r="I85" i="22"/>
  <c r="E86" i="22"/>
  <c r="I86" i="22" s="1"/>
  <c r="I87" i="22"/>
  <c r="I88" i="22"/>
  <c r="E90" i="22"/>
  <c r="I90" i="22" s="1"/>
  <c r="I92" i="22"/>
  <c r="E94" i="22"/>
  <c r="I94" i="22" s="1"/>
  <c r="E95" i="22"/>
  <c r="I95" i="22" s="1"/>
  <c r="E96" i="22"/>
  <c r="I96" i="22" s="1"/>
  <c r="E98" i="22"/>
  <c r="I98" i="22" s="1"/>
  <c r="I99" i="22"/>
  <c r="E100" i="22"/>
  <c r="I100" i="22" s="1"/>
  <c r="E102" i="22"/>
  <c r="I102" i="22" s="1"/>
  <c r="I103" i="22"/>
  <c r="I104" i="22"/>
  <c r="I105" i="22"/>
  <c r="E5" i="22"/>
  <c r="I5" i="22" s="1"/>
  <c r="E6" i="21"/>
  <c r="I6" i="21" s="1"/>
  <c r="E7" i="21"/>
  <c r="I7" i="21" s="1"/>
  <c r="E8" i="21"/>
  <c r="I8" i="21" s="1"/>
  <c r="I9" i="21"/>
  <c r="I10" i="21"/>
  <c r="E11" i="21"/>
  <c r="I11" i="21" s="1"/>
  <c r="E12" i="21"/>
  <c r="I12" i="21" s="1"/>
  <c r="I13" i="21"/>
  <c r="I14" i="21"/>
  <c r="I15" i="21"/>
  <c r="I16" i="21"/>
  <c r="I20" i="21"/>
  <c r="I21" i="21"/>
  <c r="I22" i="21"/>
  <c r="E25" i="21"/>
  <c r="I25" i="21" s="1"/>
  <c r="I26" i="21"/>
  <c r="I27" i="21"/>
  <c r="I28" i="21"/>
  <c r="I29" i="21"/>
  <c r="I30" i="21"/>
  <c r="I31" i="21"/>
  <c r="E32" i="21"/>
  <c r="I32" i="21" s="1"/>
  <c r="I33" i="21"/>
  <c r="I34" i="21"/>
  <c r="I35" i="21"/>
  <c r="I36" i="21"/>
  <c r="I37" i="21"/>
  <c r="I38" i="21"/>
  <c r="I39" i="21"/>
  <c r="I40" i="21"/>
  <c r="I41" i="21"/>
  <c r="E43" i="21"/>
  <c r="I43" i="21" s="1"/>
  <c r="I44" i="21"/>
  <c r="I45" i="21"/>
  <c r="I47" i="21"/>
  <c r="I48" i="21"/>
  <c r="E49" i="21"/>
  <c r="I49" i="21" s="1"/>
  <c r="I50" i="21"/>
  <c r="E51" i="21"/>
  <c r="I51" i="21" s="1"/>
  <c r="I52" i="21"/>
  <c r="E53" i="21"/>
  <c r="I53" i="21" s="1"/>
  <c r="I55" i="21"/>
  <c r="I57" i="21"/>
  <c r="I58" i="21"/>
  <c r="I59" i="21"/>
  <c r="I60" i="21"/>
  <c r="I61" i="21"/>
  <c r="I62" i="21"/>
  <c r="I63" i="21"/>
  <c r="I64" i="21"/>
  <c r="I65" i="21"/>
  <c r="I66" i="21"/>
  <c r="I67" i="21"/>
  <c r="I68" i="21"/>
  <c r="E69" i="21"/>
  <c r="I69" i="21" s="1"/>
  <c r="I70" i="21"/>
  <c r="I71" i="21"/>
  <c r="I72" i="21"/>
  <c r="I73" i="21"/>
  <c r="I74" i="21"/>
  <c r="E75" i="21"/>
  <c r="I75" i="21" s="1"/>
  <c r="E77" i="21"/>
  <c r="I77" i="21" s="1"/>
  <c r="I78" i="21"/>
  <c r="I79" i="21"/>
  <c r="E81" i="21"/>
  <c r="I81" i="21" s="1"/>
  <c r="I82" i="21"/>
  <c r="I83" i="21"/>
  <c r="I84" i="21"/>
  <c r="E85" i="21"/>
  <c r="I85" i="21" s="1"/>
  <c r="E87" i="21"/>
  <c r="I87" i="21" s="1"/>
  <c r="I88" i="21"/>
  <c r="E89" i="21"/>
  <c r="I89" i="21" s="1"/>
  <c r="E91" i="21"/>
  <c r="I91" i="21" s="1"/>
  <c r="E92" i="21"/>
  <c r="I92" i="21" s="1"/>
  <c r="E93" i="21"/>
  <c r="I93" i="21" s="1"/>
  <c r="E94" i="21"/>
  <c r="I94" i="21" s="1"/>
  <c r="I95" i="21"/>
  <c r="E97" i="21"/>
  <c r="I97" i="21" s="1"/>
  <c r="E98" i="21"/>
  <c r="I98" i="21" s="1"/>
  <c r="I99" i="21"/>
  <c r="I100" i="21"/>
  <c r="I101" i="21"/>
  <c r="I103" i="21"/>
  <c r="I104" i="21"/>
  <c r="I105" i="21"/>
  <c r="I106" i="21"/>
  <c r="E5" i="21"/>
  <c r="I5" i="21" s="1"/>
  <c r="E6" i="20"/>
  <c r="I6" i="20" s="1"/>
  <c r="E7" i="20"/>
  <c r="I7" i="20" s="1"/>
  <c r="E8" i="20"/>
  <c r="I8" i="20" s="1"/>
  <c r="I9" i="20"/>
  <c r="I12" i="20"/>
  <c r="I13" i="20"/>
  <c r="I14" i="20"/>
  <c r="E15" i="20"/>
  <c r="I15" i="20" s="1"/>
  <c r="I16" i="20"/>
  <c r="I17" i="20"/>
  <c r="I18" i="20"/>
  <c r="I19" i="20"/>
  <c r="I20" i="20"/>
  <c r="I21" i="20"/>
  <c r="I22" i="20"/>
  <c r="I23" i="20"/>
  <c r="E24" i="20"/>
  <c r="I24" i="20" s="1"/>
  <c r="I25" i="20"/>
  <c r="E26" i="20"/>
  <c r="I26" i="20" s="1"/>
  <c r="I27" i="20"/>
  <c r="I28" i="20"/>
  <c r="I29" i="20"/>
  <c r="E30" i="20"/>
  <c r="I30" i="20" s="1"/>
  <c r="I31" i="20"/>
  <c r="I32" i="20"/>
  <c r="I33" i="20"/>
  <c r="I34" i="20"/>
  <c r="I35" i="20"/>
  <c r="I36" i="20"/>
  <c r="I37" i="20"/>
  <c r="I38" i="20"/>
  <c r="I39" i="20"/>
  <c r="E40" i="20"/>
  <c r="I40" i="20" s="1"/>
  <c r="I41" i="20"/>
  <c r="I42" i="20"/>
  <c r="E43" i="20"/>
  <c r="I43" i="20" s="1"/>
  <c r="E44" i="20"/>
  <c r="I44" i="20" s="1"/>
  <c r="I45" i="20"/>
  <c r="I46" i="20"/>
  <c r="I48" i="20"/>
  <c r="E49" i="20"/>
  <c r="I49" i="20" s="1"/>
  <c r="E50" i="20"/>
  <c r="I50" i="20" s="1"/>
  <c r="I52" i="20"/>
  <c r="I53" i="20"/>
  <c r="E54" i="20"/>
  <c r="I54" i="20" s="1"/>
  <c r="I56" i="20"/>
  <c r="E57" i="20"/>
  <c r="I57" i="20" s="1"/>
  <c r="E58" i="20"/>
  <c r="I58" i="20" s="1"/>
  <c r="I59" i="20"/>
  <c r="I60" i="20"/>
  <c r="E61" i="20"/>
  <c r="I61" i="20" s="1"/>
  <c r="E62" i="20"/>
  <c r="I62" i="20" s="1"/>
  <c r="I63" i="20"/>
  <c r="I64" i="20"/>
  <c r="I65" i="20"/>
  <c r="E66" i="20"/>
  <c r="I66" i="20" s="1"/>
  <c r="I67" i="20"/>
  <c r="I68" i="20"/>
  <c r="I69" i="20"/>
  <c r="I70" i="20"/>
  <c r="I71" i="20"/>
  <c r="E72" i="20"/>
  <c r="I72" i="20" s="1"/>
  <c r="E73" i="20"/>
  <c r="I73" i="20" s="1"/>
  <c r="I74" i="20"/>
  <c r="I75" i="20"/>
  <c r="E76" i="20"/>
  <c r="I76" i="20" s="1"/>
  <c r="E77" i="20"/>
  <c r="I77" i="20" s="1"/>
  <c r="I78" i="20"/>
  <c r="I79" i="20"/>
  <c r="E80" i="20"/>
  <c r="I80" i="20" s="1"/>
  <c r="E81" i="20"/>
  <c r="I81" i="20" s="1"/>
  <c r="E82" i="20"/>
  <c r="I82" i="20" s="1"/>
  <c r="E83" i="20"/>
  <c r="I83" i="20" s="1"/>
  <c r="I84" i="20"/>
  <c r="I85" i="20"/>
  <c r="E86" i="20"/>
  <c r="I86" i="20" s="1"/>
  <c r="I87" i="20"/>
  <c r="I88" i="20"/>
  <c r="I89" i="20"/>
  <c r="I90" i="20"/>
  <c r="I92" i="20"/>
  <c r="I93" i="20"/>
  <c r="E5" i="20"/>
  <c r="I5" i="20" s="1"/>
  <c r="I5" i="19"/>
  <c r="I6" i="19"/>
  <c r="I7" i="19"/>
  <c r="E8" i="19"/>
  <c r="I8" i="19" s="1"/>
  <c r="E10" i="19"/>
  <c r="I10" i="19" s="1"/>
  <c r="I11" i="19"/>
  <c r="E12" i="19"/>
  <c r="I12" i="19" s="1"/>
  <c r="I13" i="19"/>
  <c r="I14" i="19"/>
  <c r="I15" i="19"/>
  <c r="I16" i="19"/>
  <c r="I17" i="19"/>
  <c r="I18" i="19"/>
  <c r="E19" i="19"/>
  <c r="I19" i="19" s="1"/>
  <c r="E20" i="19"/>
  <c r="I20" i="19" s="1"/>
  <c r="I21" i="19"/>
  <c r="I22" i="19"/>
  <c r="I23" i="19"/>
  <c r="I24" i="19"/>
  <c r="I25" i="19"/>
  <c r="E26" i="19"/>
  <c r="I26" i="19" s="1"/>
  <c r="I27" i="19"/>
  <c r="I28" i="19"/>
  <c r="I29" i="19"/>
  <c r="I30" i="19"/>
  <c r="E31" i="19"/>
  <c r="I31" i="19" s="1"/>
  <c r="I32" i="19"/>
  <c r="I33" i="19"/>
  <c r="E35" i="19"/>
  <c r="I35" i="19" s="1"/>
  <c r="I36" i="19"/>
  <c r="I37" i="19"/>
  <c r="I38" i="19"/>
  <c r="I39" i="19"/>
  <c r="I40" i="19"/>
  <c r="I41" i="19"/>
  <c r="I42" i="19"/>
  <c r="I43" i="19"/>
  <c r="I44" i="19"/>
  <c r="E45" i="19"/>
  <c r="I45" i="19" s="1"/>
  <c r="I46" i="19"/>
  <c r="I47" i="19"/>
  <c r="I49" i="19"/>
  <c r="E50" i="19"/>
  <c r="I50" i="19" s="1"/>
  <c r="I51" i="19"/>
  <c r="E52" i="19"/>
  <c r="I52" i="19" s="1"/>
  <c r="E53" i="19"/>
  <c r="I53" i="19" s="1"/>
  <c r="I54" i="19"/>
  <c r="I55" i="19"/>
  <c r="I56" i="19"/>
  <c r="I57" i="19"/>
  <c r="E58" i="19"/>
  <c r="I58" i="19" s="1"/>
  <c r="I59" i="19"/>
  <c r="I60" i="19"/>
  <c r="I61" i="19"/>
  <c r="E62" i="19"/>
  <c r="I62" i="19" s="1"/>
  <c r="I63" i="19"/>
  <c r="E65" i="19"/>
  <c r="I65" i="19" s="1"/>
  <c r="E66" i="19"/>
  <c r="I66" i="19" s="1"/>
  <c r="E67" i="19"/>
  <c r="I67" i="19" s="1"/>
  <c r="E68" i="19"/>
  <c r="I68" i="19" s="1"/>
  <c r="E69" i="19"/>
  <c r="I69" i="19" s="1"/>
  <c r="E70" i="19"/>
  <c r="I70" i="19" s="1"/>
  <c r="E71" i="19"/>
  <c r="I71" i="19" s="1"/>
  <c r="E72" i="19"/>
  <c r="I72" i="19" s="1"/>
  <c r="E73" i="19"/>
  <c r="I73" i="19" s="1"/>
  <c r="E74" i="19"/>
  <c r="I74" i="19" s="1"/>
  <c r="E75" i="19"/>
  <c r="I75" i="19" s="1"/>
  <c r="E76" i="19"/>
  <c r="I76" i="19" s="1"/>
  <c r="I77" i="19"/>
  <c r="E4" i="19"/>
  <c r="I4" i="19" s="1"/>
  <c r="I7" i="18"/>
  <c r="I8" i="18"/>
  <c r="E9" i="18"/>
  <c r="I9" i="18" s="1"/>
  <c r="I10" i="18"/>
  <c r="I11" i="18"/>
  <c r="I12" i="18"/>
  <c r="I14" i="18"/>
  <c r="I15" i="18"/>
  <c r="I16" i="18"/>
  <c r="I17" i="18"/>
  <c r="I18" i="18"/>
  <c r="E20" i="18"/>
  <c r="I20" i="18" s="1"/>
  <c r="I21" i="18"/>
  <c r="I22" i="18"/>
  <c r="I23" i="18"/>
  <c r="I24" i="18"/>
  <c r="E25" i="18"/>
  <c r="I25" i="18" s="1"/>
  <c r="I26" i="18"/>
  <c r="I27" i="18"/>
  <c r="I28" i="18"/>
  <c r="I29" i="18"/>
  <c r="I30" i="18"/>
  <c r="I31" i="18"/>
  <c r="E32" i="18"/>
  <c r="I32" i="18" s="1"/>
  <c r="E33" i="18"/>
  <c r="I33" i="18" s="1"/>
  <c r="I34" i="18"/>
  <c r="I35" i="18"/>
  <c r="I36" i="18"/>
  <c r="I37" i="18"/>
  <c r="I38" i="18"/>
  <c r="I39" i="18"/>
  <c r="I40" i="18"/>
  <c r="I41" i="18"/>
  <c r="I42" i="18"/>
  <c r="I43" i="18"/>
  <c r="I44" i="18"/>
  <c r="E45" i="18"/>
  <c r="I45" i="18" s="1"/>
  <c r="E46" i="18"/>
  <c r="I46" i="18" s="1"/>
  <c r="E47" i="18"/>
  <c r="I47" i="18" s="1"/>
  <c r="I48" i="18"/>
  <c r="E50" i="18"/>
  <c r="I50" i="18" s="1"/>
  <c r="E51" i="18"/>
  <c r="I51" i="18" s="1"/>
  <c r="I52" i="18"/>
  <c r="I53" i="18"/>
  <c r="I54" i="18"/>
  <c r="E55" i="18"/>
  <c r="I55" i="18" s="1"/>
  <c r="I56" i="18"/>
  <c r="I57" i="18"/>
  <c r="E58" i="18"/>
  <c r="I58" i="18" s="1"/>
  <c r="I59" i="18"/>
  <c r="E60" i="18"/>
  <c r="I60" i="18" s="1"/>
  <c r="I62" i="18"/>
  <c r="I63" i="18"/>
  <c r="I64" i="18"/>
  <c r="I65" i="18"/>
  <c r="E66" i="18"/>
  <c r="I66" i="18" s="1"/>
  <c r="I67" i="18"/>
  <c r="I68" i="18"/>
  <c r="I69" i="18"/>
  <c r="I70" i="18"/>
  <c r="I71" i="18"/>
  <c r="I6" i="18"/>
  <c r="E7" i="17"/>
  <c r="I7" i="17" s="1"/>
  <c r="I10" i="17"/>
  <c r="E11" i="17"/>
  <c r="I11" i="17" s="1"/>
  <c r="I12" i="17"/>
  <c r="I13" i="17"/>
  <c r="I14" i="17"/>
  <c r="I15" i="17"/>
  <c r="I16" i="17"/>
  <c r="I17" i="17"/>
  <c r="I18" i="17"/>
  <c r="I19" i="17"/>
  <c r="I20" i="17"/>
  <c r="I21" i="17"/>
  <c r="I23" i="17"/>
  <c r="E24" i="17"/>
  <c r="I24" i="17" s="1"/>
  <c r="E25" i="17"/>
  <c r="I25" i="17" s="1"/>
  <c r="I26" i="17"/>
  <c r="I27" i="17"/>
  <c r="I28" i="17"/>
  <c r="I29" i="17"/>
  <c r="I30" i="17"/>
  <c r="I31" i="17"/>
  <c r="I32" i="17"/>
  <c r="I33" i="17"/>
  <c r="I34" i="17"/>
  <c r="I35" i="17"/>
  <c r="I36" i="17"/>
  <c r="I37" i="17"/>
  <c r="I38" i="17"/>
  <c r="I39" i="17"/>
  <c r="I40" i="17"/>
  <c r="I41" i="17"/>
  <c r="I42" i="17"/>
  <c r="I43" i="17"/>
  <c r="I44" i="17"/>
  <c r="E45" i="17"/>
  <c r="I45" i="17" s="1"/>
  <c r="E47" i="17"/>
  <c r="I47" i="17" s="1"/>
  <c r="I48" i="17"/>
  <c r="I49" i="17"/>
  <c r="I50" i="17"/>
  <c r="E51" i="17"/>
  <c r="I51" i="17" s="1"/>
  <c r="I52" i="17"/>
  <c r="I53" i="17"/>
  <c r="E54" i="17"/>
  <c r="I54" i="17" s="1"/>
  <c r="I55" i="17"/>
  <c r="I56" i="17"/>
  <c r="I57" i="17"/>
  <c r="E58" i="17"/>
  <c r="I58" i="17" s="1"/>
  <c r="E59" i="17"/>
  <c r="I59" i="17" s="1"/>
  <c r="I60" i="17"/>
  <c r="E61" i="17"/>
  <c r="I61" i="17" s="1"/>
  <c r="I62" i="17"/>
  <c r="E63" i="17"/>
  <c r="I63" i="17" s="1"/>
  <c r="I64" i="17"/>
  <c r="E65" i="17"/>
  <c r="I65" i="17" s="1"/>
  <c r="I66" i="17"/>
  <c r="I67" i="17"/>
  <c r="E68" i="17"/>
  <c r="I68" i="17" s="1"/>
  <c r="E69" i="17"/>
  <c r="I69" i="17" s="1"/>
  <c r="I70" i="17"/>
  <c r="I71" i="17"/>
  <c r="I72" i="17"/>
  <c r="I73" i="17"/>
  <c r="I74" i="17"/>
  <c r="I75" i="17"/>
  <c r="I77" i="17"/>
  <c r="I78" i="17"/>
  <c r="I79" i="17"/>
  <c r="I80" i="17"/>
  <c r="E6" i="17"/>
  <c r="I6" i="17" s="1"/>
  <c r="I19" i="21"/>
  <c r="I23" i="21"/>
  <c r="I10" i="22"/>
  <c r="I16" i="22"/>
  <c r="I23" i="22"/>
  <c r="I24" i="22"/>
  <c r="I11" i="23"/>
  <c r="I21" i="23"/>
  <c r="I25" i="23"/>
  <c r="H16" i="25"/>
  <c r="H9" i="26"/>
  <c r="H10" i="26"/>
  <c r="H13" i="26"/>
  <c r="H14" i="26"/>
  <c r="H17" i="26"/>
  <c r="H18" i="26"/>
  <c r="H50" i="26"/>
  <c r="H11" i="24"/>
  <c r="H19" i="24"/>
  <c r="H21" i="24"/>
  <c r="H27" i="24"/>
  <c r="H28" i="24"/>
  <c r="H39" i="24"/>
  <c r="I9" i="19"/>
  <c r="I9" i="17"/>
  <c r="I5" i="17"/>
  <c r="I332" i="18"/>
  <c r="I333" i="18"/>
  <c r="I334" i="18"/>
  <c r="I335" i="18"/>
  <c r="I336" i="18"/>
  <c r="I337" i="18"/>
  <c r="I338" i="18"/>
  <c r="I339" i="18"/>
  <c r="I340" i="18"/>
  <c r="I341" i="18"/>
  <c r="I342" i="18"/>
  <c r="I343" i="18"/>
  <c r="I344" i="18"/>
  <c r="I345" i="18"/>
  <c r="I346" i="18"/>
  <c r="I348" i="18"/>
  <c r="I349" i="18"/>
  <c r="I350" i="18"/>
  <c r="I331" i="18"/>
  <c r="I326" i="18"/>
  <c r="I327" i="18"/>
  <c r="I328" i="18"/>
  <c r="I325" i="18"/>
  <c r="I276" i="18"/>
  <c r="I277" i="18"/>
  <c r="I278" i="18"/>
  <c r="I279" i="18"/>
  <c r="I280" i="18"/>
  <c r="I281" i="18"/>
  <c r="I282" i="18"/>
  <c r="I283" i="18"/>
  <c r="I284" i="18"/>
  <c r="I285" i="18"/>
  <c r="I286" i="18"/>
  <c r="I287" i="18"/>
  <c r="I288" i="18"/>
  <c r="I289" i="18"/>
  <c r="I290" i="18"/>
  <c r="I291" i="18"/>
  <c r="I292" i="18"/>
  <c r="I293" i="18"/>
  <c r="I294" i="18"/>
  <c r="I295" i="18"/>
  <c r="I296" i="18"/>
  <c r="I297" i="18"/>
  <c r="I298" i="18"/>
  <c r="I299" i="18"/>
  <c r="I300" i="18"/>
  <c r="I301" i="18"/>
  <c r="I302" i="18"/>
  <c r="I303" i="18"/>
  <c r="I304" i="18"/>
  <c r="I305" i="18"/>
  <c r="I306" i="18"/>
  <c r="I307" i="18"/>
  <c r="I308" i="18"/>
  <c r="I309" i="18"/>
  <c r="I310" i="18"/>
  <c r="I311" i="18"/>
  <c r="I312" i="18"/>
  <c r="I313" i="18"/>
  <c r="I314" i="18"/>
  <c r="I315" i="18"/>
  <c r="I316" i="18"/>
  <c r="I317" i="18"/>
  <c r="I318" i="18"/>
  <c r="I319" i="18"/>
  <c r="I320" i="18"/>
  <c r="I321" i="18"/>
  <c r="I322" i="18"/>
  <c r="I275" i="18"/>
  <c r="I127" i="18"/>
  <c r="I128" i="18"/>
  <c r="I129" i="18"/>
  <c r="I130" i="18"/>
  <c r="I131" i="18"/>
  <c r="I126"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80" i="18"/>
  <c r="D7" i="24"/>
  <c r="H7" i="24" s="1"/>
  <c r="I13" i="18"/>
  <c r="H353" i="27"/>
  <c r="H354" i="27"/>
  <c r="H355" i="27"/>
  <c r="H356" i="27"/>
  <c r="H357" i="27"/>
  <c r="H358" i="27"/>
  <c r="H359" i="27"/>
  <c r="H360" i="27"/>
  <c r="H361" i="27"/>
  <c r="H362" i="27"/>
  <c r="H363" i="27"/>
  <c r="H364" i="27"/>
  <c r="H365" i="27"/>
  <c r="H366" i="27"/>
  <c r="H367" i="27"/>
  <c r="H368" i="27"/>
  <c r="H369" i="27"/>
  <c r="H370" i="27"/>
  <c r="H371" i="27"/>
  <c r="H372" i="27"/>
  <c r="H373" i="27"/>
  <c r="H374" i="27"/>
  <c r="H375" i="27"/>
  <c r="H376" i="27"/>
  <c r="H377" i="27"/>
  <c r="H378" i="27"/>
  <c r="H379" i="27"/>
  <c r="H380" i="27"/>
  <c r="H381" i="27"/>
  <c r="H382" i="27"/>
  <c r="H383" i="27"/>
  <c r="H384" i="27"/>
  <c r="H385" i="27"/>
  <c r="H386" i="27"/>
  <c r="H387" i="27"/>
  <c r="H388" i="27"/>
  <c r="H389" i="27"/>
  <c r="H390" i="27"/>
  <c r="H391" i="27"/>
  <c r="H392" i="27"/>
  <c r="H393" i="27"/>
  <c r="H394" i="27"/>
  <c r="H395" i="27"/>
  <c r="H396" i="27"/>
  <c r="H397" i="27"/>
  <c r="H398" i="27"/>
  <c r="H399" i="27"/>
  <c r="H400" i="27"/>
  <c r="H401" i="27"/>
  <c r="H402" i="27"/>
  <c r="H403" i="27"/>
  <c r="H404" i="27"/>
  <c r="H405" i="27"/>
  <c r="H406" i="27"/>
  <c r="H407" i="27"/>
  <c r="H408" i="27"/>
  <c r="H409" i="27"/>
  <c r="H410" i="27"/>
  <c r="H411" i="27"/>
  <c r="H412" i="27"/>
  <c r="H413" i="27"/>
  <c r="H414" i="27"/>
  <c r="H415" i="27"/>
  <c r="H416" i="27"/>
  <c r="H417" i="27"/>
  <c r="H418" i="27"/>
  <c r="H419" i="27"/>
  <c r="H420" i="27"/>
  <c r="H421" i="27"/>
  <c r="H422" i="27"/>
  <c r="H423" i="27"/>
  <c r="H352" i="27"/>
  <c r="H282" i="27"/>
  <c r="H283" i="27"/>
  <c r="H284" i="27"/>
  <c r="H285" i="27"/>
  <c r="H286" i="27"/>
  <c r="H287" i="27"/>
  <c r="H288" i="27"/>
  <c r="H289" i="27"/>
  <c r="H290" i="27"/>
  <c r="H291" i="27"/>
  <c r="H292" i="27"/>
  <c r="H293" i="27"/>
  <c r="H294" i="27"/>
  <c r="H295" i="27"/>
  <c r="H296" i="27"/>
  <c r="H297" i="27"/>
  <c r="H298" i="27"/>
  <c r="H299" i="27"/>
  <c r="H300" i="27"/>
  <c r="H301" i="27"/>
  <c r="H302" i="27"/>
  <c r="H303" i="27"/>
  <c r="H304" i="27"/>
  <c r="H305" i="27"/>
  <c r="H306" i="27"/>
  <c r="H307" i="27"/>
  <c r="H308" i="27"/>
  <c r="H309" i="27"/>
  <c r="H310" i="27"/>
  <c r="H311" i="27"/>
  <c r="H312" i="27"/>
  <c r="H313" i="27"/>
  <c r="H314" i="27"/>
  <c r="H315" i="27"/>
  <c r="H316" i="27"/>
  <c r="H317" i="27"/>
  <c r="H318" i="27"/>
  <c r="H319" i="27"/>
  <c r="H320" i="27"/>
  <c r="H321" i="27"/>
  <c r="H322" i="27"/>
  <c r="H323" i="27"/>
  <c r="H324" i="27"/>
  <c r="H325" i="27"/>
  <c r="H326" i="27"/>
  <c r="H327" i="27"/>
  <c r="H328" i="27"/>
  <c r="H329" i="27"/>
  <c r="H330" i="27"/>
  <c r="H331" i="27"/>
  <c r="H332" i="27"/>
  <c r="H333" i="27"/>
  <c r="H334" i="27"/>
  <c r="H335" i="27"/>
  <c r="H336" i="27"/>
  <c r="H337" i="27"/>
  <c r="H338" i="27"/>
  <c r="H339" i="27"/>
  <c r="H340" i="27"/>
  <c r="H341" i="27"/>
  <c r="H342" i="27"/>
  <c r="H343" i="27"/>
  <c r="H344" i="27"/>
  <c r="H345" i="27"/>
  <c r="H346" i="27"/>
  <c r="H347" i="27"/>
  <c r="H348" i="27"/>
  <c r="H349" i="27"/>
  <c r="H350" i="27"/>
  <c r="H281" i="27"/>
  <c r="H182" i="27"/>
  <c r="H183" i="27"/>
  <c r="H184" i="27"/>
  <c r="H185" i="27"/>
  <c r="H186" i="27"/>
  <c r="H187" i="27"/>
  <c r="H188" i="27"/>
  <c r="H189" i="27"/>
  <c r="H190" i="27"/>
  <c r="H191" i="27"/>
  <c r="H192" i="27"/>
  <c r="H193" i="27"/>
  <c r="H194" i="27"/>
  <c r="H195" i="27"/>
  <c r="H196" i="27"/>
  <c r="H197" i="27"/>
  <c r="H198" i="27"/>
  <c r="H199" i="27"/>
  <c r="H200" i="27"/>
  <c r="H201" i="27"/>
  <c r="H202" i="27"/>
  <c r="H203" i="27"/>
  <c r="H204" i="27"/>
  <c r="H205" i="27"/>
  <c r="H206" i="27"/>
  <c r="H207" i="27"/>
  <c r="H208" i="27"/>
  <c r="H209" i="27"/>
  <c r="H210" i="27"/>
  <c r="H211" i="27"/>
  <c r="H212" i="27"/>
  <c r="H213" i="27"/>
  <c r="H214" i="27"/>
  <c r="H215" i="27"/>
  <c r="H216" i="27"/>
  <c r="H217" i="27"/>
  <c r="H218" i="27"/>
  <c r="H219" i="27"/>
  <c r="H220" i="27"/>
  <c r="H221" i="27"/>
  <c r="H222" i="27"/>
  <c r="H223" i="27"/>
  <c r="H224" i="27"/>
  <c r="H225" i="27"/>
  <c r="H226" i="27"/>
  <c r="H227" i="27"/>
  <c r="H228" i="27"/>
  <c r="H229" i="27"/>
  <c r="H230" i="27"/>
  <c r="H231" i="27"/>
  <c r="H232" i="27"/>
  <c r="H233" i="27"/>
  <c r="H234" i="27"/>
  <c r="H235" i="27"/>
  <c r="H236" i="27"/>
  <c r="H237" i="27"/>
  <c r="H238" i="27"/>
  <c r="H239" i="27"/>
  <c r="H240" i="27"/>
  <c r="H241" i="27"/>
  <c r="H242" i="27"/>
  <c r="H243" i="27"/>
  <c r="H244" i="27"/>
  <c r="H245" i="27"/>
  <c r="H246" i="27"/>
  <c r="H247" i="27"/>
  <c r="H248" i="27"/>
  <c r="H249" i="27"/>
  <c r="H250" i="27"/>
  <c r="H251" i="27"/>
  <c r="H252" i="27"/>
  <c r="H253" i="27"/>
  <c r="H254" i="27"/>
  <c r="H255" i="27"/>
  <c r="H256" i="27"/>
  <c r="H257" i="27"/>
  <c r="H258" i="27"/>
  <c r="H259" i="27"/>
  <c r="H260" i="27"/>
  <c r="H261" i="27"/>
  <c r="H262" i="27"/>
  <c r="H263" i="27"/>
  <c r="H264" i="27"/>
  <c r="H265" i="27"/>
  <c r="H266" i="27"/>
  <c r="H267" i="27"/>
  <c r="H268" i="27"/>
  <c r="H269" i="27"/>
  <c r="H270" i="27"/>
  <c r="H271" i="27"/>
  <c r="H272" i="27"/>
  <c r="H273" i="27"/>
  <c r="H274" i="27"/>
  <c r="H275" i="27"/>
  <c r="H276" i="27"/>
  <c r="H277" i="27"/>
  <c r="H278" i="27"/>
  <c r="H279" i="27"/>
  <c r="H181" i="27"/>
  <c r="H86" i="27"/>
  <c r="H87" i="27"/>
  <c r="H88" i="27"/>
  <c r="H89" i="27"/>
  <c r="H90" i="27"/>
  <c r="H91" i="27"/>
  <c r="H92" i="27"/>
  <c r="H93" i="27"/>
  <c r="H94" i="27"/>
  <c r="H95" i="27"/>
  <c r="H96" i="27"/>
  <c r="H97" i="27"/>
  <c r="H98" i="27"/>
  <c r="H99" i="27"/>
  <c r="H100" i="27"/>
  <c r="H101" i="27"/>
  <c r="H102" i="27"/>
  <c r="H103" i="27"/>
  <c r="H104" i="27"/>
  <c r="H105" i="27"/>
  <c r="H106" i="27"/>
  <c r="H107" i="27"/>
  <c r="H108" i="27"/>
  <c r="H109" i="27"/>
  <c r="H110" i="27"/>
  <c r="H111" i="27"/>
  <c r="H112" i="27"/>
  <c r="H113" i="27"/>
  <c r="H114" i="27"/>
  <c r="H115" i="27"/>
  <c r="H116" i="27"/>
  <c r="H117" i="27"/>
  <c r="H118" i="27"/>
  <c r="H119" i="27"/>
  <c r="H120" i="27"/>
  <c r="H121" i="27"/>
  <c r="H122" i="27"/>
  <c r="H123" i="27"/>
  <c r="H124" i="27"/>
  <c r="H125" i="27"/>
  <c r="H126" i="27"/>
  <c r="H127" i="27"/>
  <c r="H128" i="27"/>
  <c r="H129" i="27"/>
  <c r="H130" i="27"/>
  <c r="H131" i="27"/>
  <c r="H132" i="27"/>
  <c r="H133" i="27"/>
  <c r="H134" i="27"/>
  <c r="H135" i="27"/>
  <c r="H136" i="27"/>
  <c r="H137" i="27"/>
  <c r="H138" i="27"/>
  <c r="H139" i="27"/>
  <c r="H140" i="27"/>
  <c r="H141" i="27"/>
  <c r="H142" i="27"/>
  <c r="H143" i="27"/>
  <c r="H144" i="27"/>
  <c r="H145" i="27"/>
  <c r="H146" i="27"/>
  <c r="H147" i="27"/>
  <c r="H148" i="27"/>
  <c r="H149" i="27"/>
  <c r="H150" i="27"/>
  <c r="H151" i="27"/>
  <c r="H152" i="27"/>
  <c r="H153" i="27"/>
  <c r="H154" i="27"/>
  <c r="H155" i="27"/>
  <c r="H156" i="27"/>
  <c r="H157" i="27"/>
  <c r="H158" i="27"/>
  <c r="H159" i="27"/>
  <c r="H160" i="27"/>
  <c r="H161" i="27"/>
  <c r="H162" i="27"/>
  <c r="H163" i="27"/>
  <c r="H164" i="27"/>
  <c r="H165" i="27"/>
  <c r="H166" i="27"/>
  <c r="H167" i="27"/>
  <c r="H168" i="27"/>
  <c r="H169" i="27"/>
  <c r="H170" i="27"/>
  <c r="H171" i="27"/>
  <c r="H172" i="27"/>
  <c r="H173" i="27"/>
  <c r="H174" i="27"/>
  <c r="H175" i="27"/>
  <c r="H176" i="27"/>
  <c r="H177" i="27"/>
  <c r="H178" i="27"/>
  <c r="H179" i="27"/>
  <c r="H85" i="27"/>
  <c r="H4" i="27"/>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80" i="27"/>
  <c r="H81" i="27"/>
  <c r="H82" i="27"/>
  <c r="H83" i="27"/>
  <c r="H3" i="27"/>
  <c r="H78" i="24"/>
  <c r="H79" i="24"/>
  <c r="H80" i="24"/>
  <c r="H81" i="24"/>
  <c r="H82" i="24"/>
  <c r="H77" i="24"/>
  <c r="H5" i="24"/>
  <c r="H12" i="24"/>
  <c r="H20" i="24"/>
  <c r="H32" i="24"/>
  <c r="H4" i="24"/>
  <c r="H10" i="25"/>
  <c r="H14" i="25"/>
  <c r="I5" i="23"/>
  <c r="I15" i="23"/>
  <c r="I17" i="23"/>
  <c r="I18" i="23"/>
  <c r="I22" i="23"/>
  <c r="I23" i="23"/>
  <c r="I29" i="23"/>
  <c r="I4" i="23"/>
  <c r="I109" i="22"/>
  <c r="I110" i="22"/>
  <c r="I111" i="22"/>
  <c r="I108" i="22"/>
  <c r="I14" i="22"/>
  <c r="I4" i="22"/>
  <c r="I17" i="21"/>
  <c r="I4" i="21"/>
  <c r="I11" i="20"/>
  <c r="I4" i="20"/>
  <c r="I81" i="19"/>
  <c r="I82" i="19"/>
  <c r="I83" i="19"/>
  <c r="I84" i="19"/>
  <c r="I80" i="19"/>
  <c r="I75" i="18"/>
  <c r="I76" i="18"/>
  <c r="I77" i="18"/>
  <c r="I74" i="18"/>
  <c r="I5" i="18"/>
  <c r="I4" i="18"/>
  <c r="E8" i="17" l="1"/>
  <c r="I8" i="17" s="1"/>
  <c r="D5" i="25"/>
  <c r="H5" i="25" s="1"/>
  <c r="E46" i="17"/>
  <c r="I46" i="17" s="1"/>
  <c r="E22" i="17"/>
  <c r="I22" i="17" s="1"/>
  <c r="E19" i="18"/>
  <c r="I19" i="18" s="1"/>
  <c r="I34" i="19"/>
  <c r="E90" i="21"/>
  <c r="I90" i="21" s="1"/>
  <c r="E86" i="21"/>
  <c r="I86" i="21" s="1"/>
  <c r="E54" i="21"/>
  <c r="I54" i="21" s="1"/>
  <c r="E46" i="21"/>
  <c r="I46" i="21" s="1"/>
  <c r="E91" i="22"/>
  <c r="I91" i="22" s="1"/>
  <c r="I43" i="22"/>
  <c r="E108" i="23"/>
  <c r="I108" i="23" s="1"/>
  <c r="E104" i="23"/>
  <c r="I104" i="23" s="1"/>
  <c r="E88" i="23"/>
  <c r="I88" i="23" s="1"/>
  <c r="E84" i="23"/>
  <c r="I84" i="23" s="1"/>
  <c r="I44" i="23"/>
  <c r="E27" i="23"/>
  <c r="I27" i="23" s="1"/>
  <c r="D53" i="25"/>
  <c r="H53" i="25" s="1"/>
  <c r="D6" i="25"/>
  <c r="H6" i="25" s="1"/>
  <c r="D68" i="26"/>
  <c r="H68" i="26" s="1"/>
  <c r="D64" i="26"/>
  <c r="H64" i="26" s="1"/>
  <c r="D60" i="26"/>
  <c r="H60" i="26" s="1"/>
  <c r="D56" i="26"/>
  <c r="H56" i="26" s="1"/>
  <c r="D20" i="26"/>
  <c r="H20" i="26" s="1"/>
  <c r="D65" i="24"/>
  <c r="H65" i="24" s="1"/>
  <c r="D8" i="24"/>
  <c r="H8" i="24" s="1"/>
  <c r="D59" i="26"/>
  <c r="H59" i="26" s="1"/>
  <c r="D47" i="26"/>
  <c r="H47" i="26" s="1"/>
  <c r="D24" i="24"/>
  <c r="H24" i="24" s="1"/>
  <c r="E61" i="18"/>
  <c r="I61" i="18" s="1"/>
  <c r="E49" i="18"/>
  <c r="I49" i="18" s="1"/>
  <c r="E64" i="19"/>
  <c r="I64" i="19" s="1"/>
  <c r="E55" i="20"/>
  <c r="I55" i="20" s="1"/>
  <c r="E10" i="20"/>
  <c r="I10" i="20" s="1"/>
  <c r="E56" i="21"/>
  <c r="I56" i="21" s="1"/>
  <c r="E61" i="22"/>
  <c r="I61" i="22" s="1"/>
  <c r="E57" i="22"/>
  <c r="I57" i="22" s="1"/>
  <c r="E13" i="22"/>
  <c r="I13" i="22" s="1"/>
  <c r="E62" i="23"/>
  <c r="I62" i="23" s="1"/>
  <c r="H67" i="25"/>
  <c r="H386" i="15" l="1"/>
  <c r="H385" i="15"/>
  <c r="H384" i="15"/>
  <c r="H383" i="15"/>
  <c r="H382" i="15"/>
  <c r="H381" i="15"/>
  <c r="H380" i="15"/>
  <c r="H379" i="15"/>
  <c r="H378" i="15"/>
  <c r="H377" i="15"/>
  <c r="H376" i="15"/>
  <c r="H375" i="15"/>
  <c r="H374" i="15"/>
  <c r="H373" i="15"/>
  <c r="H372" i="15"/>
  <c r="H371" i="15"/>
  <c r="H370" i="15"/>
  <c r="H369" i="15"/>
  <c r="H368" i="15"/>
  <c r="H367" i="15"/>
  <c r="H366" i="15"/>
  <c r="H365" i="15"/>
  <c r="H364" i="15"/>
  <c r="H363" i="15"/>
  <c r="H362" i="15"/>
  <c r="H360" i="15"/>
  <c r="H359" i="15"/>
  <c r="H358" i="15"/>
  <c r="H357" i="15"/>
  <c r="H355" i="15"/>
  <c r="H354" i="15"/>
  <c r="H353" i="15"/>
  <c r="H352" i="15"/>
  <c r="H351" i="15"/>
  <c r="H350" i="15"/>
  <c r="H349" i="15"/>
  <c r="H348" i="15"/>
  <c r="H347" i="15"/>
  <c r="H346" i="15"/>
  <c r="H345" i="15"/>
  <c r="H344" i="15"/>
  <c r="H343" i="15"/>
  <c r="H342" i="15"/>
  <c r="H341" i="15"/>
  <c r="H340" i="15"/>
  <c r="H339" i="15"/>
  <c r="H338" i="15"/>
  <c r="H337" i="15"/>
  <c r="H336" i="15"/>
  <c r="H335" i="15"/>
  <c r="H334" i="15"/>
  <c r="H333" i="15"/>
  <c r="H332" i="15"/>
  <c r="H331" i="15"/>
  <c r="H330" i="15"/>
  <c r="H329" i="15"/>
  <c r="H328" i="15"/>
  <c r="H327" i="15"/>
  <c r="H326" i="15"/>
  <c r="H325" i="15"/>
  <c r="H324" i="15"/>
  <c r="H323" i="15"/>
  <c r="H322" i="15"/>
  <c r="H321" i="15"/>
  <c r="H320" i="15"/>
  <c r="H319" i="15"/>
  <c r="H318" i="15"/>
  <c r="H317" i="15"/>
  <c r="H316" i="15"/>
  <c r="H315" i="15"/>
  <c r="H314" i="15"/>
  <c r="H313" i="15"/>
  <c r="H312" i="15"/>
  <c r="H311" i="15"/>
  <c r="H310" i="15"/>
  <c r="H309"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0" i="15"/>
  <c r="H119" i="15"/>
  <c r="H118" i="15"/>
  <c r="H117" i="15"/>
  <c r="D116" i="15"/>
  <c r="H116" i="15" s="1"/>
  <c r="H115"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0" i="15"/>
  <c r="H79"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91" i="15" l="1"/>
  <c r="D10" i="9" s="1"/>
  <c r="K389" i="15"/>
  <c r="J389" i="15"/>
  <c r="K360" i="15"/>
  <c r="K355" i="15"/>
  <c r="K76" i="15"/>
  <c r="J76" i="15"/>
  <c r="K80" i="15"/>
  <c r="J80" i="15"/>
  <c r="J113" i="15"/>
  <c r="K113" i="15"/>
  <c r="K120" i="15"/>
  <c r="J120" i="15"/>
  <c r="J360" i="15"/>
  <c r="J355" i="15"/>
  <c r="K391" i="15" l="1"/>
  <c r="J391" i="15"/>
  <c r="J392" i="15" s="1"/>
  <c r="I313" i="3"/>
  <c r="I273" i="2"/>
  <c r="H3" i="8" l="1"/>
  <c r="I422" i="8" s="1"/>
  <c r="G26" i="13" l="1"/>
  <c r="D169" i="16"/>
  <c r="D167" i="16"/>
  <c r="D132" i="14"/>
  <c r="D128" i="14"/>
  <c r="D127" i="14"/>
  <c r="D168" i="16"/>
  <c r="D131" i="14"/>
  <c r="E206" i="7" l="1"/>
  <c r="E199" i="6"/>
  <c r="E196" i="5"/>
  <c r="I196" i="5" s="1"/>
  <c r="E142" i="4"/>
  <c r="K201" i="5" l="1"/>
  <c r="I515" i="5"/>
  <c r="I4" i="6"/>
  <c r="G8" i="10" l="1"/>
  <c r="L105" i="6"/>
  <c r="I4" i="4"/>
  <c r="I255" i="2"/>
  <c r="I4" i="3" l="1"/>
  <c r="I4" i="2" l="1"/>
  <c r="I79" i="1" l="1"/>
  <c r="I78" i="1"/>
  <c r="K82" i="1" l="1"/>
  <c r="C6" i="10" s="1"/>
  <c r="B6" i="11" s="1"/>
  <c r="L82" i="1"/>
  <c r="I85" i="1"/>
  <c r="I239" i="1"/>
  <c r="I87" i="1"/>
  <c r="I84" i="1"/>
  <c r="I86" i="1"/>
  <c r="I88" i="1"/>
  <c r="I89" i="1"/>
  <c r="I90" i="1"/>
  <c r="I91" i="1"/>
  <c r="I92" i="1"/>
  <c r="I93" i="1"/>
  <c r="I94" i="1"/>
  <c r="I95" i="1"/>
  <c r="H4" i="16" l="1"/>
  <c r="C14" i="12" l="1"/>
  <c r="E14" i="12"/>
  <c r="H131" i="14" l="1"/>
  <c r="H132" i="14"/>
  <c r="D166" i="16" l="1"/>
  <c r="E125" i="2" l="1"/>
  <c r="D130" i="14"/>
  <c r="H130" i="14" s="1"/>
  <c r="E163" i="3"/>
  <c r="Q14" i="12"/>
  <c r="S14" i="12"/>
  <c r="U14" i="12"/>
  <c r="P13" i="11"/>
  <c r="H434" i="16" l="1"/>
  <c r="H435" i="16"/>
  <c r="H226" i="16"/>
  <c r="H145" i="16"/>
  <c r="H140" i="16"/>
  <c r="H71" i="16"/>
  <c r="H69" i="14"/>
  <c r="I308" i="1"/>
  <c r="I309" i="1"/>
  <c r="I310" i="1"/>
  <c r="I311" i="1"/>
  <c r="I312" i="1"/>
  <c r="I313" i="1"/>
  <c r="I314" i="1"/>
  <c r="I315" i="1"/>
  <c r="I316" i="1"/>
  <c r="I317" i="1"/>
  <c r="I318" i="1"/>
  <c r="I319" i="1"/>
  <c r="I320" i="1"/>
  <c r="I321" i="1"/>
  <c r="I322" i="1"/>
  <c r="I307" i="1"/>
  <c r="I303" i="1"/>
  <c r="I304" i="1"/>
  <c r="I305" i="1"/>
  <c r="I302"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300" i="1"/>
  <c r="I264" i="1"/>
  <c r="I124" i="1"/>
  <c r="I125" i="1"/>
  <c r="I126" i="1"/>
  <c r="I127" i="1"/>
  <c r="I128" i="1"/>
  <c r="I129" i="1"/>
  <c r="I130" i="1"/>
  <c r="I131" i="1"/>
  <c r="I132" i="1"/>
  <c r="I133" i="1"/>
  <c r="I134" i="1"/>
  <c r="I135" i="1"/>
  <c r="I136" i="1"/>
  <c r="I137" i="1"/>
  <c r="I138"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9"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5" i="1"/>
  <c r="I236" i="1"/>
  <c r="I237" i="1"/>
  <c r="I238" i="1"/>
  <c r="I240" i="1"/>
  <c r="I241" i="1"/>
  <c r="I242" i="1"/>
  <c r="I243" i="1"/>
  <c r="I244" i="1"/>
  <c r="I245" i="1"/>
  <c r="I246" i="1"/>
  <c r="I247" i="1"/>
  <c r="I248" i="1"/>
  <c r="I249" i="1"/>
  <c r="I250" i="1"/>
  <c r="I251" i="1"/>
  <c r="I254" i="1"/>
  <c r="I123" i="1"/>
  <c r="I119" i="1"/>
  <c r="I96" i="1"/>
  <c r="I97" i="1"/>
  <c r="I98" i="1"/>
  <c r="I99" i="1"/>
  <c r="I100" i="1"/>
  <c r="I101" i="1"/>
  <c r="I102" i="1"/>
  <c r="I103" i="1"/>
  <c r="I104" i="1"/>
  <c r="I105" i="1"/>
  <c r="I106" i="1"/>
  <c r="I107" i="1"/>
  <c r="I108" i="1"/>
  <c r="I109" i="1"/>
  <c r="I110" i="1"/>
  <c r="I111" i="1"/>
  <c r="I112" i="1"/>
  <c r="I113" i="1"/>
  <c r="I114" i="1"/>
  <c r="L300" i="1" l="1"/>
  <c r="L114" i="1"/>
  <c r="K261" i="1"/>
  <c r="L261" i="1"/>
  <c r="L326" i="1"/>
  <c r="K326" i="1"/>
  <c r="C12" i="10" s="1"/>
  <c r="L305" i="1"/>
  <c r="K305" i="1"/>
  <c r="K300" i="1"/>
  <c r="K114" i="1"/>
  <c r="H353" i="16" l="1"/>
  <c r="H441" i="16"/>
  <c r="H34" i="16"/>
  <c r="H35" i="16"/>
  <c r="H36" i="16"/>
  <c r="H37" i="16"/>
  <c r="H38" i="16"/>
  <c r="H39" i="16"/>
  <c r="H40" i="16"/>
  <c r="H41" i="16"/>
  <c r="H42" i="16"/>
  <c r="H43" i="16"/>
  <c r="H44" i="16"/>
  <c r="H45" i="16"/>
  <c r="H46" i="16"/>
  <c r="H47" i="16"/>
  <c r="H48" i="16"/>
  <c r="H49" i="16"/>
  <c r="H50" i="16"/>
  <c r="H51" i="16"/>
  <c r="H321" i="14"/>
  <c r="H322" i="14"/>
  <c r="H323" i="14"/>
  <c r="H324" i="14"/>
  <c r="H325" i="14"/>
  <c r="H326" i="14"/>
  <c r="H327" i="14"/>
  <c r="H328" i="14"/>
  <c r="H329" i="14"/>
  <c r="H330" i="14"/>
  <c r="H331" i="14"/>
  <c r="H332" i="14"/>
  <c r="H150" i="16"/>
  <c r="H151" i="16"/>
  <c r="H152" i="16"/>
  <c r="H153" i="16"/>
  <c r="H154" i="16"/>
  <c r="H155" i="16"/>
  <c r="H156" i="16"/>
  <c r="H157" i="16"/>
  <c r="H158" i="16"/>
  <c r="H344" i="16"/>
  <c r="H345" i="16"/>
  <c r="H346" i="16"/>
  <c r="H347" i="16"/>
  <c r="H348" i="16"/>
  <c r="H349" i="16"/>
  <c r="H350" i="16"/>
  <c r="H351" i="16"/>
  <c r="H352" i="16"/>
  <c r="H354" i="16"/>
  <c r="H356" i="16"/>
  <c r="H357" i="16"/>
  <c r="H358"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05" i="16"/>
  <c r="H149" i="16"/>
  <c r="H148" i="16"/>
  <c r="H147" i="16"/>
  <c r="H319" i="16"/>
  <c r="H129" i="14"/>
  <c r="H68" i="14"/>
  <c r="H128" i="14" l="1"/>
  <c r="I121" i="1" l="1"/>
  <c r="I120" i="1"/>
  <c r="I117" i="1"/>
  <c r="H461" i="16" l="1"/>
  <c r="H462" i="16"/>
  <c r="H463" i="16"/>
  <c r="H464" i="16"/>
  <c r="H465" i="16"/>
  <c r="H466" i="16"/>
  <c r="H467" i="16"/>
  <c r="H468" i="16"/>
  <c r="H469" i="16"/>
  <c r="H470" i="16"/>
  <c r="H471" i="16"/>
  <c r="H477" i="16"/>
  <c r="H460" i="16"/>
  <c r="H456" i="16"/>
  <c r="H457" i="16"/>
  <c r="H458" i="16"/>
  <c r="H455" i="16"/>
  <c r="H443" i="16"/>
  <c r="H445" i="16"/>
  <c r="H447" i="16"/>
  <c r="H449" i="16"/>
  <c r="H451" i="16"/>
  <c r="H452" i="16"/>
  <c r="H453" i="16"/>
  <c r="H437" i="16"/>
  <c r="H438" i="16"/>
  <c r="H439" i="16"/>
  <c r="H440" i="16"/>
  <c r="H436" i="16"/>
  <c r="H376" i="16"/>
  <c r="H378" i="16"/>
  <c r="H379" i="16"/>
  <c r="H381" i="16"/>
  <c r="H382" i="16"/>
  <c r="H383" i="16"/>
  <c r="H384" i="16"/>
  <c r="H385" i="16"/>
  <c r="H386" i="16"/>
  <c r="H388" i="16"/>
  <c r="H389" i="16"/>
  <c r="H390" i="16"/>
  <c r="H396" i="16"/>
  <c r="H397" i="16"/>
  <c r="H398" i="16"/>
  <c r="H402" i="16"/>
  <c r="H403" i="16"/>
  <c r="H404" i="16"/>
  <c r="H405" i="16"/>
  <c r="H406" i="16"/>
  <c r="H407" i="16"/>
  <c r="H408" i="16"/>
  <c r="H409" i="16"/>
  <c r="H410" i="16"/>
  <c r="H411" i="16"/>
  <c r="H412" i="16"/>
  <c r="H413" i="16"/>
  <c r="H414" i="16"/>
  <c r="H415" i="16"/>
  <c r="H416" i="16"/>
  <c r="H422" i="16"/>
  <c r="H423" i="16"/>
  <c r="H424" i="16"/>
  <c r="H425" i="16"/>
  <c r="H429" i="16"/>
  <c r="H372" i="16"/>
  <c r="H240" i="16"/>
  <c r="H247" i="16"/>
  <c r="H248" i="16"/>
  <c r="H249" i="16"/>
  <c r="H250" i="16"/>
  <c r="H253" i="16"/>
  <c r="H254" i="16"/>
  <c r="H256" i="16"/>
  <c r="H259" i="16"/>
  <c r="H260" i="16"/>
  <c r="H261" i="16"/>
  <c r="H262" i="16"/>
  <c r="H264" i="16"/>
  <c r="H265" i="16"/>
  <c r="H266" i="16"/>
  <c r="H267" i="16"/>
  <c r="H268" i="16"/>
  <c r="H269" i="16"/>
  <c r="H273" i="16"/>
  <c r="H287" i="16"/>
  <c r="H296" i="16"/>
  <c r="H297" i="16"/>
  <c r="H304" i="16"/>
  <c r="H307" i="16"/>
  <c r="H309" i="16"/>
  <c r="H312" i="16"/>
  <c r="H237" i="16"/>
  <c r="H207" i="16"/>
  <c r="H208" i="16"/>
  <c r="H209" i="16"/>
  <c r="H210" i="16"/>
  <c r="H211" i="16"/>
  <c r="H212" i="16"/>
  <c r="H213" i="16"/>
  <c r="H214" i="16"/>
  <c r="H215" i="16"/>
  <c r="H216" i="16"/>
  <c r="H218" i="16"/>
  <c r="H219" i="16"/>
  <c r="H220" i="16"/>
  <c r="H221" i="16"/>
  <c r="H222" i="16"/>
  <c r="H223" i="16"/>
  <c r="H224" i="16"/>
  <c r="H225" i="16"/>
  <c r="H227" i="16"/>
  <c r="H229" i="16"/>
  <c r="H230" i="16"/>
  <c r="H231" i="16"/>
  <c r="H233" i="16"/>
  <c r="H173" i="16"/>
  <c r="H174" i="16"/>
  <c r="H175" i="16"/>
  <c r="H176" i="16"/>
  <c r="H177" i="16"/>
  <c r="H179" i="16"/>
  <c r="H181" i="16"/>
  <c r="H183" i="16"/>
  <c r="H184" i="16"/>
  <c r="H188" i="16"/>
  <c r="H191" i="16"/>
  <c r="H192" i="16"/>
  <c r="H193" i="16"/>
  <c r="H197" i="16"/>
  <c r="H198" i="16"/>
  <c r="H199" i="16"/>
  <c r="H201" i="16"/>
  <c r="H203" i="16"/>
  <c r="H172" i="16"/>
  <c r="H169" i="16"/>
  <c r="H170" i="16"/>
  <c r="H165" i="16"/>
  <c r="H84" i="16"/>
  <c r="H85" i="16"/>
  <c r="H86" i="16"/>
  <c r="H87" i="16"/>
  <c r="H89" i="16"/>
  <c r="H90" i="16"/>
  <c r="H92" i="16"/>
  <c r="H93" i="16"/>
  <c r="H94" i="16"/>
  <c r="H95" i="16"/>
  <c r="H96" i="16"/>
  <c r="H97" i="16"/>
  <c r="H98" i="16"/>
  <c r="H99" i="16"/>
  <c r="H100" i="16"/>
  <c r="H101" i="16"/>
  <c r="H102" i="16"/>
  <c r="H103" i="16"/>
  <c r="H104" i="16"/>
  <c r="H105" i="16"/>
  <c r="H106" i="16"/>
  <c r="H107" i="16"/>
  <c r="H108" i="16"/>
  <c r="H109" i="16"/>
  <c r="H110" i="16"/>
  <c r="H111" i="16"/>
  <c r="H114" i="16"/>
  <c r="H115" i="16"/>
  <c r="H116" i="16"/>
  <c r="H117" i="16"/>
  <c r="H118" i="16"/>
  <c r="H119" i="16"/>
  <c r="H120" i="16"/>
  <c r="H121" i="16"/>
  <c r="H122" i="16"/>
  <c r="H123" i="16"/>
  <c r="H124" i="16"/>
  <c r="H125" i="16"/>
  <c r="H126" i="16"/>
  <c r="H127" i="16"/>
  <c r="H128" i="16"/>
  <c r="H129" i="16"/>
  <c r="H130" i="16"/>
  <c r="H131" i="16"/>
  <c r="H132" i="16"/>
  <c r="H133" i="16"/>
  <c r="H135" i="16"/>
  <c r="H136" i="16"/>
  <c r="H137" i="16"/>
  <c r="H138" i="16"/>
  <c r="H146" i="16"/>
  <c r="H159" i="16"/>
  <c r="H160" i="16"/>
  <c r="H161" i="16"/>
  <c r="H162" i="16"/>
  <c r="H163" i="16"/>
  <c r="H83" i="16"/>
  <c r="H77" i="16"/>
  <c r="H78" i="16"/>
  <c r="H79" i="16"/>
  <c r="H80" i="16"/>
  <c r="H81" i="16"/>
  <c r="H76" i="16"/>
  <c r="H53" i="16"/>
  <c r="H54" i="16"/>
  <c r="H6" i="16"/>
  <c r="H7" i="16"/>
  <c r="H8" i="16"/>
  <c r="H9" i="16"/>
  <c r="H10" i="16"/>
  <c r="H11" i="16"/>
  <c r="H12" i="16"/>
  <c r="H13" i="16"/>
  <c r="H14" i="16"/>
  <c r="H15" i="16"/>
  <c r="H17" i="16"/>
  <c r="H18" i="16"/>
  <c r="H23" i="16"/>
  <c r="H24" i="16"/>
  <c r="H26" i="16"/>
  <c r="H29" i="16"/>
  <c r="H30" i="16"/>
  <c r="H31" i="16"/>
  <c r="H32" i="16"/>
  <c r="H382" i="14"/>
  <c r="H383" i="14"/>
  <c r="H384" i="14"/>
  <c r="H385" i="14"/>
  <c r="H386" i="14"/>
  <c r="H387" i="14"/>
  <c r="H388" i="14"/>
  <c r="H389" i="14"/>
  <c r="H390" i="14"/>
  <c r="H391" i="14"/>
  <c r="H392" i="14"/>
  <c r="H381" i="14"/>
  <c r="H377" i="14"/>
  <c r="H378" i="14"/>
  <c r="H379" i="14"/>
  <c r="J379" i="14" s="1"/>
  <c r="H376" i="14"/>
  <c r="H333" i="14"/>
  <c r="H334" i="14"/>
  <c r="H335" i="14"/>
  <c r="H336" i="14"/>
  <c r="H337" i="14"/>
  <c r="H338" i="14"/>
  <c r="H339" i="14"/>
  <c r="H340" i="14"/>
  <c r="H341" i="14"/>
  <c r="H342" i="14"/>
  <c r="H343" i="14"/>
  <c r="H345" i="14"/>
  <c r="H346" i="14"/>
  <c r="H347" i="14"/>
  <c r="H348" i="14"/>
  <c r="H349" i="14"/>
  <c r="H350" i="14"/>
  <c r="H351" i="14"/>
  <c r="H352" i="14"/>
  <c r="H135" i="14"/>
  <c r="H136" i="14"/>
  <c r="H137" i="14"/>
  <c r="H138" i="14"/>
  <c r="H139" i="14"/>
  <c r="H142" i="14"/>
  <c r="H143" i="14"/>
  <c r="H144" i="14"/>
  <c r="H145" i="14"/>
  <c r="H146" i="14"/>
  <c r="H147" i="14"/>
  <c r="H148" i="14"/>
  <c r="H151" i="14"/>
  <c r="H153" i="14"/>
  <c r="H154" i="14"/>
  <c r="H155" i="14"/>
  <c r="H156" i="14"/>
  <c r="H158" i="14"/>
  <c r="H160" i="14"/>
  <c r="H161" i="14"/>
  <c r="H162" i="14"/>
  <c r="H163" i="14"/>
  <c r="H164" i="14"/>
  <c r="H165" i="14"/>
  <c r="H166" i="14"/>
  <c r="H167" i="14"/>
  <c r="H168" i="14"/>
  <c r="H169" i="14"/>
  <c r="H170" i="14"/>
  <c r="H171" i="14"/>
  <c r="H172" i="14"/>
  <c r="H173" i="14"/>
  <c r="H174" i="14"/>
  <c r="H175" i="14"/>
  <c r="H176" i="14"/>
  <c r="H177" i="14"/>
  <c r="H178" i="14"/>
  <c r="H179" i="14"/>
  <c r="H180" i="14"/>
  <c r="H182" i="14"/>
  <c r="H183" i="14"/>
  <c r="H184" i="14"/>
  <c r="H185" i="14"/>
  <c r="H186" i="14"/>
  <c r="H187" i="14"/>
  <c r="H188" i="14"/>
  <c r="H189" i="14"/>
  <c r="H190" i="14"/>
  <c r="H192" i="14"/>
  <c r="H193" i="14"/>
  <c r="H194" i="14"/>
  <c r="H196" i="14"/>
  <c r="H197" i="14"/>
  <c r="H241" i="14"/>
  <c r="H134" i="14"/>
  <c r="H12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8" i="14"/>
  <c r="H77" i="14"/>
  <c r="H74" i="14"/>
  <c r="H75" i="14"/>
  <c r="J75" i="14" s="1"/>
  <c r="H73" i="14"/>
  <c r="H5" i="14"/>
  <c r="H6" i="14"/>
  <c r="H7" i="14"/>
  <c r="H9" i="14"/>
  <c r="H10" i="14"/>
  <c r="H12" i="14"/>
  <c r="H13" i="14"/>
  <c r="H15" i="14"/>
  <c r="H16" i="14"/>
  <c r="H17" i="14"/>
  <c r="H18" i="14"/>
  <c r="H19" i="14"/>
  <c r="H20" i="14"/>
  <c r="H21" i="14"/>
  <c r="H22" i="14"/>
  <c r="H23" i="14"/>
  <c r="H24" i="14"/>
  <c r="H25" i="14"/>
  <c r="H26" i="14"/>
  <c r="H27" i="14"/>
  <c r="H4" i="14"/>
  <c r="I502" i="7"/>
  <c r="I503" i="7"/>
  <c r="I504" i="7"/>
  <c r="I505" i="7"/>
  <c r="I506" i="7"/>
  <c r="I507" i="7"/>
  <c r="I501" i="7"/>
  <c r="I213" i="7"/>
  <c r="I208" i="7"/>
  <c r="I209" i="7"/>
  <c r="I210" i="7"/>
  <c r="I211" i="7"/>
  <c r="I207" i="7"/>
  <c r="I206" i="7"/>
  <c r="I188" i="7"/>
  <c r="I189" i="7"/>
  <c r="I120" i="7"/>
  <c r="I115" i="7"/>
  <c r="K118" i="7" s="1"/>
  <c r="I6" i="10" s="1"/>
  <c r="I503" i="6"/>
  <c r="I504" i="6"/>
  <c r="I505" i="6"/>
  <c r="I506" i="6"/>
  <c r="I507" i="6"/>
  <c r="I508" i="6"/>
  <c r="I509" i="6"/>
  <c r="I510" i="6"/>
  <c r="I511" i="6"/>
  <c r="I512" i="6"/>
  <c r="I513" i="6"/>
  <c r="I514" i="6"/>
  <c r="I515" i="6"/>
  <c r="I516" i="6"/>
  <c r="I517" i="6"/>
  <c r="I518" i="6"/>
  <c r="I501" i="6"/>
  <c r="I493" i="6"/>
  <c r="I413" i="6"/>
  <c r="I200" i="6"/>
  <c r="I199" i="6"/>
  <c r="I108" i="6"/>
  <c r="I109" i="5"/>
  <c r="I414" i="4"/>
  <c r="I415" i="4"/>
  <c r="I416" i="4"/>
  <c r="I417" i="4"/>
  <c r="I418" i="4"/>
  <c r="I419" i="4"/>
  <c r="I420" i="4"/>
  <c r="I421" i="4"/>
  <c r="I422" i="4"/>
  <c r="I423" i="4"/>
  <c r="I424" i="4"/>
  <c r="I425" i="4"/>
  <c r="I426" i="4"/>
  <c r="I427" i="4"/>
  <c r="I428" i="4"/>
  <c r="I413" i="4"/>
  <c r="I406" i="4"/>
  <c r="I407" i="4"/>
  <c r="I408" i="4"/>
  <c r="I409" i="4"/>
  <c r="I410" i="4"/>
  <c r="I405" i="4"/>
  <c r="I344" i="4"/>
  <c r="I150" i="4"/>
  <c r="I151" i="4"/>
  <c r="I152" i="4"/>
  <c r="I153" i="4"/>
  <c r="I154" i="4"/>
  <c r="I155" i="4"/>
  <c r="I149" i="4"/>
  <c r="I144" i="4"/>
  <c r="I145" i="4"/>
  <c r="I146" i="4"/>
  <c r="I147" i="4"/>
  <c r="I143" i="4"/>
  <c r="I142"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38" i="4"/>
  <c r="I139" i="4"/>
  <c r="I140" i="4"/>
  <c r="I96" i="4"/>
  <c r="I94" i="4"/>
  <c r="I93" i="4"/>
  <c r="K94" i="4" s="1"/>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380" i="3"/>
  <c r="I381" i="3"/>
  <c r="I382" i="3"/>
  <c r="I383" i="3"/>
  <c r="I384" i="3"/>
  <c r="I385" i="3"/>
  <c r="I386" i="3"/>
  <c r="I387" i="3"/>
  <c r="I388" i="3"/>
  <c r="I389" i="3"/>
  <c r="I390" i="3"/>
  <c r="I379" i="3"/>
  <c r="I373" i="3"/>
  <c r="I374" i="3"/>
  <c r="I375" i="3"/>
  <c r="I376" i="3"/>
  <c r="I372"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68" i="3"/>
  <c r="I369" i="3"/>
  <c r="I370" i="3"/>
  <c r="I314" i="3"/>
  <c r="I312" i="3"/>
  <c r="I165" i="3"/>
  <c r="I166" i="3"/>
  <c r="I167" i="3"/>
  <c r="I168" i="3"/>
  <c r="I164" i="3"/>
  <c r="I87" i="3"/>
  <c r="I88" i="3"/>
  <c r="I89" i="3"/>
  <c r="I90"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86" i="3"/>
  <c r="I81" i="3"/>
  <c r="I82" i="3"/>
  <c r="I83" i="3"/>
  <c r="I84" i="3"/>
  <c r="I80"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329" i="2"/>
  <c r="I330" i="2"/>
  <c r="I331" i="2"/>
  <c r="I332" i="2"/>
  <c r="I333" i="2"/>
  <c r="I334" i="2"/>
  <c r="I335" i="2"/>
  <c r="I336" i="2"/>
  <c r="I337" i="2"/>
  <c r="I328" i="2"/>
  <c r="I323" i="2"/>
  <c r="I324" i="2"/>
  <c r="I325" i="2"/>
  <c r="I322" i="2"/>
  <c r="I275"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274" i="2"/>
  <c r="I272" i="2"/>
  <c r="I257" i="2"/>
  <c r="I258" i="2"/>
  <c r="I259" i="2"/>
  <c r="I260" i="2"/>
  <c r="I261" i="2"/>
  <c r="I262" i="2"/>
  <c r="I263" i="2"/>
  <c r="I264" i="2"/>
  <c r="I265" i="2"/>
  <c r="I266" i="2"/>
  <c r="I268" i="2"/>
  <c r="I269" i="2"/>
  <c r="I270" i="2"/>
  <c r="I256" i="2"/>
  <c r="I133" i="2"/>
  <c r="I134" i="2"/>
  <c r="I135" i="2"/>
  <c r="I136" i="2"/>
  <c r="I137" i="2"/>
  <c r="I138" i="2"/>
  <c r="I139" i="2"/>
  <c r="I140" i="2"/>
  <c r="I141" i="2"/>
  <c r="I142" i="2"/>
  <c r="I143"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132" i="2"/>
  <c r="I127" i="2"/>
  <c r="I128" i="2"/>
  <c r="I129" i="2"/>
  <c r="I130" i="2"/>
  <c r="I126" i="2"/>
  <c r="I80" i="2"/>
  <c r="I81" i="2"/>
  <c r="I82" i="2"/>
  <c r="I83" i="2"/>
  <c r="I84" i="2"/>
  <c r="I85" i="2"/>
  <c r="I86" i="2"/>
  <c r="I87" i="2"/>
  <c r="I88" i="2"/>
  <c r="I89" i="2"/>
  <c r="I90" i="2"/>
  <c r="I91" i="2"/>
  <c r="I79" i="2"/>
  <c r="I75" i="2"/>
  <c r="I76" i="2"/>
  <c r="I77" i="2"/>
  <c r="I74" i="2"/>
  <c r="K77" i="2" s="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K439" i="4" l="1"/>
  <c r="L439" i="4"/>
  <c r="K398" i="3"/>
  <c r="L398" i="3"/>
  <c r="L347" i="2"/>
  <c r="K347" i="2"/>
  <c r="K163" i="16"/>
  <c r="J163" i="16"/>
  <c r="J125" i="14"/>
  <c r="L204" i="7"/>
  <c r="K204" i="7"/>
  <c r="I7" i="10" s="1"/>
  <c r="K507" i="7"/>
  <c r="I11" i="10" s="1"/>
  <c r="I9" i="10"/>
  <c r="K81" i="16"/>
  <c r="J81" i="16"/>
  <c r="I442" i="4"/>
  <c r="K377" i="3"/>
  <c r="L377" i="3"/>
  <c r="K326" i="2"/>
  <c r="L326" i="2"/>
  <c r="J458" i="16"/>
  <c r="K458" i="16"/>
  <c r="K211" i="7"/>
  <c r="I542" i="7"/>
  <c r="I532" i="6"/>
  <c r="K204" i="6"/>
  <c r="L507" i="7"/>
  <c r="L211" i="7"/>
  <c r="L118" i="7"/>
  <c r="L113" i="7"/>
  <c r="L499" i="6"/>
  <c r="K111" i="6"/>
  <c r="H6" i="10" s="1"/>
  <c r="L512" i="5"/>
  <c r="L484" i="5"/>
  <c r="K107" i="5"/>
  <c r="L194" i="5"/>
  <c r="K194" i="5"/>
  <c r="G7" i="10" s="1"/>
  <c r="L102" i="5"/>
  <c r="K102" i="5"/>
  <c r="L411" i="4"/>
  <c r="K411" i="4"/>
  <c r="L403" i="4"/>
  <c r="K403" i="4"/>
  <c r="L147" i="4"/>
  <c r="K147" i="4"/>
  <c r="L140" i="4"/>
  <c r="K140" i="4"/>
  <c r="K91" i="4"/>
  <c r="L370" i="3"/>
  <c r="K370" i="3"/>
  <c r="L310" i="3"/>
  <c r="K310" i="3"/>
  <c r="L84" i="3"/>
  <c r="K84" i="3"/>
  <c r="L161" i="3"/>
  <c r="K161" i="3"/>
  <c r="L78" i="3"/>
  <c r="K78" i="3"/>
  <c r="L320" i="2"/>
  <c r="K320" i="2"/>
  <c r="K270" i="2"/>
  <c r="L270" i="2"/>
  <c r="L123" i="2"/>
  <c r="K123" i="2"/>
  <c r="K72" i="2"/>
  <c r="L72" i="2"/>
  <c r="L77" i="2"/>
  <c r="K75" i="14"/>
  <c r="R6" i="12" s="1"/>
  <c r="K6" i="10"/>
  <c r="R6" i="11" s="1"/>
  <c r="R17" i="11" s="1"/>
  <c r="K379" i="14"/>
  <c r="R11" i="12" s="1"/>
  <c r="T6" i="12"/>
  <c r="L11" i="10"/>
  <c r="T11" i="11" s="1"/>
  <c r="T22" i="11" s="1"/>
  <c r="T11" i="12"/>
  <c r="L6" i="10"/>
  <c r="T6" i="11" s="1"/>
  <c r="T17" i="11" s="1"/>
  <c r="K11" i="10"/>
  <c r="R11" i="11" s="1"/>
  <c r="R22" i="11" s="1"/>
  <c r="P6" i="12"/>
  <c r="P11" i="12"/>
  <c r="J11" i="10"/>
  <c r="P11" i="11" s="1"/>
  <c r="P22" i="11" s="1"/>
  <c r="J6" i="10"/>
  <c r="P6" i="11" s="1"/>
  <c r="P17" i="11" s="1"/>
  <c r="K442" i="4" l="1"/>
  <c r="K443" i="4" s="1"/>
  <c r="G6" i="10"/>
  <c r="K515" i="5"/>
  <c r="K516" i="5" s="1"/>
  <c r="L542" i="7"/>
  <c r="H8" i="10"/>
  <c r="K532" i="6"/>
  <c r="K533" i="6" s="1"/>
  <c r="I8" i="10"/>
  <c r="K542" i="7"/>
  <c r="K543" i="7" s="1"/>
  <c r="H476" i="16"/>
  <c r="H478" i="16"/>
  <c r="H479" i="16"/>
  <c r="H480" i="16"/>
  <c r="H481" i="16"/>
  <c r="H482" i="16"/>
  <c r="H483" i="16"/>
  <c r="H484" i="16"/>
  <c r="H377" i="16"/>
  <c r="H380" i="16"/>
  <c r="H387" i="16"/>
  <c r="H391" i="16"/>
  <c r="H392" i="16"/>
  <c r="H393" i="16"/>
  <c r="H394" i="16"/>
  <c r="H395" i="16"/>
  <c r="H399" i="16"/>
  <c r="H400" i="16"/>
  <c r="H401" i="16"/>
  <c r="H417" i="16"/>
  <c r="H418" i="16"/>
  <c r="H419" i="16"/>
  <c r="H420" i="16"/>
  <c r="H421" i="16"/>
  <c r="H426" i="16"/>
  <c r="H427" i="16"/>
  <c r="H428" i="16"/>
  <c r="H430" i="16"/>
  <c r="H431" i="16"/>
  <c r="H442" i="16"/>
  <c r="H444" i="16"/>
  <c r="H448" i="16"/>
  <c r="H375" i="16"/>
  <c r="H178" i="16"/>
  <c r="H182" i="16"/>
  <c r="H189" i="16"/>
  <c r="H194" i="16"/>
  <c r="H217" i="16"/>
  <c r="H228" i="16"/>
  <c r="H232" i="16"/>
  <c r="H234" i="16"/>
  <c r="H235" i="16"/>
  <c r="H236" i="16"/>
  <c r="H238" i="16"/>
  <c r="H239" i="16"/>
  <c r="H241" i="16"/>
  <c r="H242" i="16"/>
  <c r="H243" i="16"/>
  <c r="H244" i="16"/>
  <c r="H245" i="16"/>
  <c r="H246" i="16"/>
  <c r="H251" i="16"/>
  <c r="H252" i="16"/>
  <c r="H255" i="16"/>
  <c r="H257" i="16"/>
  <c r="H258" i="16"/>
  <c r="H263" i="16"/>
  <c r="H270" i="16"/>
  <c r="H271" i="16"/>
  <c r="H272" i="16"/>
  <c r="H274" i="16"/>
  <c r="H275" i="16"/>
  <c r="H276" i="16"/>
  <c r="H277" i="16"/>
  <c r="H278" i="16"/>
  <c r="H279" i="16"/>
  <c r="H280" i="16"/>
  <c r="H281" i="16"/>
  <c r="H282" i="16"/>
  <c r="H283" i="16"/>
  <c r="H284" i="16"/>
  <c r="H285" i="16"/>
  <c r="H286" i="16"/>
  <c r="H288" i="16"/>
  <c r="H289" i="16"/>
  <c r="H290" i="16"/>
  <c r="H291" i="16"/>
  <c r="H292" i="16"/>
  <c r="H293" i="16"/>
  <c r="H294" i="16"/>
  <c r="H295" i="16"/>
  <c r="H298" i="16"/>
  <c r="H299" i="16"/>
  <c r="H300" i="16"/>
  <c r="H301" i="16"/>
  <c r="H302" i="16"/>
  <c r="H303" i="16"/>
  <c r="H306" i="16"/>
  <c r="H308" i="16"/>
  <c r="H310" i="16"/>
  <c r="H311" i="16"/>
  <c r="H313" i="16"/>
  <c r="H314" i="16"/>
  <c r="H315" i="16"/>
  <c r="H316" i="16"/>
  <c r="H317" i="16"/>
  <c r="H318" i="16"/>
  <c r="H343" i="16"/>
  <c r="H359" i="16"/>
  <c r="H360" i="16"/>
  <c r="H362" i="16"/>
  <c r="H363" i="16"/>
  <c r="H364" i="16"/>
  <c r="H365" i="16"/>
  <c r="H366" i="16"/>
  <c r="H367" i="16"/>
  <c r="H368" i="16"/>
  <c r="H369" i="16"/>
  <c r="H370" i="16"/>
  <c r="H371" i="16"/>
  <c r="H166" i="16"/>
  <c r="H167" i="16"/>
  <c r="H168" i="16"/>
  <c r="H393" i="14"/>
  <c r="H394" i="14"/>
  <c r="H395" i="14"/>
  <c r="H396" i="14"/>
  <c r="H397" i="14"/>
  <c r="H398" i="14"/>
  <c r="H399" i="14"/>
  <c r="H400" i="14"/>
  <c r="H401" i="14"/>
  <c r="H402" i="14"/>
  <c r="H403" i="14"/>
  <c r="H404" i="14"/>
  <c r="H405" i="14"/>
  <c r="H344" i="14"/>
  <c r="H353" i="14"/>
  <c r="H354" i="14"/>
  <c r="H355" i="14"/>
  <c r="H356" i="14"/>
  <c r="H357" i="14"/>
  <c r="H358" i="14"/>
  <c r="H359" i="14"/>
  <c r="H360" i="14"/>
  <c r="H361" i="14"/>
  <c r="H362" i="14"/>
  <c r="H363" i="14"/>
  <c r="H364" i="14"/>
  <c r="H365" i="14"/>
  <c r="H366" i="14"/>
  <c r="H367" i="14"/>
  <c r="H368" i="14"/>
  <c r="H369" i="14"/>
  <c r="H370" i="14"/>
  <c r="H371" i="14"/>
  <c r="H372" i="14"/>
  <c r="H373" i="14"/>
  <c r="H150" i="14"/>
  <c r="H152" i="14"/>
  <c r="H159" i="14"/>
  <c r="H181" i="14"/>
  <c r="H191" i="14"/>
  <c r="H195"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9" i="14"/>
  <c r="H230" i="14"/>
  <c r="H231" i="14"/>
  <c r="H232" i="14"/>
  <c r="H233" i="14"/>
  <c r="H234" i="14"/>
  <c r="H235" i="14"/>
  <c r="H236" i="14"/>
  <c r="H237" i="14"/>
  <c r="H238" i="14"/>
  <c r="H239" i="14"/>
  <c r="H240"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3" i="14"/>
  <c r="H304" i="14"/>
  <c r="H305" i="14"/>
  <c r="H306" i="14"/>
  <c r="H307" i="14"/>
  <c r="H308" i="14"/>
  <c r="H309" i="14"/>
  <c r="H310" i="14"/>
  <c r="H311" i="14"/>
  <c r="H114" i="14"/>
  <c r="H115" i="14"/>
  <c r="H116" i="14"/>
  <c r="H117" i="14"/>
  <c r="H119" i="14"/>
  <c r="H120" i="14"/>
  <c r="H121" i="14"/>
  <c r="H122" i="14"/>
  <c r="H123" i="14"/>
  <c r="H124" i="14"/>
  <c r="H125" i="14"/>
  <c r="H8" i="14"/>
  <c r="H28" i="14"/>
  <c r="H29" i="14"/>
  <c r="H32" i="14"/>
  <c r="H35" i="14"/>
  <c r="H36" i="14"/>
  <c r="H39" i="14"/>
  <c r="H40" i="14"/>
  <c r="H43" i="14"/>
  <c r="H44" i="14"/>
  <c r="H47" i="14"/>
  <c r="H48" i="14"/>
  <c r="H51" i="14"/>
  <c r="H52" i="14"/>
  <c r="H55" i="14"/>
  <c r="H56" i="14"/>
  <c r="H59" i="14"/>
  <c r="H60" i="14"/>
  <c r="H63" i="14"/>
  <c r="H64" i="14"/>
  <c r="H67" i="14"/>
  <c r="H70" i="14"/>
  <c r="J487" i="16" l="1"/>
  <c r="K487" i="16"/>
  <c r="K408" i="14"/>
  <c r="J408" i="14"/>
  <c r="K374" i="14"/>
  <c r="J374" i="14"/>
  <c r="K10" i="10" s="1"/>
  <c r="R10" i="11" s="1"/>
  <c r="R21" i="11" s="1"/>
  <c r="K7" i="10"/>
  <c r="R7" i="11" s="1"/>
  <c r="R18" i="11" s="1"/>
  <c r="H157" i="14"/>
  <c r="H141" i="14"/>
  <c r="H52" i="16"/>
  <c r="H113" i="16"/>
  <c r="H66" i="14"/>
  <c r="H62" i="14"/>
  <c r="H58" i="14"/>
  <c r="H54" i="14"/>
  <c r="H50" i="14"/>
  <c r="H46" i="14"/>
  <c r="H42" i="14"/>
  <c r="H38" i="14"/>
  <c r="H34" i="14"/>
  <c r="H31" i="14"/>
  <c r="H14" i="14"/>
  <c r="J132" i="14"/>
  <c r="K8" i="10" s="1"/>
  <c r="H71" i="14"/>
  <c r="H65" i="14"/>
  <c r="H61" i="14"/>
  <c r="H57" i="14"/>
  <c r="H53" i="14"/>
  <c r="H49" i="14"/>
  <c r="H45" i="14"/>
  <c r="H41" i="14"/>
  <c r="H37" i="14"/>
  <c r="H33" i="14"/>
  <c r="H30" i="14"/>
  <c r="H11" i="14"/>
  <c r="K125" i="14"/>
  <c r="R7" i="12" s="1"/>
  <c r="H140" i="14"/>
  <c r="H149" i="14"/>
  <c r="R12" i="12"/>
  <c r="K12" i="10"/>
  <c r="R12" i="11" s="1"/>
  <c r="R23" i="11" s="1"/>
  <c r="K170" i="16"/>
  <c r="J170" i="16"/>
  <c r="L8" i="10" s="1"/>
  <c r="P8" i="12"/>
  <c r="J8" i="10"/>
  <c r="P8" i="11" s="1"/>
  <c r="P19" i="11" s="1"/>
  <c r="H59" i="16"/>
  <c r="R10" i="12"/>
  <c r="H450" i="16"/>
  <c r="H446" i="16"/>
  <c r="H433" i="16"/>
  <c r="H432" i="16"/>
  <c r="H473" i="16"/>
  <c r="H474" i="16"/>
  <c r="H475" i="16"/>
  <c r="H472" i="16"/>
  <c r="R9" i="12" l="1"/>
  <c r="H410" i="14"/>
  <c r="D11" i="9" s="1"/>
  <c r="J410" i="14"/>
  <c r="T8" i="12"/>
  <c r="T8" i="11"/>
  <c r="T19" i="11" s="1"/>
  <c r="R8" i="11"/>
  <c r="R19" i="11" s="1"/>
  <c r="E10" i="9"/>
  <c r="K132" i="14"/>
  <c r="T10" i="12"/>
  <c r="L10" i="10"/>
  <c r="T10" i="11" s="1"/>
  <c r="T21" i="11" s="1"/>
  <c r="K5" i="10"/>
  <c r="J12" i="10"/>
  <c r="P12" i="11" s="1"/>
  <c r="P23" i="11" s="1"/>
  <c r="P9" i="12"/>
  <c r="J7" i="10"/>
  <c r="P7" i="11" s="1"/>
  <c r="P18" i="11" s="1"/>
  <c r="P12" i="12"/>
  <c r="P7" i="12"/>
  <c r="P5" i="12"/>
  <c r="R5" i="12"/>
  <c r="J9" i="10"/>
  <c r="J5" i="10"/>
  <c r="T12" i="12"/>
  <c r="L12" i="10"/>
  <c r="T12" i="11" s="1"/>
  <c r="T23" i="11" s="1"/>
  <c r="P10" i="12"/>
  <c r="J10" i="10"/>
  <c r="P10" i="11" s="1"/>
  <c r="P21" i="11" s="1"/>
  <c r="P9" i="11" l="1"/>
  <c r="P20" i="11" s="1"/>
  <c r="E11" i="9"/>
  <c r="J411" i="14"/>
  <c r="K9" i="10"/>
  <c r="R9" i="11" s="1"/>
  <c r="R20" i="11" s="1"/>
  <c r="K410" i="14"/>
  <c r="R8" i="12"/>
  <c r="R14" i="12" s="1"/>
  <c r="R5" i="11"/>
  <c r="R16" i="11" s="1"/>
  <c r="P14" i="12"/>
  <c r="P5" i="11"/>
  <c r="P16" i="11" s="1"/>
  <c r="J14" i="10"/>
  <c r="P14" i="11" s="1"/>
  <c r="P25" i="11" s="1"/>
  <c r="H187" i="16"/>
  <c r="H190" i="16"/>
  <c r="H195" i="16"/>
  <c r="H196" i="16"/>
  <c r="H200" i="16"/>
  <c r="H202" i="16"/>
  <c r="H204" i="16"/>
  <c r="H205" i="16"/>
  <c r="H206" i="16"/>
  <c r="H186" i="16"/>
  <c r="K14" i="10" l="1"/>
  <c r="R14" i="11" s="1"/>
  <c r="R25" i="11" s="1"/>
  <c r="H180" i="16"/>
  <c r="H185" i="16"/>
  <c r="K373" i="16" l="1"/>
  <c r="K489" i="16" s="1"/>
  <c r="J373" i="16"/>
  <c r="J489" i="16" s="1"/>
  <c r="H489" i="16"/>
  <c r="D12" i="9" s="1"/>
  <c r="H112" i="16"/>
  <c r="H88" i="16"/>
  <c r="H91" i="16"/>
  <c r="H139" i="16"/>
  <c r="H141" i="16"/>
  <c r="H142" i="16"/>
  <c r="H143" i="16"/>
  <c r="H134" i="16"/>
  <c r="T9" i="12" l="1"/>
  <c r="L9" i="10"/>
  <c r="T9" i="11" s="1"/>
  <c r="T20" i="11" s="1"/>
  <c r="J490" i="16"/>
  <c r="H144" i="16"/>
  <c r="T7" i="12" s="1"/>
  <c r="L7" i="10" l="1"/>
  <c r="T7" i="11" s="1"/>
  <c r="T18" i="11" s="1"/>
  <c r="I116" i="1" l="1"/>
  <c r="I163" i="3"/>
  <c r="I400" i="3" s="1"/>
  <c r="D5" i="9" s="1"/>
  <c r="I125" i="2"/>
  <c r="H5" i="16"/>
  <c r="H16" i="16"/>
  <c r="H19" i="16"/>
  <c r="H20" i="16"/>
  <c r="H21" i="16"/>
  <c r="H22" i="16"/>
  <c r="H25" i="16"/>
  <c r="H27" i="16"/>
  <c r="H28" i="16"/>
  <c r="H33" i="16"/>
  <c r="H55" i="16"/>
  <c r="H56" i="16"/>
  <c r="H57" i="16"/>
  <c r="H58" i="16"/>
  <c r="H60" i="16"/>
  <c r="H61" i="16"/>
  <c r="H62" i="16"/>
  <c r="H63" i="16"/>
  <c r="H64" i="16"/>
  <c r="H65" i="16"/>
  <c r="H66" i="16"/>
  <c r="H67" i="16"/>
  <c r="H68" i="16"/>
  <c r="H69" i="16"/>
  <c r="H70" i="16"/>
  <c r="H72" i="16"/>
  <c r="H73" i="16"/>
  <c r="H74" i="16"/>
  <c r="K130" i="2" l="1"/>
  <c r="K349" i="2" s="1"/>
  <c r="I349" i="2"/>
  <c r="D4" i="9" s="1"/>
  <c r="K121" i="1"/>
  <c r="K328" i="1" s="1"/>
  <c r="L121" i="1"/>
  <c r="L328" i="1" s="1"/>
  <c r="I328" i="1"/>
  <c r="L168" i="3"/>
  <c r="L400" i="3" s="1"/>
  <c r="K168" i="3"/>
  <c r="K400" i="3" s="1"/>
  <c r="K401" i="3" s="1"/>
  <c r="E12" i="9"/>
  <c r="L5" i="10"/>
  <c r="T5" i="12"/>
  <c r="T14" i="12" s="1"/>
  <c r="K329" i="1" l="1"/>
  <c r="D3" i="9"/>
  <c r="K350" i="2"/>
  <c r="T5" i="11"/>
  <c r="T16" i="11" s="1"/>
  <c r="L14" i="10"/>
  <c r="T14" i="11" s="1"/>
  <c r="T25" i="11" s="1"/>
  <c r="E3" i="9" l="1"/>
  <c r="O14" i="12"/>
  <c r="M14" i="12"/>
  <c r="K14" i="12"/>
  <c r="I14" i="12"/>
  <c r="G14" i="12"/>
  <c r="D57" i="9" l="1"/>
  <c r="D37" i="9" l="1"/>
  <c r="H422" i="8" l="1"/>
  <c r="N5" i="12"/>
  <c r="J5" i="12"/>
  <c r="F13" i="10" l="1"/>
  <c r="G13" i="10" s="1"/>
  <c r="D7" i="9"/>
  <c r="D6" i="9"/>
  <c r="D8" i="9"/>
  <c r="D9" i="9"/>
  <c r="L8" i="11"/>
  <c r="L19" i="11" s="1"/>
  <c r="J8" i="11"/>
  <c r="J19" i="11" s="1"/>
  <c r="D5" i="12"/>
  <c r="F5" i="12"/>
  <c r="L5" i="12"/>
  <c r="B9" i="12"/>
  <c r="C9" i="10"/>
  <c r="B9" i="11" s="1"/>
  <c r="B20" i="11" s="1"/>
  <c r="D11" i="12"/>
  <c r="D11" i="10"/>
  <c r="D11" i="11" s="1"/>
  <c r="D22" i="11" s="1"/>
  <c r="F11" i="12"/>
  <c r="E11" i="10"/>
  <c r="F11" i="11" s="1"/>
  <c r="F22" i="11" s="1"/>
  <c r="F9" i="12"/>
  <c r="E9" i="10"/>
  <c r="F9" i="11" s="1"/>
  <c r="F20" i="11" s="1"/>
  <c r="H12" i="12"/>
  <c r="F12" i="10"/>
  <c r="H12" i="11" s="1"/>
  <c r="H23" i="11" s="1"/>
  <c r="L10" i="12"/>
  <c r="N9" i="12"/>
  <c r="H10" i="12"/>
  <c r="F10" i="10"/>
  <c r="H10" i="11" s="1"/>
  <c r="H21" i="11" s="1"/>
  <c r="H7" i="12"/>
  <c r="F7" i="10"/>
  <c r="H7" i="11" s="1"/>
  <c r="H18" i="11" s="1"/>
  <c r="J11" i="12"/>
  <c r="J11" i="11"/>
  <c r="J22" i="11" s="1"/>
  <c r="J9" i="12"/>
  <c r="J9" i="11"/>
  <c r="J20" i="11" s="1"/>
  <c r="L11" i="12"/>
  <c r="L9" i="12"/>
  <c r="N7" i="12"/>
  <c r="N6" i="12"/>
  <c r="B10" i="12"/>
  <c r="C10" i="10"/>
  <c r="B10" i="11" s="1"/>
  <c r="B21" i="11" s="1"/>
  <c r="B7" i="12"/>
  <c r="C7" i="10"/>
  <c r="B7" i="11" s="1"/>
  <c r="B18" i="11" s="1"/>
  <c r="D7" i="12"/>
  <c r="D7" i="10"/>
  <c r="D7" i="11" s="1"/>
  <c r="D18" i="11" s="1"/>
  <c r="B8" i="12"/>
  <c r="D10" i="12"/>
  <c r="D10" i="10"/>
  <c r="D10" i="11" s="1"/>
  <c r="D21" i="11" s="1"/>
  <c r="F6" i="12"/>
  <c r="E6" i="10"/>
  <c r="F6" i="11" s="1"/>
  <c r="F17" i="11" s="1"/>
  <c r="H11" i="12"/>
  <c r="F11" i="10"/>
  <c r="H11" i="11" s="1"/>
  <c r="H22" i="11" s="1"/>
  <c r="F5" i="10"/>
  <c r="H5" i="11" s="1"/>
  <c r="H16" i="11" s="1"/>
  <c r="J12" i="12"/>
  <c r="J12" i="11"/>
  <c r="J23" i="11" s="1"/>
  <c r="J10" i="12"/>
  <c r="J10" i="11"/>
  <c r="J21" i="11" s="1"/>
  <c r="J7" i="12"/>
  <c r="J7" i="11"/>
  <c r="J18" i="11" s="1"/>
  <c r="L107" i="5"/>
  <c r="J6" i="12" s="1"/>
  <c r="J6" i="11"/>
  <c r="J17" i="11" s="1"/>
  <c r="L12" i="12"/>
  <c r="L7" i="12"/>
  <c r="L111" i="6"/>
  <c r="L6" i="12" s="1"/>
  <c r="N11" i="12"/>
  <c r="N10" i="12"/>
  <c r="N8" i="12"/>
  <c r="B12" i="12"/>
  <c r="B12" i="11"/>
  <c r="B23" i="11" s="1"/>
  <c r="D9" i="12"/>
  <c r="D9" i="10"/>
  <c r="D9" i="11" s="1"/>
  <c r="D20" i="11" s="1"/>
  <c r="B5" i="12"/>
  <c r="B11" i="12"/>
  <c r="C11" i="10"/>
  <c r="B11" i="11" s="1"/>
  <c r="B22" i="11" s="1"/>
  <c r="F12" i="12"/>
  <c r="E12" i="10"/>
  <c r="F12" i="11" s="1"/>
  <c r="F23" i="11" s="1"/>
  <c r="F10" i="12"/>
  <c r="E10" i="10"/>
  <c r="F10" i="11" s="1"/>
  <c r="F21" i="11" s="1"/>
  <c r="B6" i="12"/>
  <c r="B17" i="11"/>
  <c r="D12" i="12"/>
  <c r="D12" i="10"/>
  <c r="D12" i="11" s="1"/>
  <c r="D23" i="11" s="1"/>
  <c r="L130" i="2"/>
  <c r="D6" i="12"/>
  <c r="D6" i="10"/>
  <c r="D6" i="11" s="1"/>
  <c r="D17" i="11" s="1"/>
  <c r="D5" i="10"/>
  <c r="D5" i="11" s="1"/>
  <c r="D16" i="11" s="1"/>
  <c r="F7" i="12"/>
  <c r="E7" i="10"/>
  <c r="F7" i="11" s="1"/>
  <c r="F18" i="11" s="1"/>
  <c r="E5" i="10"/>
  <c r="F5" i="11" s="1"/>
  <c r="F16" i="11" s="1"/>
  <c r="H9" i="12"/>
  <c r="F9" i="10"/>
  <c r="H9" i="11" s="1"/>
  <c r="H20" i="11" s="1"/>
  <c r="L94" i="4"/>
  <c r="F6" i="10"/>
  <c r="H6" i="11" s="1"/>
  <c r="H17" i="11" s="1"/>
  <c r="L201" i="5"/>
  <c r="L204" i="6"/>
  <c r="N12" i="12"/>
  <c r="H8" i="12"/>
  <c r="F8" i="10"/>
  <c r="F8" i="12"/>
  <c r="E8" i="10"/>
  <c r="C8" i="10"/>
  <c r="N6" i="11"/>
  <c r="N17" i="11" s="1"/>
  <c r="N7" i="11"/>
  <c r="N18" i="11" s="1"/>
  <c r="N11" i="11"/>
  <c r="N22" i="11" s="1"/>
  <c r="N10" i="11"/>
  <c r="N21" i="11" s="1"/>
  <c r="N8" i="11"/>
  <c r="N19" i="11" s="1"/>
  <c r="N12" i="11"/>
  <c r="N23" i="11" s="1"/>
  <c r="N9" i="11"/>
  <c r="N20" i="11" s="1"/>
  <c r="L10" i="11"/>
  <c r="L21" i="11" s="1"/>
  <c r="L11" i="11"/>
  <c r="L22" i="11" s="1"/>
  <c r="L12" i="11"/>
  <c r="L23" i="11" s="1"/>
  <c r="L7" i="11"/>
  <c r="L18" i="11" s="1"/>
  <c r="L6" i="11"/>
  <c r="L17" i="11" s="1"/>
  <c r="L9" i="11"/>
  <c r="C5" i="10"/>
  <c r="B5" i="11" s="1"/>
  <c r="B16" i="11" s="1"/>
  <c r="I5" i="10"/>
  <c r="H5" i="10"/>
  <c r="L5" i="11" s="1"/>
  <c r="L16" i="11" s="1"/>
  <c r="D8" i="10"/>
  <c r="H13" i="11" l="1"/>
  <c r="H6" i="12"/>
  <c r="H14" i="12" s="1"/>
  <c r="L442" i="4"/>
  <c r="H13" i="10"/>
  <c r="L13" i="11" s="1"/>
  <c r="I13" i="10"/>
  <c r="N13" i="11" s="1"/>
  <c r="G14" i="10"/>
  <c r="D8" i="12"/>
  <c r="D14" i="12" s="1"/>
  <c r="L349" i="2"/>
  <c r="L8" i="12"/>
  <c r="L14" i="12" s="1"/>
  <c r="L532" i="6"/>
  <c r="J8" i="12"/>
  <c r="J14" i="12" s="1"/>
  <c r="L515" i="5"/>
  <c r="J5" i="11"/>
  <c r="J16" i="11" s="1"/>
  <c r="E9" i="9"/>
  <c r="E30" i="9" s="1"/>
  <c r="F30" i="9" s="1"/>
  <c r="E8" i="9"/>
  <c r="E29" i="9" s="1"/>
  <c r="F29" i="9" s="1"/>
  <c r="E7" i="9"/>
  <c r="E28" i="9" s="1"/>
  <c r="F28" i="9" s="1"/>
  <c r="E17" i="9"/>
  <c r="F17" i="9" s="1"/>
  <c r="E4" i="9"/>
  <c r="E18" i="9" s="1"/>
  <c r="F18" i="9" s="1"/>
  <c r="E5" i="9"/>
  <c r="F14" i="12"/>
  <c r="N14" i="12"/>
  <c r="J13" i="11"/>
  <c r="B14" i="12"/>
  <c r="H8" i="11"/>
  <c r="H19" i="11" s="1"/>
  <c r="F14" i="10"/>
  <c r="H14" i="11" s="1"/>
  <c r="H25" i="11" s="1"/>
  <c r="F8" i="11"/>
  <c r="F19" i="11" s="1"/>
  <c r="E14" i="10"/>
  <c r="F14" i="11" s="1"/>
  <c r="F25" i="11" s="1"/>
  <c r="D8" i="11"/>
  <c r="D19" i="11" s="1"/>
  <c r="D14" i="10"/>
  <c r="D14" i="11" s="1"/>
  <c r="D25" i="11" s="1"/>
  <c r="B8" i="11"/>
  <c r="B19" i="11" s="1"/>
  <c r="C14" i="10"/>
  <c r="B14" i="11" s="1"/>
  <c r="B25" i="11" s="1"/>
  <c r="N5" i="11"/>
  <c r="N16" i="11" s="1"/>
  <c r="E6" i="9"/>
  <c r="E27" i="9" s="1"/>
  <c r="F27" i="9" s="1"/>
  <c r="E26" i="9" l="1"/>
  <c r="J14" i="11"/>
  <c r="J25" i="11" s="1"/>
  <c r="F19" i="9"/>
  <c r="E25" i="9" s="1"/>
  <c r="H14" i="10"/>
  <c r="I14" i="10"/>
  <c r="F26" i="9" l="1"/>
  <c r="N14" i="11"/>
  <c r="N25" i="11" s="1"/>
  <c r="L14" i="11"/>
  <c r="L25" i="11" s="1"/>
  <c r="F25" i="9" l="1"/>
  <c r="F31" i="9" s="1"/>
  <c r="E34" i="9" l="1"/>
  <c r="E36" i="9" s="1"/>
  <c r="E37" i="9" l="1"/>
  <c r="F37" i="9" s="1"/>
  <c r="F36" i="9"/>
  <c r="G36" i="9" l="1"/>
  <c r="G37" i="9" s="1"/>
</calcChain>
</file>

<file path=xl/comments1.xml><?xml version="1.0" encoding="utf-8"?>
<comments xmlns="http://schemas.openxmlformats.org/spreadsheetml/2006/main">
  <authors>
    <author>Basharat, Maha</author>
  </authors>
  <commentList>
    <comment ref="E81" authorId="0" shapeId="0">
      <text>
        <r>
          <rPr>
            <b/>
            <sz val="9"/>
            <color indexed="81"/>
            <rFont val="Tahoma"/>
            <family val="2"/>
          </rPr>
          <t>Basharat, Maha:</t>
        </r>
        <r>
          <rPr>
            <sz val="9"/>
            <color indexed="81"/>
            <rFont val="Tahoma"/>
            <family val="2"/>
          </rPr>
          <t xml:space="preserve">
Rpi collection
Carling Drought</t>
        </r>
      </text>
    </comment>
    <comment ref="E117" authorId="0" shapeId="0">
      <text>
        <r>
          <rPr>
            <b/>
            <sz val="9"/>
            <color indexed="81"/>
            <rFont val="Tahoma"/>
            <family val="2"/>
          </rPr>
          <t>Basharat, Maha:</t>
        </r>
        <r>
          <rPr>
            <sz val="9"/>
            <color indexed="81"/>
            <rFont val="Tahoma"/>
            <family val="2"/>
          </rPr>
          <t xml:space="preserve">
Oct'17 is taken as the base year and Jan'21 (including travel) is the current year
CPI of old year/CPI of current year=126.1/130.1=0.969
Inflate LA rates, fuel and decorating and maintenance by the same method
</t>
        </r>
      </text>
    </comment>
    <comment ref="E118" authorId="0" shapeId="0">
      <text>
        <r>
          <rPr>
            <b/>
            <sz val="9"/>
            <color indexed="81"/>
            <rFont val="Tahoma"/>
            <family val="2"/>
          </rPr>
          <t>Basharat, Maha:</t>
        </r>
        <r>
          <rPr>
            <sz val="9"/>
            <color indexed="81"/>
            <rFont val="Tahoma"/>
            <family val="2"/>
          </rPr>
          <t xml:space="preserve">
Oct'17 is taken as the base year and Jan'21 (including travel) is the current year
CPI of old year/CPI of current year=126.1/130.1=0.969
Inflate LA rates, fuel and decorating and maintenance by the same method
</t>
        </r>
      </text>
    </comment>
    <comment ref="E119" authorId="0" shapeId="0">
      <text>
        <r>
          <rPr>
            <b/>
            <sz val="9"/>
            <color indexed="81"/>
            <rFont val="Tahoma"/>
            <family val="2"/>
          </rPr>
          <t>Basharat, Maha:</t>
        </r>
        <r>
          <rPr>
            <sz val="9"/>
            <color indexed="81"/>
            <rFont val="Tahoma"/>
            <family val="2"/>
          </rPr>
          <t xml:space="preserve">
Taken from Inflation report Jan 2021 (T45 and T46, take the average of the two 'content insurance' rates in these two tabs and divide by 52 to get weekly cost)
</t>
        </r>
      </text>
    </comment>
    <comment ref="E120" authorId="0" shapeId="0">
      <text>
        <r>
          <rPr>
            <b/>
            <sz val="9"/>
            <color indexed="81"/>
            <rFont val="Tahoma"/>
            <family val="2"/>
          </rPr>
          <t>Basharat, Maha:</t>
        </r>
        <r>
          <rPr>
            <sz val="9"/>
            <color indexed="81"/>
            <rFont val="Tahoma"/>
            <family val="2"/>
          </rPr>
          <t xml:space="preserve">
Oct'17 is taken as the base year and Jan'21 (including travel) is the current year
CPI of old year/CPI of current year=126.1/130.1=0.969
Inflate LA rates, fuel and decorating and maintenance by the same method
</t>
        </r>
      </text>
    </comment>
  </commentList>
</comments>
</file>

<file path=xl/comments2.xml><?xml version="1.0" encoding="utf-8"?>
<comments xmlns="http://schemas.openxmlformats.org/spreadsheetml/2006/main">
  <authors>
    <author>Basharat, Maha</author>
  </authors>
  <commentList>
    <comment ref="E143" authorId="0" shapeId="0">
      <text>
        <r>
          <rPr>
            <b/>
            <sz val="9"/>
            <color indexed="81"/>
            <rFont val="Tahoma"/>
            <family val="2"/>
          </rPr>
          <t>Basharat, Maha:</t>
        </r>
        <r>
          <rPr>
            <sz val="9"/>
            <color indexed="81"/>
            <rFont val="Tahoma"/>
            <family val="2"/>
          </rPr>
          <t xml:space="preserve">
Same as couple</t>
        </r>
      </text>
    </comment>
    <comment ref="E145" authorId="0" shapeId="0">
      <text>
        <r>
          <rPr>
            <b/>
            <sz val="9"/>
            <color indexed="81"/>
            <rFont val="Tahoma"/>
            <family val="2"/>
          </rPr>
          <t>Basharat, Maha:</t>
        </r>
        <r>
          <rPr>
            <sz val="9"/>
            <color indexed="81"/>
            <rFont val="Tahoma"/>
            <family val="2"/>
          </rPr>
          <t xml:space="preserve">
Taken from Inflation report (T45 and T46, add the two and divide by 52 to get weekly cost)
</t>
        </r>
      </text>
    </comment>
    <comment ref="D200" authorId="0" shapeId="0">
      <text>
        <r>
          <rPr>
            <b/>
            <sz val="9"/>
            <color indexed="81"/>
            <rFont val="Tahoma"/>
            <family val="2"/>
          </rPr>
          <t>Basharat, Maha:</t>
        </r>
        <r>
          <rPr>
            <sz val="9"/>
            <color indexed="81"/>
            <rFont val="Tahoma"/>
            <family val="2"/>
          </rPr>
          <t xml:space="preserve">
Included in the set above</t>
        </r>
      </text>
    </comment>
    <comment ref="D302" authorId="0" shapeId="0">
      <text>
        <r>
          <rPr>
            <b/>
            <sz val="9"/>
            <color indexed="81"/>
            <rFont val="Tahoma"/>
            <family val="2"/>
          </rPr>
          <t>Basharat, Maha:</t>
        </r>
        <r>
          <rPr>
            <sz val="9"/>
            <color indexed="81"/>
            <rFont val="Tahoma"/>
            <family val="2"/>
          </rPr>
          <t xml:space="preserve">
Included in internet package
</t>
        </r>
      </text>
    </comment>
    <comment ref="D423" authorId="0" shapeId="0">
      <text>
        <r>
          <rPr>
            <b/>
            <sz val="9"/>
            <color indexed="81"/>
            <rFont val="Tahoma"/>
            <family val="2"/>
          </rPr>
          <t>Basharat, Maha:</t>
        </r>
        <r>
          <rPr>
            <sz val="9"/>
            <color indexed="81"/>
            <rFont val="Tahoma"/>
            <family val="2"/>
          </rPr>
          <t xml:space="preserve">
Same as UK
</t>
        </r>
      </text>
    </comment>
  </commentList>
</comments>
</file>

<file path=xl/comments3.xml><?xml version="1.0" encoding="utf-8"?>
<comments xmlns="http://schemas.openxmlformats.org/spreadsheetml/2006/main">
  <authors>
    <author>Basharat, Maha</author>
  </authors>
  <commentList>
    <comment ref="D106" authorId="0" shapeId="0">
      <text>
        <r>
          <rPr>
            <b/>
            <sz val="9"/>
            <color indexed="81"/>
            <rFont val="Tahoma"/>
            <family val="2"/>
          </rPr>
          <t>Basharat, Maha:</t>
        </r>
        <r>
          <rPr>
            <sz val="9"/>
            <color indexed="81"/>
            <rFont val="Tahoma"/>
            <family val="2"/>
          </rPr>
          <t xml:space="preserve">
Utopia children under 13 Cut and finish</t>
        </r>
      </text>
    </comment>
    <comment ref="C135" authorId="0" shapeId="0">
      <text>
        <r>
          <rPr>
            <b/>
            <sz val="9"/>
            <color indexed="81"/>
            <rFont val="Tahoma"/>
            <family val="2"/>
          </rPr>
          <t>Basharat, Maha:</t>
        </r>
        <r>
          <rPr>
            <sz val="9"/>
            <color indexed="81"/>
            <rFont val="Tahoma"/>
            <family val="2"/>
          </rPr>
          <t xml:space="preserve">
Needs to be collected</t>
        </r>
      </text>
    </comment>
    <comment ref="C143" authorId="0" shapeId="0">
      <text>
        <r>
          <rPr>
            <b/>
            <sz val="9"/>
            <color indexed="81"/>
            <rFont val="Tahoma"/>
            <family val="2"/>
          </rPr>
          <t>Basharat, Maha:</t>
        </r>
        <r>
          <rPr>
            <sz val="9"/>
            <color indexed="81"/>
            <rFont val="Tahoma"/>
            <family val="2"/>
          </rPr>
          <t xml:space="preserve">
Same as UK
</t>
        </r>
      </text>
    </comment>
    <comment ref="C251" authorId="0" shapeId="0">
      <text>
        <r>
          <rPr>
            <b/>
            <sz val="9"/>
            <color indexed="81"/>
            <rFont val="Tahoma"/>
            <family val="2"/>
          </rPr>
          <t>Basharat, Maha:</t>
        </r>
        <r>
          <rPr>
            <sz val="9"/>
            <color indexed="81"/>
            <rFont val="Tahoma"/>
            <family val="2"/>
          </rPr>
          <t xml:space="preserve">
https://www.amazon.co.uk/Flyfish-Children-Drawstring-Swimming-Backpack/dp/B074N722WD/ref=sr_1_8?dchild=1&amp;keywords=drawstring+pe+kit+bag&amp;qid=1618223928&amp;sr=8-8</t>
        </r>
      </text>
    </comment>
  </commentList>
</comments>
</file>

<file path=xl/comments4.xml><?xml version="1.0" encoding="utf-8"?>
<comments xmlns="http://schemas.openxmlformats.org/spreadsheetml/2006/main">
  <authors>
    <author>Basharat, Maha</author>
  </authors>
  <commentList>
    <comment ref="B2" authorId="0" shapeId="0">
      <text>
        <r>
          <rPr>
            <b/>
            <sz val="9"/>
            <color indexed="81"/>
            <rFont val="Tahoma"/>
            <family val="2"/>
          </rPr>
          <t>Basharat, Maha:</t>
        </r>
        <r>
          <rPr>
            <sz val="9"/>
            <color indexed="81"/>
            <rFont val="Tahoma"/>
            <family val="2"/>
          </rPr>
          <t xml:space="preserve">
Assuming Single males, Single females and Couples live in 1 Bed flats</t>
        </r>
      </text>
    </comment>
    <comment ref="D2" authorId="0" shapeId="0">
      <text>
        <r>
          <rPr>
            <b/>
            <sz val="9"/>
            <color indexed="81"/>
            <rFont val="Tahoma"/>
            <family val="2"/>
          </rPr>
          <t>Basharat, Maha:</t>
        </r>
        <r>
          <rPr>
            <sz val="9"/>
            <color indexed="81"/>
            <rFont val="Tahoma"/>
            <family val="2"/>
          </rPr>
          <t xml:space="preserve">
Assuming Single +1, Couple +1 live in 2 bed house</t>
        </r>
      </text>
    </comment>
    <comment ref="F2" authorId="0" shapeId="0">
      <text>
        <r>
          <rPr>
            <b/>
            <sz val="9"/>
            <color indexed="81"/>
            <rFont val="Tahoma"/>
            <family val="2"/>
          </rPr>
          <t>Basharat, Maha:</t>
        </r>
        <r>
          <rPr>
            <sz val="9"/>
            <color indexed="81"/>
            <rFont val="Tahoma"/>
            <family val="2"/>
          </rPr>
          <t xml:space="preserve">
Assuming Couple +2, Couple +3 live in 3 bed houses</t>
        </r>
      </text>
    </comment>
  </commentList>
</comments>
</file>

<file path=xl/sharedStrings.xml><?xml version="1.0" encoding="utf-8"?>
<sst xmlns="http://schemas.openxmlformats.org/spreadsheetml/2006/main" count="23150" uniqueCount="7046">
  <si>
    <t>#</t>
  </si>
  <si>
    <t>Item</t>
  </si>
  <si>
    <t>Price</t>
  </si>
  <si>
    <t>No. in Pack</t>
  </si>
  <si>
    <t>Quantity</t>
  </si>
  <si>
    <t>Lifespan (weeks)</t>
  </si>
  <si>
    <t>Weekly Cost</t>
  </si>
  <si>
    <t>FOOD</t>
  </si>
  <si>
    <t>Category</t>
  </si>
  <si>
    <t>Alochol</t>
  </si>
  <si>
    <t>Clothing &amp; Footwear</t>
  </si>
  <si>
    <t>Housing</t>
  </si>
  <si>
    <t>Household Goods</t>
  </si>
  <si>
    <t>Personal Goods and Services</t>
  </si>
  <si>
    <t>Transport</t>
  </si>
  <si>
    <t>Social and Cultural Participation</t>
  </si>
  <si>
    <t>Yoghurt</t>
  </si>
  <si>
    <t>Semi and other skimmed milk</t>
  </si>
  <si>
    <t>Cheese, natural, hard, Cheddar and Cheddar type</t>
  </si>
  <si>
    <t>Eggs</t>
  </si>
  <si>
    <t>Beef Mince</t>
  </si>
  <si>
    <t>Bacon and ham cooked including canned</t>
  </si>
  <si>
    <t>Sausages, uncooked, pork</t>
  </si>
  <si>
    <t>Chicken breast meat</t>
  </si>
  <si>
    <t>Chicken thighs</t>
  </si>
  <si>
    <t>Other canned or bottled fish</t>
  </si>
  <si>
    <t>Sugar</t>
  </si>
  <si>
    <t>Previous year's crop potatoes purchased Jan to Aug</t>
  </si>
  <si>
    <t>All frozen vegetables and frozen vegetables products not specified elsewhere</t>
  </si>
  <si>
    <t>Carrots, fresh</t>
  </si>
  <si>
    <t>Onions, shallots, leeks, fresh</t>
  </si>
  <si>
    <t>Mushrooms</t>
  </si>
  <si>
    <t>Tomatoes, fresh</t>
  </si>
  <si>
    <t>Cherry tomatoes</t>
  </si>
  <si>
    <t>Peppers fresh</t>
  </si>
  <si>
    <t>Peas, frozen</t>
  </si>
  <si>
    <t>Baked Beans, canned</t>
  </si>
  <si>
    <t>Tomatoes canned</t>
  </si>
  <si>
    <t>Tomatoes pasta sauce in jar</t>
  </si>
  <si>
    <t>Soup tomato canned</t>
  </si>
  <si>
    <t>Frozen oven chips</t>
  </si>
  <si>
    <t>Crisps</t>
  </si>
  <si>
    <t>Cucumber</t>
  </si>
  <si>
    <t>Banana</t>
  </si>
  <si>
    <t>Apples, fresh</t>
  </si>
  <si>
    <t>Satsumas</t>
  </si>
  <si>
    <t>Pear</t>
  </si>
  <si>
    <t>Dried fruit sultanas</t>
  </si>
  <si>
    <t>Fresh Fruit juices</t>
  </si>
  <si>
    <t>Jam</t>
  </si>
  <si>
    <t>Bread, wholemeal, sliced</t>
  </si>
  <si>
    <t>Cakes and pastries</t>
  </si>
  <si>
    <t>Biscuits sweet</t>
  </si>
  <si>
    <t>Ice cream</t>
  </si>
  <si>
    <t>Porridge</t>
  </si>
  <si>
    <t>Other high fibre breakfast cereals</t>
  </si>
  <si>
    <t>Rice pudding</t>
  </si>
  <si>
    <t>Pasta</t>
  </si>
  <si>
    <t>Rice</t>
  </si>
  <si>
    <t>Oil sunflower</t>
  </si>
  <si>
    <t>Tea</t>
  </si>
  <si>
    <t>Coffee, instant</t>
  </si>
  <si>
    <t>French dressing</t>
  </si>
  <si>
    <t>Curry sauce</t>
  </si>
  <si>
    <t>Gravy granules</t>
  </si>
  <si>
    <t>Socks</t>
  </si>
  <si>
    <t>Pants</t>
  </si>
  <si>
    <t>Dressing gown</t>
  </si>
  <si>
    <t>Pyjamas</t>
  </si>
  <si>
    <t>Trousers</t>
  </si>
  <si>
    <t>Jeans</t>
  </si>
  <si>
    <t>Jogging bottoms</t>
  </si>
  <si>
    <t>Jumpers</t>
  </si>
  <si>
    <t>Sweatshirts</t>
  </si>
  <si>
    <t>Hoodie</t>
  </si>
  <si>
    <t>Shorts</t>
  </si>
  <si>
    <t>Suit</t>
  </si>
  <si>
    <t>Coat, winter</t>
  </si>
  <si>
    <t>Trainers</t>
  </si>
  <si>
    <t>Sandals</t>
  </si>
  <si>
    <t>Slippers</t>
  </si>
  <si>
    <t>Ties</t>
  </si>
  <si>
    <t>Hat</t>
  </si>
  <si>
    <t>Scarf</t>
  </si>
  <si>
    <t>Gloves</t>
  </si>
  <si>
    <t>Belt</t>
  </si>
  <si>
    <t>Swimming trunks</t>
  </si>
  <si>
    <t>Rent</t>
  </si>
  <si>
    <t>Water rates</t>
  </si>
  <si>
    <t>Contents insurance</t>
  </si>
  <si>
    <t>Fuel</t>
  </si>
  <si>
    <t>Decorating and other house maintenance</t>
  </si>
  <si>
    <t>Lampshade for central light</t>
  </si>
  <si>
    <t>Light bulb</t>
  </si>
  <si>
    <t>Curtains</t>
  </si>
  <si>
    <t>Curtain pole</t>
  </si>
  <si>
    <t>Curtain hooks</t>
  </si>
  <si>
    <t>Sofa (2 seater)</t>
  </si>
  <si>
    <t>Armchair</t>
  </si>
  <si>
    <t>Coffee table</t>
  </si>
  <si>
    <t>Storage unit</t>
  </si>
  <si>
    <t>Lamp</t>
  </si>
  <si>
    <t>Ornaments</t>
  </si>
  <si>
    <t>Cushions</t>
  </si>
  <si>
    <t>Table and chairs</t>
  </si>
  <si>
    <t>Tablemats</t>
  </si>
  <si>
    <t>Coasters</t>
  </si>
  <si>
    <t>Crockery</t>
  </si>
  <si>
    <t>Mugs</t>
  </si>
  <si>
    <t>Cutlery</t>
  </si>
  <si>
    <t>Tumblers</t>
  </si>
  <si>
    <t>Wine glasses</t>
  </si>
  <si>
    <t>Teapot</t>
  </si>
  <si>
    <t>Microwave</t>
  </si>
  <si>
    <t>Fridge freezer</t>
  </si>
  <si>
    <t>Cooker</t>
  </si>
  <si>
    <t>Washing machine</t>
  </si>
  <si>
    <t>Toaster</t>
  </si>
  <si>
    <t>Kettle</t>
  </si>
  <si>
    <t>Saucepans</t>
  </si>
  <si>
    <t>Knives</t>
  </si>
  <si>
    <t>Sieve</t>
  </si>
  <si>
    <t>Casserole</t>
  </si>
  <si>
    <t>Knife sharpener</t>
  </si>
  <si>
    <t>Utensils</t>
  </si>
  <si>
    <t>Whisk</t>
  </si>
  <si>
    <t>Measuring jug</t>
  </si>
  <si>
    <t>Mixing bowl</t>
  </si>
  <si>
    <t>Scales</t>
  </si>
  <si>
    <t>Tin opener</t>
  </si>
  <si>
    <t>Corkscrew</t>
  </si>
  <si>
    <t>Chopping board</t>
  </si>
  <si>
    <t>Oven gloves</t>
  </si>
  <si>
    <t>Tray</t>
  </si>
  <si>
    <t>Bin</t>
  </si>
  <si>
    <t>Washing up bowl</t>
  </si>
  <si>
    <t>Drainer</t>
  </si>
  <si>
    <t>Rolling pin</t>
  </si>
  <si>
    <t>Airer</t>
  </si>
  <si>
    <t>Iron</t>
  </si>
  <si>
    <t>Ironing board</t>
  </si>
  <si>
    <t>Ironing board cover</t>
  </si>
  <si>
    <t>Mop</t>
  </si>
  <si>
    <t>Mop head</t>
  </si>
  <si>
    <t>Bucket</t>
  </si>
  <si>
    <t>Vacuum cleaner</t>
  </si>
  <si>
    <t>Dustpan &amp; brush</t>
  </si>
  <si>
    <t>Dusters</t>
  </si>
  <si>
    <t>Rubber gloves</t>
  </si>
  <si>
    <t>J cloths</t>
  </si>
  <si>
    <t>Tea towels</t>
  </si>
  <si>
    <t>Washing up liquid</t>
  </si>
  <si>
    <t>Kitchen towel</t>
  </si>
  <si>
    <t>Foil</t>
  </si>
  <si>
    <t>Clingfilm</t>
  </si>
  <si>
    <t>Polish</t>
  </si>
  <si>
    <t>Bleach</t>
  </si>
  <si>
    <t>Oven cleaner</t>
  </si>
  <si>
    <t>Bin bags</t>
  </si>
  <si>
    <t>Medicine cabinet</t>
  </si>
  <si>
    <t>Bath sheets</t>
  </si>
  <si>
    <t>Hand towels</t>
  </si>
  <si>
    <t>Flannels</t>
  </si>
  <si>
    <t>Bath mat (for floor)</t>
  </si>
  <si>
    <t>Toilet roll holder</t>
  </si>
  <si>
    <t>Toilet brush</t>
  </si>
  <si>
    <t>Bed, double</t>
  </si>
  <si>
    <t>Mattress, double</t>
  </si>
  <si>
    <t>Wardrobe</t>
  </si>
  <si>
    <t>Drawers</t>
  </si>
  <si>
    <t>Bedside table</t>
  </si>
  <si>
    <t>Duvet</t>
  </si>
  <si>
    <t>Pillows</t>
  </si>
  <si>
    <t>Mattress protector</t>
  </si>
  <si>
    <t>Sheets, fitted</t>
  </si>
  <si>
    <t>Duvet covers</t>
  </si>
  <si>
    <t>Pillow cases</t>
  </si>
  <si>
    <t>Pillow protectors</t>
  </si>
  <si>
    <t>Hooks</t>
  </si>
  <si>
    <t>Stamps</t>
  </si>
  <si>
    <t>Mobile telephone (bills)</t>
  </si>
  <si>
    <t>Prescriptions</t>
  </si>
  <si>
    <t>Opticians - eye test</t>
  </si>
  <si>
    <t>Opticians - glasses</t>
  </si>
  <si>
    <t>Dentists - check up</t>
  </si>
  <si>
    <t>Dentists - treatment</t>
  </si>
  <si>
    <t>Cold remedy</t>
  </si>
  <si>
    <t>Ibuprofen</t>
  </si>
  <si>
    <t>First aid kit</t>
  </si>
  <si>
    <t>Toilet roll</t>
  </si>
  <si>
    <t>Shower gel</t>
  </si>
  <si>
    <t>Shampoo</t>
  </si>
  <si>
    <t>Conditioner</t>
  </si>
  <si>
    <t>Deodorant</t>
  </si>
  <si>
    <t>Toothpaste</t>
  </si>
  <si>
    <t>Toothbrush</t>
  </si>
  <si>
    <t>Mouthwash</t>
  </si>
  <si>
    <t>Nail brush</t>
  </si>
  <si>
    <t>Cotton buds</t>
  </si>
  <si>
    <t>Razor</t>
  </si>
  <si>
    <t>Razor blades</t>
  </si>
  <si>
    <t>Shaving gel</t>
  </si>
  <si>
    <t>Aftershave</t>
  </si>
  <si>
    <t>Umbrella</t>
  </si>
  <si>
    <t>Alarm clock</t>
  </si>
  <si>
    <t>Bus pass</t>
  </si>
  <si>
    <t>Bike</t>
  </si>
  <si>
    <t>Helmet</t>
  </si>
  <si>
    <t>Lights</t>
  </si>
  <si>
    <t>Lock</t>
  </si>
  <si>
    <t>Taxi fares</t>
  </si>
  <si>
    <t>Other travel</t>
  </si>
  <si>
    <t>TV</t>
  </si>
  <si>
    <t>DVD player</t>
  </si>
  <si>
    <t>Laptop</t>
  </si>
  <si>
    <t>Printing</t>
  </si>
  <si>
    <t>Gifts for others</t>
  </si>
  <si>
    <t>Internet</t>
  </si>
  <si>
    <t>Activities</t>
  </si>
  <si>
    <t>TV licence</t>
  </si>
  <si>
    <t>Holiday</t>
  </si>
  <si>
    <t>Holiday- spending money</t>
  </si>
  <si>
    <t>Passport</t>
  </si>
  <si>
    <t>Bacon and ham, uncooked, rashers, pre- packed</t>
  </si>
  <si>
    <t>Lamb chop</t>
  </si>
  <si>
    <t>Frozen convenience fish products</t>
  </si>
  <si>
    <t>Poly-unsaturated Reduced fat spreads</t>
  </si>
  <si>
    <t>Butter</t>
  </si>
  <si>
    <t>Leafy green salad</t>
  </si>
  <si>
    <t>Pepper fresh</t>
  </si>
  <si>
    <t>Beetroot</t>
  </si>
  <si>
    <t>Brown roll</t>
  </si>
  <si>
    <t>Croissants</t>
  </si>
  <si>
    <t>Biscuits</t>
  </si>
  <si>
    <t>Custard</t>
  </si>
  <si>
    <t>Coleslaw</t>
  </si>
  <si>
    <t>Mixed nuts</t>
  </si>
  <si>
    <t>Take away</t>
  </si>
  <si>
    <t>Alcohol</t>
  </si>
  <si>
    <t>Wine</t>
  </si>
  <si>
    <t>Clothing and footwear</t>
  </si>
  <si>
    <t>Bras</t>
  </si>
  <si>
    <t>Jumper</t>
  </si>
  <si>
    <t>Swimming costume</t>
  </si>
  <si>
    <t>Housing Costs</t>
  </si>
  <si>
    <t>Household goods and services</t>
  </si>
  <si>
    <t>Personal goods and services, including health</t>
  </si>
  <si>
    <t>Hairdryer</t>
  </si>
  <si>
    <t>Bubble bath</t>
  </si>
  <si>
    <t>Moisturiser</t>
  </si>
  <si>
    <t>Make up remover</t>
  </si>
  <si>
    <t>Tweezers</t>
  </si>
  <si>
    <t>Nail clippers</t>
  </si>
  <si>
    <t>Hair brush</t>
  </si>
  <si>
    <t>Shower cap</t>
  </si>
  <si>
    <t>Perfume</t>
  </si>
  <si>
    <t>Cosmetics</t>
  </si>
  <si>
    <t>Social and cultural participation</t>
  </si>
  <si>
    <t>Egg</t>
  </si>
  <si>
    <t>Frozen Hash Browns</t>
  </si>
  <si>
    <t>Garlic</t>
  </si>
  <si>
    <t>Frozen peas</t>
  </si>
  <si>
    <t>Bananas, fresh</t>
  </si>
  <si>
    <t>Muesli</t>
  </si>
  <si>
    <t>Tinned soup</t>
  </si>
  <si>
    <t>Mayonnaise</t>
  </si>
  <si>
    <t>Christmas food</t>
  </si>
  <si>
    <t>Electricity, gas and other fuels</t>
  </si>
  <si>
    <t>House maintenance</t>
  </si>
  <si>
    <t>Sofabed (2 seater)</t>
  </si>
  <si>
    <t>Scissors</t>
  </si>
  <si>
    <t>Colander</t>
  </si>
  <si>
    <t>Shoe cleaning kit</t>
  </si>
  <si>
    <t>Shoe polish</t>
  </si>
  <si>
    <t>Clock</t>
  </si>
  <si>
    <t>Bath towels</t>
  </si>
  <si>
    <t>Linen basket</t>
  </si>
  <si>
    <t>Aspirin</t>
  </si>
  <si>
    <t>Antiseptic cream</t>
  </si>
  <si>
    <t>Plasters</t>
  </si>
  <si>
    <t>Dental floss</t>
  </si>
  <si>
    <t>Sponge</t>
  </si>
  <si>
    <t>Razor (man)</t>
  </si>
  <si>
    <t>Yoghurt full fat fruit</t>
  </si>
  <si>
    <t>Whole milk</t>
  </si>
  <si>
    <t>New potatoes</t>
  </si>
  <si>
    <t>Other fresh green veg ( broccoli)</t>
  </si>
  <si>
    <t>Tomato puree</t>
  </si>
  <si>
    <t>Butternut squash</t>
  </si>
  <si>
    <t>Frozen hash browns</t>
  </si>
  <si>
    <t>Grapes</t>
  </si>
  <si>
    <t>Raisins</t>
  </si>
  <si>
    <t>Honey</t>
  </si>
  <si>
    <t>Oat cakes</t>
  </si>
  <si>
    <t>Jelly pot</t>
  </si>
  <si>
    <t>Rice cakes</t>
  </si>
  <si>
    <t>Stock cube</t>
  </si>
  <si>
    <t>Oil</t>
  </si>
  <si>
    <t>Soft drinks, concentrated sugar free</t>
  </si>
  <si>
    <t>Eating out</t>
  </si>
  <si>
    <t>Clothing</t>
  </si>
  <si>
    <t>Vest tops</t>
  </si>
  <si>
    <t>Leggings</t>
  </si>
  <si>
    <t>Fleece</t>
  </si>
  <si>
    <t>Nightdress</t>
  </si>
  <si>
    <t>Flipflops</t>
  </si>
  <si>
    <t>Walking boots</t>
  </si>
  <si>
    <t>Vests</t>
  </si>
  <si>
    <t>T-shirts, long sleeved</t>
  </si>
  <si>
    <t>T-shirts, short sleeved</t>
  </si>
  <si>
    <t>Raincoat</t>
  </si>
  <si>
    <t>Shoes</t>
  </si>
  <si>
    <t>Insurance</t>
  </si>
  <si>
    <t>Shoe rack</t>
  </si>
  <si>
    <t>Sofa - 2 seater</t>
  </si>
  <si>
    <t>Sofa - 3 seater</t>
  </si>
  <si>
    <t>Throw</t>
  </si>
  <si>
    <t>Blind</t>
  </si>
  <si>
    <t>Serving spoons</t>
  </si>
  <si>
    <t>Serving bowls</t>
  </si>
  <si>
    <t>Cruet</t>
  </si>
  <si>
    <t>Frying pan</t>
  </si>
  <si>
    <t>Cake tin</t>
  </si>
  <si>
    <t>Mixing bowls</t>
  </si>
  <si>
    <t>Casserole dish</t>
  </si>
  <si>
    <t>Utensil set</t>
  </si>
  <si>
    <t>Peeler</t>
  </si>
  <si>
    <t>Cheese grater</t>
  </si>
  <si>
    <t>Plastic storage tubs</t>
  </si>
  <si>
    <t>Fabric conditioner</t>
  </si>
  <si>
    <t>Pegs</t>
  </si>
  <si>
    <t>Laundry basket</t>
  </si>
  <si>
    <t>Kitchen roll</t>
  </si>
  <si>
    <t>Mattress</t>
  </si>
  <si>
    <t>Chest of drawers</t>
  </si>
  <si>
    <t>Mirror</t>
  </si>
  <si>
    <t>Landline telephone</t>
  </si>
  <si>
    <t>Telephone line rental</t>
  </si>
  <si>
    <t>Telephone call charges</t>
  </si>
  <si>
    <t>Babysitting</t>
  </si>
  <si>
    <t>HOUSEHOLD</t>
  </si>
  <si>
    <t>Step</t>
  </si>
  <si>
    <t>Baby monitor</t>
  </si>
  <si>
    <t>Carpet</t>
  </si>
  <si>
    <t>Personal goods and services</t>
  </si>
  <si>
    <t>Vaseline</t>
  </si>
  <si>
    <t>Paracetamol</t>
  </si>
  <si>
    <t>Hair colour</t>
  </si>
  <si>
    <t>Jewellery</t>
  </si>
  <si>
    <t>Handbag</t>
  </si>
  <si>
    <t>Purse</t>
  </si>
  <si>
    <t>Changing mat</t>
  </si>
  <si>
    <t>Changing bag</t>
  </si>
  <si>
    <t>Thermometer</t>
  </si>
  <si>
    <t>Potty</t>
  </si>
  <si>
    <t>Holdall</t>
  </si>
  <si>
    <t>Roof box</t>
  </si>
  <si>
    <t>Software</t>
  </si>
  <si>
    <t>Envelopes</t>
  </si>
  <si>
    <t>Paper</t>
  </si>
  <si>
    <t>Pens</t>
  </si>
  <si>
    <t>Day trips</t>
  </si>
  <si>
    <t>Broadband</t>
  </si>
  <si>
    <t>Holidays - spending money</t>
  </si>
  <si>
    <t>UK Holidays</t>
  </si>
  <si>
    <t>Yoghurt low fat fruit</t>
  </si>
  <si>
    <t>Kiwi fruit fresh</t>
  </si>
  <si>
    <t>Pears</t>
  </si>
  <si>
    <t>Fruit pouch</t>
  </si>
  <si>
    <t>Bagette</t>
  </si>
  <si>
    <t>Yorkshire pudding</t>
  </si>
  <si>
    <t>Chocolate covered biscuit</t>
  </si>
  <si>
    <t>Chocolate bar</t>
  </si>
  <si>
    <t>stock cube</t>
  </si>
  <si>
    <t>Salt</t>
  </si>
  <si>
    <t>Beer</t>
  </si>
  <si>
    <t>Polo shirts</t>
  </si>
  <si>
    <t>Hoodies</t>
  </si>
  <si>
    <t>Lamps</t>
  </si>
  <si>
    <t>Hair styling product</t>
  </si>
  <si>
    <t>Car</t>
  </si>
  <si>
    <t>Other fresh green veg (broccoli)</t>
  </si>
  <si>
    <t>Plums</t>
  </si>
  <si>
    <t>Baguette</t>
  </si>
  <si>
    <t>Wrap</t>
  </si>
  <si>
    <t>Pizza</t>
  </si>
  <si>
    <t>Marmite</t>
  </si>
  <si>
    <t>Alchohol</t>
  </si>
  <si>
    <t>Decongestant - rub</t>
  </si>
  <si>
    <t>oil</t>
  </si>
  <si>
    <t>House Costs</t>
  </si>
  <si>
    <t>Tumble dryer</t>
  </si>
  <si>
    <t>Roof bars (ZAFIRA)</t>
  </si>
  <si>
    <t>Printer</t>
  </si>
  <si>
    <t>Highchair</t>
  </si>
  <si>
    <t>Cot bed (toddler)</t>
  </si>
  <si>
    <t>Mattress, cot bed (toddler)</t>
  </si>
  <si>
    <t>Childcare</t>
  </si>
  <si>
    <t>Dummies</t>
  </si>
  <si>
    <t>Swim nappies</t>
  </si>
  <si>
    <t>Nappies</t>
  </si>
  <si>
    <t>Bottles</t>
  </si>
  <si>
    <t>Teats</t>
  </si>
  <si>
    <t>Bib</t>
  </si>
  <si>
    <t>Pushchair</t>
  </si>
  <si>
    <t>Car seat</t>
  </si>
  <si>
    <t>Bookcase</t>
  </si>
  <si>
    <t>T-shirts - short sleeved</t>
  </si>
  <si>
    <t>T-shirts - long sleeved</t>
  </si>
  <si>
    <t>T-shirt</t>
  </si>
  <si>
    <t>School shoes</t>
  </si>
  <si>
    <t>Swimming hat</t>
  </si>
  <si>
    <t>Christmas presents - for child</t>
  </si>
  <si>
    <t>Birthday celebration</t>
  </si>
  <si>
    <t>Pocket money</t>
  </si>
  <si>
    <t>Holiday - spending money</t>
  </si>
  <si>
    <t>Lunch box</t>
  </si>
  <si>
    <t>Sunglasses</t>
  </si>
  <si>
    <t>Backpack</t>
  </si>
  <si>
    <t>Booster seat</t>
  </si>
  <si>
    <t>Blazer</t>
  </si>
  <si>
    <t>Tie</t>
  </si>
  <si>
    <t>Football boots</t>
  </si>
  <si>
    <t>Calculator</t>
  </si>
  <si>
    <t>Pencil case</t>
  </si>
  <si>
    <t>Stationery</t>
  </si>
  <si>
    <t>Household Type</t>
  </si>
  <si>
    <t>Single Male</t>
  </si>
  <si>
    <t>Single Female</t>
  </si>
  <si>
    <t>Couple</t>
  </si>
  <si>
    <t>Single + 1 child</t>
  </si>
  <si>
    <t>Couple + 1 child</t>
  </si>
  <si>
    <t>Couple + 2 children</t>
  </si>
  <si>
    <t>Hourly Rate</t>
  </si>
  <si>
    <t>First Stage - Weight Single Household</t>
  </si>
  <si>
    <t>Population Weight</t>
  </si>
  <si>
    <t>Single Person Hourly Rate</t>
  </si>
  <si>
    <t>Second Stage - Household Composition Weight</t>
  </si>
  <si>
    <t>Single Household</t>
  </si>
  <si>
    <t>Single parent with one child</t>
  </si>
  <si>
    <t>Couple parent with one child</t>
  </si>
  <si>
    <t>Couple parent with two children</t>
  </si>
  <si>
    <t>Couple parent with three children</t>
  </si>
  <si>
    <t>Living Wage</t>
  </si>
  <si>
    <t>LA Rates</t>
  </si>
  <si>
    <t>Couple + 3 children</t>
  </si>
  <si>
    <t>Inc above</t>
  </si>
  <si>
    <t>Hairdressing</t>
  </si>
  <si>
    <t>Weighted Contribution</t>
  </si>
  <si>
    <t>Food</t>
  </si>
  <si>
    <t>Single Parent with one child</t>
  </si>
  <si>
    <t>Couple with one child</t>
  </si>
  <si>
    <t>Couple with two children</t>
  </si>
  <si>
    <t>Couple with three children</t>
  </si>
  <si>
    <t>Household Goods and Services</t>
  </si>
  <si>
    <t>Children</t>
  </si>
  <si>
    <t>Minimum Wage</t>
  </si>
  <si>
    <t>Rate</t>
  </si>
  <si>
    <t>Hours</t>
  </si>
  <si>
    <t>Wage</t>
  </si>
  <si>
    <t>Employer NI</t>
  </si>
  <si>
    <t>Weekly Increase</t>
  </si>
  <si>
    <t>Annual Increase</t>
  </si>
  <si>
    <t>IOM</t>
  </si>
  <si>
    <t>UK</t>
  </si>
  <si>
    <t>Total</t>
  </si>
  <si>
    <t>1 Bed Flat</t>
  </si>
  <si>
    <t>2 bed house</t>
  </si>
  <si>
    <t>3 bed house</t>
  </si>
  <si>
    <t>Expenditure on each basket</t>
  </si>
  <si>
    <t>Expenditure</t>
  </si>
  <si>
    <t>Count of products in each basket</t>
  </si>
  <si>
    <t>3-4</t>
  </si>
  <si>
    <t>5-11</t>
  </si>
  <si>
    <t>We need private rental only for single male, single female and couples</t>
  </si>
  <si>
    <t>new figures</t>
  </si>
  <si>
    <t>Douglas</t>
  </si>
  <si>
    <t>Onchan</t>
  </si>
  <si>
    <t>PSM</t>
  </si>
  <si>
    <t>Ramsey</t>
  </si>
  <si>
    <t>Foxdale</t>
  </si>
  <si>
    <t xml:space="preserve">Braddon </t>
  </si>
  <si>
    <t>Peel</t>
  </si>
  <si>
    <t>Colby</t>
  </si>
  <si>
    <t>Port Erin</t>
  </si>
  <si>
    <t>1 bed flat</t>
  </si>
  <si>
    <t>1 bed flat (sheltered)</t>
  </si>
  <si>
    <t>Social rents</t>
  </si>
  <si>
    <t>Average</t>
  </si>
  <si>
    <t xml:space="preserve">Female Pensioner </t>
  </si>
  <si>
    <t>Crème fraich half fat</t>
  </si>
  <si>
    <t>Butternut Squash</t>
  </si>
  <si>
    <t>Sweetcorn frozen</t>
  </si>
  <si>
    <t>Baked beans</t>
  </si>
  <si>
    <t>Strawberies</t>
  </si>
  <si>
    <t>Bramley apples</t>
  </si>
  <si>
    <t>Flour</t>
  </si>
  <si>
    <t>Wine, Red</t>
  </si>
  <si>
    <t>Tights</t>
  </si>
  <si>
    <t>Trousers (smart)</t>
  </si>
  <si>
    <t>Trousers (casual)</t>
  </si>
  <si>
    <t>Dress (winter)</t>
  </si>
  <si>
    <t>Coat (summer)</t>
  </si>
  <si>
    <t>Council tax (GB) Rates (NI)</t>
  </si>
  <si>
    <t>Lock box</t>
  </si>
  <si>
    <t>Locking door chain</t>
  </si>
  <si>
    <t>Door viewer</t>
  </si>
  <si>
    <t>Delivery</t>
  </si>
  <si>
    <t>Chair cushions</t>
  </si>
  <si>
    <t>Serving bowl</t>
  </si>
  <si>
    <t>Tumblers - short</t>
  </si>
  <si>
    <t>Tumblers- tall</t>
  </si>
  <si>
    <t>Slow cooker</t>
  </si>
  <si>
    <t>Handheld blender</t>
  </si>
  <si>
    <t>Steamer</t>
  </si>
  <si>
    <t>Sponge tin</t>
  </si>
  <si>
    <t>Dish cloths</t>
  </si>
  <si>
    <t>Non-slip bathmat</t>
  </si>
  <si>
    <t>Magnifying mirror</t>
  </si>
  <si>
    <t>Duvet - summer</t>
  </si>
  <si>
    <t>Duvet - winter</t>
  </si>
  <si>
    <t>Trowel</t>
  </si>
  <si>
    <t>Fork</t>
  </si>
  <si>
    <t>Landline telephone (handset)</t>
  </si>
  <si>
    <t>Mobile telephone (handset)</t>
  </si>
  <si>
    <t>Nail file</t>
  </si>
  <si>
    <t>Foot file</t>
  </si>
  <si>
    <t>Clock radio</t>
  </si>
  <si>
    <t>Watch</t>
  </si>
  <si>
    <t>Suitcase</t>
  </si>
  <si>
    <t>Handbag (casual)</t>
  </si>
  <si>
    <t>Dentures</t>
  </si>
  <si>
    <t>Podiatry</t>
  </si>
  <si>
    <t>Indigestion tablets</t>
  </si>
  <si>
    <t>Multivitamins</t>
  </si>
  <si>
    <t>Ink cartridges</t>
  </si>
  <si>
    <t>Plants etc.</t>
  </si>
  <si>
    <t>Christmas decorations</t>
  </si>
  <si>
    <t>Calendar</t>
  </si>
  <si>
    <t>Diary</t>
  </si>
  <si>
    <t>Glue</t>
  </si>
  <si>
    <t>Note paper</t>
  </si>
  <si>
    <t>Biros</t>
  </si>
  <si>
    <t>Sellotape</t>
  </si>
  <si>
    <t>Charitable donations</t>
  </si>
  <si>
    <t>Male pensioner</t>
  </si>
  <si>
    <t>Sweet potato</t>
  </si>
  <si>
    <t>Kiwi fruit</t>
  </si>
  <si>
    <t>chocolate covered biscuits</t>
  </si>
  <si>
    <t>Tesco apple crumble 200g</t>
  </si>
  <si>
    <t>Tesco lasagna ready made</t>
  </si>
  <si>
    <t>Orange juice fresh</t>
  </si>
  <si>
    <t>Track suit</t>
  </si>
  <si>
    <t>Walking shoes</t>
  </si>
  <si>
    <t>Council tax</t>
  </si>
  <si>
    <t>Bun tin</t>
  </si>
  <si>
    <t>Washing liquid</t>
  </si>
  <si>
    <t>Tool kit</t>
  </si>
  <si>
    <t>Window Cleaner</t>
  </si>
  <si>
    <t>Step stool</t>
  </si>
  <si>
    <t>Shopping bag</t>
  </si>
  <si>
    <t>Sewing kit</t>
  </si>
  <si>
    <t>Sewing thread</t>
  </si>
  <si>
    <t>Denture tablets</t>
  </si>
  <si>
    <t>Denture container</t>
  </si>
  <si>
    <t>Tooth mug</t>
  </si>
  <si>
    <t>Hand and body lotion</t>
  </si>
  <si>
    <t>Savlon</t>
  </si>
  <si>
    <t>Talcum powder</t>
  </si>
  <si>
    <t>Wallet</t>
  </si>
  <si>
    <t>Shaving foam</t>
  </si>
  <si>
    <t>Partnered pensioner</t>
  </si>
  <si>
    <t>Lambs liver</t>
  </si>
  <si>
    <t>Liver pate</t>
  </si>
  <si>
    <t>Suet</t>
  </si>
  <si>
    <t>Bath oil</t>
  </si>
  <si>
    <t>Hearing aid</t>
  </si>
  <si>
    <t>Tissues</t>
  </si>
  <si>
    <t>New Price</t>
  </si>
  <si>
    <t>Sour cream</t>
  </si>
  <si>
    <t>Spring onions</t>
  </si>
  <si>
    <t>Fajitas</t>
  </si>
  <si>
    <t>Bread roll</t>
  </si>
  <si>
    <t>Soft drinks, concentrated (squash)</t>
  </si>
  <si>
    <t>Chicken slice</t>
  </si>
  <si>
    <t>Chips/ frozen</t>
  </si>
  <si>
    <t>Cornish Pasty</t>
  </si>
  <si>
    <t>Quorn</t>
  </si>
  <si>
    <t>Black pudding</t>
  </si>
  <si>
    <t>Tinned red kidney beans in chiili sauce</t>
  </si>
  <si>
    <t>Tomato soup</t>
  </si>
  <si>
    <t>Fresh fruit jiuce orange</t>
  </si>
  <si>
    <t>Crumpets</t>
  </si>
  <si>
    <t>Sausages rolls</t>
  </si>
  <si>
    <t>Bagel cinnamon and raisin</t>
  </si>
  <si>
    <t>Kit-Kat</t>
  </si>
  <si>
    <t>Lemonade</t>
  </si>
  <si>
    <t>Tesco mini Bean salad</t>
  </si>
  <si>
    <t>Tesco healthy living fish pie</t>
  </si>
  <si>
    <t>Food delivery costs</t>
  </si>
  <si>
    <t>99</t>
  </si>
  <si>
    <t>100</t>
  </si>
  <si>
    <t>101</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</si>
  <si>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</si>
  <si>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</si>
  <si>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</si>
  <si>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</si>
  <si>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</si>
  <si>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</si>
  <si>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</si>
  <si>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</si>
  <si>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</si>
  <si>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</si>
  <si>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</si>
  <si>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</si>
  <si>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</si>
  <si>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</si>
  <si>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</si>
  <si>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</si>
  <si>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</si>
  <si>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</si>
  <si>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</si>
  <si>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</si>
  <si>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</si>
  <si>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</si>
  <si>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</si>
  <si>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</si>
  <si>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</si>
  <si>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</si>
  <si>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</si>
  <si>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</si>
  <si>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</si>
  <si>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</si>
  <si>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</si>
  <si>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</si>
  <si>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</si>
  <si>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</si>
  <si>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</si>
  <si>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</si>
  <si>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</si>
  <si>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</si>
  <si>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</si>
  <si>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</si>
  <si>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</si>
  <si>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</si>
  <si>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146</t>
  </si>
  <si>
    <t>147</t>
  </si>
  <si>
    <t>148</t>
  </si>
  <si>
    <t>149</t>
  </si>
  <si>
    <t>150</t>
  </si>
  <si>
    <t>151</t>
  </si>
  <si>
    <t>152</t>
  </si>
  <si>
    <t>153</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</si>
  <si>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</si>
  <si>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</si>
  <si>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</si>
  <si>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</si>
  <si>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</si>
  <si>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</si>
  <si>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</si>
  <si>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</si>
  <si>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</si>
  <si>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</si>
  <si>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</si>
  <si>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</si>
  <si>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</si>
  <si>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</si>
  <si>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</si>
  <si>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</si>
  <si>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</si>
  <si>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</si>
  <si>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</si>
  <si>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</si>
  <si>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</si>
  <si>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</si>
  <si>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</si>
  <si>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</si>
  <si>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</si>
  <si>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</si>
  <si>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</si>
  <si>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</si>
  <si>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</si>
  <si>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</si>
  <si>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</si>
  <si>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</si>
  <si>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</si>
  <si>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</si>
  <si>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</si>
  <si>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</si>
  <si>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</si>
  <si>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</si>
  <si>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</si>
  <si>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</si>
  <si>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</si>
  <si>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</si>
  <si>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</si>
  <si>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</si>
  <si>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</si>
  <si>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</si>
  <si>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</si>
  <si>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</si>
  <si>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</si>
  <si>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</si>
  <si>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</si>
  <si>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</si>
  <si>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</si>
  <si>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</si>
  <si>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</si>
  <si>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</si>
  <si>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</si>
  <si>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</si>
  <si>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</si>
  <si>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</si>
  <si>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</si>
  <si>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</si>
  <si>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</si>
  <si>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</si>
  <si>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</si>
  <si>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</si>
  <si>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</si>
  <si>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</si>
  <si>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</si>
  <si>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</si>
  <si>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</si>
  <si>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</si>
  <si>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</si>
  <si>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</si>
  <si>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</si>
  <si>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</si>
  <si>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</si>
  <si>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</si>
  <si>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</si>
  <si>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</si>
  <si>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</si>
  <si>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</si>
  <si>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</si>
  <si>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</si>
  <si>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</si>
  <si>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</si>
  <si>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</si>
  <si>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</si>
  <si>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</si>
  <si>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</si>
  <si>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</si>
  <si>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</si>
  <si>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</si>
  <si>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</si>
  <si>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</si>
  <si>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</si>
  <si>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</si>
  <si>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</si>
  <si>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</si>
  <si>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</si>
  <si>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</si>
  <si>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</si>
  <si>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</si>
  <si>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</si>
  <si>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</si>
  <si>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</si>
  <si>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</si>
  <si>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</si>
  <si>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</si>
  <si>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</si>
  <si>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</si>
  <si>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</si>
  <si>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</si>
  <si>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</si>
  <si>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</si>
  <si>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</si>
  <si>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</si>
  <si>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</si>
  <si>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</si>
  <si>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</si>
  <si>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</si>
  <si>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</si>
  <si>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</si>
  <si>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</si>
  <si>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</si>
  <si>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</si>
  <si>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</si>
  <si>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</si>
  <si>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</si>
  <si>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</si>
  <si>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</si>
  <si>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</si>
  <si>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</si>
  <si>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</si>
  <si>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</si>
  <si>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</si>
  <si>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</si>
  <si>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</si>
  <si>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</si>
  <si>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</si>
  <si>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</si>
  <si>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</si>
  <si>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</si>
  <si>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</si>
  <si>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</si>
  <si>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</si>
  <si>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</si>
  <si>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</si>
  <si>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</si>
  <si>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</si>
  <si>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</si>
  <si>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</si>
  <si>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</si>
  <si>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</si>
  <si>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</si>
  <si>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</si>
  <si>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</si>
  <si>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</si>
  <si>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</si>
  <si>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</si>
  <si>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</si>
  <si>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</si>
  <si>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</si>
  <si>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</si>
  <si>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</si>
  <si>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</si>
  <si>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</si>
  <si>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</si>
  <si>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</si>
  <si>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</si>
  <si>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</si>
  <si>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</si>
  <si>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</si>
  <si>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</si>
  <si>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</si>
  <si>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</si>
  <si>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</si>
  <si>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</si>
  <si>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</si>
  <si>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</si>
  <si>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</si>
  <si>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</si>
  <si>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</si>
  <si>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</si>
  <si>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</si>
  <si>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</si>
  <si>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</si>
  <si>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</si>
  <si>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</si>
  <si>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</si>
  <si>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</si>
  <si>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</si>
  <si>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</si>
  <si>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</si>
  <si>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</si>
  <si>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</si>
  <si>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</si>
  <si>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</si>
  <si>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</si>
  <si>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</si>
  <si>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</si>
  <si>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</si>
  <si>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</si>
  <si>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</si>
  <si>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</si>
  <si>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</si>
  <si>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</si>
  <si>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</si>
  <si>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</si>
  <si>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</si>
  <si>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</si>
  <si>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</si>
  <si>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</si>
  <si>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</si>
  <si>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New price</t>
  </si>
  <si>
    <t>Peas, mushy</t>
  </si>
  <si>
    <t>2 bed and 3 bed houses are assumed to be in social housing (single with 1, couple with 1 and couple with 2 couple with 3)</t>
  </si>
  <si>
    <t>In 2014, single pensioners and working age singles and couples without children were said to need a one bedroom flat, with a two bedroom flat for pensioner couples because they required the flexibility of sometimes sleeping in separate rooms during periods of ill health. All homes are assumed to have a fitted bathroom with a toilet, wash basin and bath/shower, and a fitted kitchen containing a sink and places to connect appliances e.g. electrical sockets and plumbing for a washing machine.</t>
  </si>
  <si>
    <t>Fuel (electricity,gas, other fuel)</t>
  </si>
  <si>
    <t>Cabbage fresh</t>
  </si>
  <si>
    <t>Pasta spaghetti</t>
  </si>
  <si>
    <t>Towel rail</t>
  </si>
  <si>
    <t>Nail scissors</t>
  </si>
  <si>
    <t>Window cleaner</t>
  </si>
  <si>
    <t>Tumbler</t>
  </si>
  <si>
    <t>Dining table</t>
  </si>
  <si>
    <t>Female pensioner</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</si>
  <si>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</si>
  <si>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</si>
  <si>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</si>
  <si>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</si>
  <si>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</si>
  <si>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</si>
  <si>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</si>
  <si>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</si>
  <si>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</si>
  <si>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</si>
  <si>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</si>
  <si>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</si>
  <si>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</si>
  <si>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</si>
  <si>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</si>
  <si>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</si>
  <si>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</si>
  <si>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</si>
  <si>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</si>
  <si>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</si>
  <si>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</si>
  <si>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</si>
  <si>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</si>
  <si>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</si>
  <si>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</si>
  <si>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</si>
  <si>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</si>
  <si>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</si>
  <si>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</si>
  <si>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</si>
  <si>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102</t>
  </si>
  <si>
    <t>145</t>
  </si>
  <si>
    <t>154</t>
  </si>
  <si>
    <t>omitted</t>
  </si>
  <si>
    <t>A two bedroom flat for pensioner couples because they required the flexibility of sometimes sleeping in separate rooms during periods of ill health.</t>
  </si>
  <si>
    <t>this should be second hand bike</t>
  </si>
  <si>
    <t>no longer in 2018 basket</t>
  </si>
  <si>
    <t xml:space="preserve">only 1 dressing gown in 2018 </t>
  </si>
  <si>
    <t>only 1 tight in 2018</t>
  </si>
  <si>
    <t>not in 2018</t>
  </si>
  <si>
    <t>not in 2019</t>
  </si>
  <si>
    <t>not in 2020</t>
  </si>
  <si>
    <t>included above</t>
  </si>
  <si>
    <t>included in below</t>
  </si>
  <si>
    <t>included in above</t>
  </si>
  <si>
    <t>avg 8 per punnet</t>
  </si>
  <si>
    <t>included in  265</t>
  </si>
  <si>
    <t>single +1, couple +1</t>
  </si>
  <si>
    <t>couple +2, couple +3</t>
  </si>
  <si>
    <t>Suncream</t>
  </si>
  <si>
    <t>1 bed flats are replaced by private sector rents (single male, single female, couples)</t>
  </si>
  <si>
    <t>Steak (less expensive
stewing)</t>
  </si>
  <si>
    <t>Steak pie</t>
  </si>
  <si>
    <t>Beef Mince
lean)</t>
  </si>
  <si>
    <t>Sausages, uncooked,
pork</t>
  </si>
  <si>
    <t>Chicken
thighs</t>
  </si>
  <si>
    <t>Chicken
breast meat</t>
  </si>
  <si>
    <t>Other
canned or bottled fish</t>
  </si>
  <si>
    <t>Reduced fat
spreads</t>
  </si>
  <si>
    <t>Frozen Oven
Chips</t>
  </si>
  <si>
    <t>Carrots,
fresh</t>
  </si>
  <si>
    <t>Cabbage
fresh white</t>
  </si>
  <si>
    <t>Onions, shallots,
leeks, fresh</t>
  </si>
  <si>
    <t>Spring
onions</t>
  </si>
  <si>
    <t>Tomatoes,
fresh</t>
  </si>
  <si>
    <t>Green Salad</t>
  </si>
  <si>
    <t>Pepper</t>
  </si>
  <si>
    <t>Baked
Beans, canned</t>
  </si>
  <si>
    <t>Tomatoes
canned</t>
  </si>
  <si>
    <t>Yorkshire
Pudding</t>
  </si>
  <si>
    <t>2 x 125g low fat fruit</t>
  </si>
  <si>
    <t>2272 4 pints</t>
  </si>
  <si>
    <t>125ml</t>
  </si>
  <si>
    <t>160g</t>
  </si>
  <si>
    <t>1 x 30g</t>
  </si>
  <si>
    <t>200g raw casseroles so no weight loss</t>
  </si>
  <si>
    <t>142g Tesco frozen pie</t>
  </si>
  <si>
    <t>275g raw</t>
  </si>
  <si>
    <t>120g raw two rashers</t>
  </si>
  <si>
    <t>68g bought chilled sliced (4 slices)</t>
  </si>
  <si>
    <t>110g raw 2 pork sausages</t>
  </si>
  <si>
    <t>280g raw on the bone</t>
  </si>
  <si>
    <t>300g breast fillet</t>
  </si>
  <si>
    <t>160g two small tins tuna</t>
  </si>
  <si>
    <t>300g raw white fish</t>
  </si>
  <si>
    <t>210g</t>
  </si>
  <si>
    <t>45g</t>
  </si>
  <si>
    <t>1200g</t>
  </si>
  <si>
    <t>500g</t>
  </si>
  <si>
    <t>40g</t>
  </si>
  <si>
    <t>4 x 25g packets</t>
  </si>
  <si>
    <t>380g raw</t>
  </si>
  <si>
    <t>105g</t>
  </si>
  <si>
    <t>280g</t>
  </si>
  <si>
    <t>12g</t>
  </si>
  <si>
    <t>6g one clove</t>
  </si>
  <si>
    <t>205g (248g including waste 205
x 1.21)</t>
  </si>
  <si>
    <t>6 tomatoes 510g</t>
  </si>
  <si>
    <t>100g</t>
  </si>
  <si>
    <t>60g half a cucumber
approximately 150g</t>
  </si>
  <si>
    <t>190g one large pepper or two
small ones</t>
  </si>
  <si>
    <t>200g small tin</t>
  </si>
  <si>
    <t>127g small tin</t>
  </si>
  <si>
    <t>410g</t>
  </si>
  <si>
    <t>65g</t>
  </si>
  <si>
    <t>Shopping list</t>
  </si>
  <si>
    <t>Activia Low Fat Yoghurt single pot 68p</t>
  </si>
  <si>
    <t>Tesco British semi skimmed 4pt (2.272L)
£1.09</t>
  </si>
  <si>
    <t>Tesco British soured cream 150ml £0.65p</t>
  </si>
  <si>
    <t>Tesco British mature cheddar cheese 200g
£1.55. lasts 2+wks.</t>
  </si>
  <si>
    <t>British Eggs 6pk medium £0.89 lifespan
given 3 weeks.</t>
  </si>
  <si>
    <t>Boswell Farms Diced beef 400g 2.89</t>
  </si>
  <si>
    <t>Tesco 4 steak pies frozen 568g £2</t>
  </si>
  <si>
    <t>Tesco Beef lean steak mince 500g 5%fat
£4.00 can freeze</t>
  </si>
  <si>
    <t>Tesco unsmoked bacon rashers 300g pk. £2 can freeze half for following week. life limited. 2 per portion 60g</t>
  </si>
  <si>
    <t>Tesco counter ham 100g  £1</t>
  </si>
  <si>
    <t>Richmond 8 thick pork sausages 454g £2</t>
  </si>
  <si>
    <t>Tesco British chicken thighs 1kg frozen
£2.75. 5 in pack approx</t>
  </si>
  <si>
    <t>Willow Farm chicken breast portions 300g
£1.89</t>
  </si>
  <si>
    <t>Princes tuna chunks in spring water 3 x 80g tins £2.25</t>
  </si>
  <si>
    <t>Tesco 2 lightly dusted salt and pepper cod fillets 285g £3</t>
  </si>
  <si>
    <t>Flora light spread 500g £1.80 reduced to £1
keep refrigerated</t>
  </si>
  <si>
    <t>Tesco unsalted British butter 250g £1.60.
Can freeze or keep refrigerated</t>
  </si>
  <si>
    <t>Redmere Farms white potato 2.5kg 1.35</t>
  </si>
  <si>
    <t>Tesco Homestyle Straight Cut Oven Chips
950G</t>
  </si>
  <si>
    <t>Tesco frozen hash browns 750g £1.00 frozen 40g each</t>
  </si>
  <si>
    <t>Walker baked low fat ready salted 6 x 25g
£1.50</t>
  </si>
  <si>
    <t>Tesco loose carrots 0.60/kg
60/1000x380=23p</t>
  </si>
  <si>
    <t>Tesco white cabbage 79p</t>
  </si>
  <si>
    <t>Tesco brown onions loose 0.75p/kg = 75/1000x280=21p</t>
  </si>
  <si>
    <t>Tesco Bunch spring onions 100g 55p Life
adjusted to 1.5 weeks</t>
  </si>
  <si>
    <t>Tesco garlic 30p each.  Keep dry and cool
life adjusted to 4 weeks</t>
  </si>
  <si>
    <t>Tesco closed button mushroom loose
£2.75/kg 2.75/1000x248=68</t>
  </si>
  <si>
    <t>Tesco salad tomato 6 pk £0.69</t>
  </si>
  <si>
    <t>Tesco babyleaf salad 140g £1.50</t>
  </si>
  <si>
    <t>Tesco cucumber portion 30p</t>
  </si>
  <si>
    <t>Peppers 55p each average weight 200g</t>
  </si>
  <si>
    <t>Heinz Baked Beans In Tomato Sauce 3 X200g</t>
  </si>
  <si>
    <t>Tesco Italian chopped tomato 227 small can
30p</t>
  </si>
  <si>
    <t>Tesco garden peas frozen 1kg £1.30</t>
  </si>
  <si>
    <t>Aunt Bessie's 12 Bake At Home Yorkshires
370g 1.55</t>
  </si>
  <si>
    <t>Comments</t>
  </si>
  <si>
    <t>Apples,
fresh</t>
  </si>
  <si>
    <t>Bananas,
fresh</t>
  </si>
  <si>
    <t>Dried fruit</t>
  </si>
  <si>
    <t>Fruit juices</t>
  </si>
  <si>
    <t>Bread,
wholemeal, sliced</t>
  </si>
  <si>
    <t>Cakes and
pastries</t>
  </si>
  <si>
    <t>Biscuits
sweet</t>
  </si>
  <si>
    <t>Coffee,
instant</t>
  </si>
  <si>
    <t>Mexican
seasoning</t>
  </si>
  <si>
    <t>Gravy
granules</t>
  </si>
  <si>
    <t>Chocolate coated filled
bars</t>
  </si>
  <si>
    <t>Xmas food and drink</t>
  </si>
  <si>
    <t>Eating out/take away</t>
  </si>
  <si>
    <t>4 satsumas 575g</t>
  </si>
  <si>
    <t>5 apples 800g</t>
  </si>
  <si>
    <t>3 bananas 500g</t>
  </si>
  <si>
    <t>2 pears 285g</t>
  </si>
  <si>
    <t>90g sultanas</t>
  </si>
  <si>
    <t>1400ml fresh orange jiuce</t>
  </si>
  <si>
    <t>20g</t>
  </si>
  <si>
    <t>20 slices 720g 1 large loaf</t>
  </si>
  <si>
    <t>75g</t>
  </si>
  <si>
    <t>125g 4 fajitas</t>
  </si>
  <si>
    <t>2 brown rolls 55g each</t>
  </si>
  <si>
    <t>4 x 34g Tesco Flap Jacks</t>
  </si>
  <si>
    <t>3 x 50g chocolate cakes</t>
  </si>
  <si>
    <t>2 x 62g</t>
  </si>
  <si>
    <t>4 x 8.3g Rich tea</t>
  </si>
  <si>
    <t>8 x11g oat cakes</t>
  </si>
  <si>
    <t>50g</t>
  </si>
  <si>
    <t>3 x 20g Weetabix</t>
  </si>
  <si>
    <t>spaghetti 70g dry</t>
  </si>
  <si>
    <t>32 tea bags</t>
  </si>
  <si>
    <t>30g 6 teaspoons</t>
  </si>
  <si>
    <t>400g mushroom soup</t>
  </si>
  <si>
    <t>400g tomato soup</t>
  </si>
  <si>
    <t>30g</t>
  </si>
  <si>
    <t>10g</t>
  </si>
  <si>
    <t>15g</t>
  </si>
  <si>
    <t>30ml</t>
  </si>
  <si>
    <t>80ml</t>
  </si>
  <si>
    <t>2 x 20.8g two finger Kit-Kat</t>
  </si>
  <si>
    <t>£50 for extra food and drink at Christmas to be able to be
hospitable and participate</t>
  </si>
  <si>
    <t>£10 a fortnight for eating out/takeaway CB changed to
£15 in line with SWAF</t>
  </si>
  <si>
    <t>Tesco satsumas pack 600g £1</t>
  </si>
  <si>
    <t>Tesco gala apples 5 pk £1.60</t>
  </si>
  <si>
    <t>Tesco loose bananas 76/kg
76/1000x500=38p</t>
  </si>
  <si>
    <t>Tesco pears conference  2.20/kg = 63p</t>
  </si>
  <si>
    <t>Growers Harvest Sultanas 500G</t>
  </si>
  <si>
    <t>Tesco pure orange juice 2L £1.50</t>
  </si>
  <si>
    <t>Tesco strawberry jam 454g 75p life adjusted</t>
  </si>
  <si>
    <t>Rowse squeezy clear honey £2.20  250g.
Life adjusted</t>
  </si>
  <si>
    <t>Tesco wholemeal medium bread 800g loaf
£1.0p. Freeze remainder 20 slices including crusts.</t>
  </si>
  <si>
    <t>Tesco Homebake Baguettes 2 Pack (use 1
freeze 1) 85p</t>
  </si>
  <si>
    <t>Quorn meat free fajita strips 140g £2.50</t>
  </si>
  <si>
    <t>Tesco finest soft wholemeal 4 pk rolls 1.00p.
Freeze remainder</t>
  </si>
  <si>
    <t>Tesco Ganola flapjack tray bake 275g. 8 pieces @ 34g  will save in sealed tin. £1.80</t>
  </si>
  <si>
    <t>Tesco hot chocolate fudge cake frozen
£1.50 450g  6 pieces 75g each.</t>
  </si>
  <si>
    <t>Tesco all butter 2 pk crossiants 2 pk £1.00
each 72g each</t>
  </si>
  <si>
    <t>McVities rich tea biscuits 300g £1.00p  extra
added for visitors</t>
  </si>
  <si>
    <t>Tesco Scottish Rough Oatcakes 250g  11g
cake .89p</t>
  </si>
  <si>
    <t>Tesco Swiss Style No Added Sugar Muesli
560g £2 life adjusted</t>
  </si>
  <si>
    <t>Tesco scottish oats 500g 70p life adjusted</t>
  </si>
  <si>
    <t>Weetabix cereal 12 pack £1.50</t>
  </si>
  <si>
    <t>Hearty Food Co spaghetti 500g 20p</t>
  </si>
  <si>
    <t>Tesco 80 Teabags 250G</t>
  </si>
  <si>
    <t>Tesco Gold Instant coffee 200g 2.99</t>
  </si>
  <si>
    <t>Tesco mushroom soup 400g tin £0.45</t>
  </si>
  <si>
    <t>Tesco tomato soup 400g tin £0.45</t>
  </si>
  <si>
    <t>Tesco mayo 250mls 60p</t>
  </si>
  <si>
    <t>Tesco mexican fajita seasoning 30g 60p</t>
  </si>
  <si>
    <t>Bisto reduced salt gravy granuales 170g
£1.35 life adjusted</t>
  </si>
  <si>
    <t>Marmite Yeast extract 125g £1.70</t>
  </si>
  <si>
    <t>Saxa table salt mini pot 70g 40p</t>
  </si>
  <si>
    <t>Tesco ground black pepper 25g 70p</t>
  </si>
  <si>
    <t>Tesco sunflower oil 500ml 80p</t>
  </si>
  <si>
    <t>Robinsons concentrate orange no added sugar 1L £1.69</t>
  </si>
  <si>
    <t>Kitkat 2 finger milk chocolate 9 pk 186.3g
£1.99</t>
  </si>
  <si>
    <t>£15 eating out budget minus alcohol 3.19 =
£ 11.81 less  cost meal at home pie and chips: Pie frozen, chips 250g, peas 120g, carrots 127g with waste:
£0.50+36p+16p+8p=£1.10  = £11.81-1.10 = 10.71</t>
  </si>
  <si>
    <t>Celebrations</t>
  </si>
  <si>
    <t>CB added 4 beers per week  in line with SWAM. FG1 changed to 2  per week. 1 replaced every 2 weeks with drink out with meal, so 3 consumed every 2 weeks.</t>
  </si>
  <si>
    <t>Carling Lager 4x440ml 4% £3.60 for 4 so each can is 90p. 2 cans a week minus 1 every 2 weeks = reduction of half a can per  week, so 1.5 cans per week = £1.35 per week.</t>
  </si>
  <si>
    <t>One bottle of wine a week to share with a friend.</t>
  </si>
  <si>
    <t>Tesco Isla Negra Cabernet Sauvignon Shiraz 75cl 12%</t>
  </si>
  <si>
    <t>FG1 added £30 per year per person for birthday celebrations - e.g. providing extra food &amp; drink for guests</t>
  </si>
  <si>
    <t>Beer costed in Scream pub
Loughborough</t>
  </si>
  <si>
    <t>Shirts (work)</t>
  </si>
  <si>
    <t>Shirts (casual)</t>
  </si>
  <si>
    <t>T shirts (short
sleeved)</t>
  </si>
  <si>
    <t>T shirts (long
sleeved)</t>
  </si>
  <si>
    <t>Sweatshirt</t>
  </si>
  <si>
    <t>Trousers
(casual)</t>
  </si>
  <si>
    <t>Jogging
bottoms</t>
  </si>
  <si>
    <t>Shorts (casual)</t>
  </si>
  <si>
    <t>Shorts (sports)</t>
  </si>
  <si>
    <t>Scarf (winter)</t>
  </si>
  <si>
    <t>Coat (winter)</t>
  </si>
  <si>
    <t>Waterproof</t>
  </si>
  <si>
    <t>Coat (light)</t>
  </si>
  <si>
    <t>Swimming
trunks</t>
  </si>
  <si>
    <t>Shoes (smart)</t>
  </si>
  <si>
    <t>Shoes (casual)</t>
  </si>
  <si>
    <t>Wellington boots</t>
  </si>
  <si>
    <t>1 pair needed. Tesco. 2 years</t>
  </si>
  <si>
    <t>F&amp;F Faux Suede Moccasin Slippers -
Tan</t>
  </si>
  <si>
    <t>1 pair needed. Next. 1 year</t>
  </si>
  <si>
    <t>Black Plain Lace Up</t>
  </si>
  <si>
    <t>Navy Canvas A-Line Slip-On</t>
  </si>
  <si>
    <t>1 pair. JD Sport/Sports Direct. Approx £45 would last 2 years. CB SWA changed to 1 year.</t>
  </si>
  <si>
    <t>adidas Cloudfoam Racer Mens Trainers</t>
  </si>
  <si>
    <t>Go Outdoors (no lifetime given - 5 years in line with other items that are better quality and only worn
occasionally e.g. suit?</t>
  </si>
  <si>
    <t>Gelert Horizon Waterproof Mid Mens Walking Boots</t>
  </si>
  <si>
    <t>Go Outdoors 5 years</t>
  </si>
  <si>
    <t>Dunlop Men's Wellington Boots</t>
  </si>
  <si>
    <t>8 pairs needed. Primark/Supermarket. 1 year. Changed from 14 pairs to 8 by PWA. CB
changed to 15 (5 packs of 3 pairs).</t>
  </si>
  <si>
    <t>Packs of 3 so 5 needed. 3Pack Authentic Apparel Checked Trunks</t>
  </si>
  <si>
    <t>7 or 8 pairs needed. Primark/Supermarket. 1 year. Changed from 14 pairs to 7 or 8 by PWA. CB changed to 15 (3 packs of 5 pairs).</t>
  </si>
  <si>
    <t>Packs of 5 so 3 needed. F&amp;F 5 Pair Pack of Fresh Feel Socks</t>
  </si>
  <si>
    <t>4 needed. Primark. 1  year. CB changed to 5, but packs of 2 so 6 provided. FG1 agreed 6.</t>
  </si>
  <si>
    <t>Only 1 (pink) formal  shirt available in
Primark online. F&amp;F 2 pack of Easy Care Regular Fit Shirts</t>
  </si>
  <si>
    <t>3 needed.Primark. 1 year</t>
  </si>
  <si>
    <t>Check Shirt (other options available)</t>
  </si>
  <si>
    <t>5 needed. Primark. 1 year</t>
  </si>
  <si>
    <t>Blue Texture T-Shirt (other oprtions
available)</t>
  </si>
  <si>
    <t>Ecru Waffle Grandad Collar Top</t>
  </si>
  <si>
    <t>2 needed. Sports Direct/Next. 5 years. FG1
changed to 1 hoodie, 1 sweatshirt.</t>
  </si>
  <si>
    <t>SoulCal Contrasting Zip Hoody Mens
(other options available)</t>
  </si>
  <si>
    <t>FG1 added 1 sweatshirt.</t>
  </si>
  <si>
    <t>Everlast Jaq Crew Fleece Sweatshirt
Mens</t>
  </si>
  <si>
    <t>FG1 added 2 jumpers.</t>
  </si>
  <si>
    <t>F&amp;F Soft Touch Jumper - Charcoal</t>
  </si>
  <si>
    <t>2 pairs needed. Would spend £10 per year per pair, so £10 pair would last 1 year, £50 pair would last 5 years. Primark/Supermarket/TK Maxx</t>
  </si>
  <si>
    <t>F&amp;F Stretch Straight Leg Jeans - various colours and styles available at this price</t>
  </si>
  <si>
    <t>2 pairs needed.From Debenhams/Burtons/Top Man would last 3 years</t>
  </si>
  <si>
    <t>Black Machine Washable Plain Front Trousers</t>
  </si>
  <si>
    <t>1 pair needed. Primark. 1  year. PWA changed to
3 years.</t>
  </si>
  <si>
    <t>F&amp;F Stretch Slim Leg Chinos (various
colours)</t>
  </si>
  <si>
    <t>2 needed. Sports Direct/Next. 5 years.</t>
  </si>
  <si>
    <t>Kangol Classic Jogging Pants Mens</t>
  </si>
  <si>
    <t>2 pairs needed. 5 years. Primark</t>
  </si>
  <si>
    <t>Blue Chino Short</t>
  </si>
  <si>
    <t>Sondico Core Football Shorts Mens (2
for £9)</t>
  </si>
  <si>
    <t>1 needed. For special occasions, weddings, funerals and interviews - decent quality (approx
£200) would last 10 years. M&amp;S/Burtons. CB changed to 3 years as said styles change and he may change shape.</t>
  </si>
  <si>
    <t>2 Piece Navy Essential Tailored Fit Suit with Stretch</t>
  </si>
  <si>
    <t>Leather. Would last 5 years. Added by PWA.</t>
  </si>
  <si>
    <t>F&amp;F Bevelled Edge Leather Belt - Black</t>
  </si>
  <si>
    <t>1 set: hat, gloves, scarf. Would last 2 years.
Added by PWA.</t>
  </si>
  <si>
    <t>Textured Tab In Beanie In Grey Marl</t>
  </si>
  <si>
    <t>Karrimor Fleece Gloves Mens</t>
  </si>
  <si>
    <t>Jack and Jones Check Scarf Mens</t>
  </si>
  <si>
    <t>1 needed. Debenhams/Burtons/Next/Top Man.
Would last 5 years.</t>
  </si>
  <si>
    <t>Tog 24 - Navy oak milatex jacket</t>
  </si>
  <si>
    <t>Waterproof. Added by SWA CB. 5 years.PWA CB changed lifetime to 3 years as supermarket quality wouldn't last 5 years.</t>
  </si>
  <si>
    <t>Regatta Elwin Isotex 5000 Waterproof Jacket</t>
  </si>
  <si>
    <t>1 needed. Debenhams/Burtons/Next/Top Man. Would last 5 years. CB changed lifetime to 3
years.</t>
  </si>
  <si>
    <t>Racing Green - Navy tipped baseball jacket</t>
  </si>
  <si>
    <t>1 pair needed. 2 years.</t>
  </si>
  <si>
    <t>Slazenger Swim Shorts Mens</t>
  </si>
  <si>
    <t>1 needed. Primark. 2 years.</t>
  </si>
  <si>
    <t>F&amp;F Marl Super Soft Dressing Gown -
Black or Navy</t>
  </si>
  <si>
    <t>see swaf sheet</t>
  </si>
  <si>
    <t>Severn Trent forecast price increase April 2018 is 4%. 2017 price is £5.77 per week.
£5.77x 1.04=£6.00 per week</t>
  </si>
  <si>
    <t>Copied from SWAF</t>
  </si>
  <si>
    <t>Based on £50 excess, £15,000 cover. Priced online via comparethemarket.com April 2018. RIAS £84.41 (£6.31 deposit and 11 monthly payments of £7.10)</t>
  </si>
  <si>
    <t>Based on lowest online tariff April 2018. Brilliant Energy Fair Deal 3.5b fixed for one year with a £58 cancellation fee (switched via site Energylinx).</t>
  </si>
  <si>
    <t>N/A as in private rental sector. FG1 added budget for maintaining condition of property, repair of minor damage and to be able to freshen up. Important to be able to keep it in original condition in order to get deposit back.</t>
  </si>
  <si>
    <t>Door mat</t>
  </si>
  <si>
    <t>Coat hooks</t>
  </si>
  <si>
    <t>Voile</t>
  </si>
  <si>
    <t>Wire for net
curtains</t>
  </si>
  <si>
    <t>Standard lamp</t>
  </si>
  <si>
    <t>Mid-mid quality (between £7 and £12),Wilkos, would last 10 years. CB changed to cheaper item (£5) in line with SWAF. PWACB changed to the £10 version to offer
greater choice.</t>
  </si>
  <si>
    <t>Wilko Vintage Pendant Grey (other colours available)</t>
  </si>
  <si>
    <t>Energy saving</t>
  </si>
  <si>
    <t>Wilko LED Bulb GLS 6W BC Dimmable 1pk 437690 'lasts for up to 25
years' NB Halogen cheaper (£4 for 2 bulbs) but much shorter lifetime - approx 2.5-3 years.</t>
  </si>
  <si>
    <t>For inside front door. Needed to reduce wear and tear on carpets and better for cleanliness in home - acts as threshold. Cheapest would last 10 years.Changed to sturdier coir mat lasting 5 years in line with SWAF.</t>
  </si>
  <si>
    <t>Wilko rubber coir doormat 70cmx40cm</t>
  </si>
  <si>
    <t>Needed for tidiness and hanging up coats will make them last longer. Men's group said would be needed but likely to be provided by landlord - higher expectations now of standard of accommodation. CB said wouldn't be  univerally provided and added in line with SWAF.PWA CB changed to 6 hooks and specified overdoor hooks  because might not be able to drill into walls.</t>
  </si>
  <si>
    <t>HOME 6 Double Ball Over Door Hooks - Chrome</t>
  </si>
  <si>
    <t>Energy saving. One for main light and 2 for floor lamp.</t>
  </si>
  <si>
    <t>Wilko LED Bulb GLS 6W BC Dimmable 1pk 437690 'lasts for up to 25 years' NB Halogen cheaper (£4 for 2 bulbs) but much shorter lifetime -
approx 2.5-3 years.</t>
  </si>
  <si>
    <t>One up from bottom from Wilkos/Dunelm (whichever is cheaper). Don't have to be lined in living/dining area.
Would last 10 years. PWA CB changed to cheapest unlined washable curtains in line with PWA.</t>
  </si>
  <si>
    <t>HOME Dublin Unlined Eyelet Curtains - 168 X 183cm - Stone (more colours available) machine washable</t>
  </si>
  <si>
    <t>TG included curtain track. One up from bottom,
Wilkos/Dunelm, would last 10 years. CB changed to curtain pole - would be easier to take with them if they moved, 1 or 2 up from bottom but not thinnest from Argos/Wilkos. PWA CB changed to cheapest metal curtain poles last 20 years.</t>
  </si>
  <si>
    <t>Simple Value Extendable Metal Curtain Pole Set - White</t>
  </si>
  <si>
    <t>Added to SWAM in line with SWAF. Cheapest voile curtains. Would last 2 years. Over time they yellow and can start looking grubby. Supermarket/Wilkos/Argos</t>
  </si>
  <si>
    <t>Wilko Voile Plain Slot Top Linen 145 x 183cm</t>
  </si>
  <si>
    <t>Cheapest would last 10 years.</t>
  </si>
  <si>
    <t>Net Curtain Wire 200cm</t>
  </si>
  <si>
    <t>Needs seating for 4 so 3 seater sofa (which can be used to sleep on if friend stays over) plus armchair. Mid-mid, fabric from Ikea/Argos, with washable covers would last 10 years. NB If Ikea should include cost of delivery. PWA CB changed to 2x2 seater sofas for singles and couples.</t>
  </si>
  <si>
    <t>Saville Two Seater Sofa - cream (available in several colours) Reversable, Removable and Washable Cushions. Priced from Warely via Tesco Direct. Free delivery. [Replaced previous item with similar item/spec from same supplier as price increased to £360 from £279, this item  £289</t>
  </si>
  <si>
    <t>4 needed, 1 for each seat. CB added in line with SWAF.
PWACB changed to 4 years.</t>
  </si>
  <si>
    <t>Essentials Barkweave Cushion (various colours available). Cover machine
washable.</t>
  </si>
  <si>
    <t>One up from bottom, Argos/Ikea. PWA CB changed to
mid-mid quality lasting 10 years.</t>
  </si>
  <si>
    <t>HOME Hamilton Coffee Table - Oak Effect</t>
  </si>
  <si>
    <t>General storage unit, waist height so TV could go on top
of it. Mid-mid quality, would last 10 years. From Ikea/Argos.</t>
  </si>
  <si>
    <t>HOME Anderson 3 Door 3 Drawer Sideboard - Oak Effect</t>
  </si>
  <si>
    <t>Tall with at least 3 shelves for DVDs etc. Same quality as
storage unit, mid-mid would last 15 years. Argos. FG1 added lin line with PWA.</t>
  </si>
  <si>
    <t>HOME Maine 5 Shelf Wide Extra Deep Bookcase - Oak Effect</t>
  </si>
  <si>
    <t>Standard lamp. Mid-mid range. Argos/Tesco. 15 years. PWA CB chose standard lamp as more versatile - can be moved around room to make it look different or as needed whereas table lamp has to stand on a piece of a furniture. FG1 changed to 2 up from bottom, lifetime 10 years.</t>
  </si>
  <si>
    <t>HOME Father and Child Floor Lamp - Silver</t>
  </si>
  <si>
    <t>CB added to personalise flat and make it homely.</t>
  </si>
  <si>
    <t>No spec discussed.</t>
  </si>
  <si>
    <t>One up from bottom from Wilkos/Dunelm (whichever is cheaper). Don't have to be lined in living/dining area.
Would last 10 years. PWA CB changed to cheapest unlined washable curtains in line with PWA.FG1 changed to cheapest unlined washable.</t>
  </si>
  <si>
    <t>Folding set from Argos - folding drop leaf table that includes storage for 4 folding chairs. Would last 10 years. FG1 changed to solid table and chairs - should have choice between that and folding depending on space.</t>
  </si>
  <si>
    <t>Collection Chicago Solid Wood Table &amp; 4 Chairs - Natural</t>
  </si>
  <si>
    <t>4 table mats and matching coasters from Wilkos to protect table. Cheapest would last 10 years. CB changed
lifetime to 3 years in line with SWAF</t>
  </si>
  <si>
    <t>Wilko Cork Placemat and Coasters Cream 8 Piece</t>
  </si>
  <si>
    <t>5 table mats and matching coasters from Wilkos to protect table. Cheapest would last 10 years. CB changed
lifetime to 3 years in line with SWAF</t>
  </si>
  <si>
    <t>inc in placemat pack</t>
  </si>
  <si>
    <t>Moisture resistant roller blind from Wilkos/Dunelm, 1 up from bottom, would last 5 years because of build up of
grease, possibility of mildew etc.</t>
  </si>
  <si>
    <t>Moisture Resistant Roller Blind (various colours) Largest size Drop 162xWidth 122 £16 (smaller sizes available at £12 and £8).</t>
  </si>
  <si>
    <t>Set of 4x dinner plate, side plate, bowl. Mid-mid (cheapest chips too easily) £25-30 would last 10 years.
Supermarket/Wilkos. CB changed to cheapest set (£10.50 Dunelm) in line with SWAF. FG1 said 5 years more realistic for cheap crockery.</t>
  </si>
  <si>
    <t>Simple Value 12 Piece Porcelain Dinner Set - White</t>
  </si>
  <si>
    <t>6 mugs needed, would last 10 years. Supermarket/Wilkos. CB agreed mugs included in
crockery set (4) would be enough.</t>
  </si>
  <si>
    <t>Wilko Colour Play Mug Cream (more colours available)</t>
  </si>
  <si>
    <t>Pint glasses</t>
  </si>
  <si>
    <t>Washing
machine</t>
  </si>
  <si>
    <t>Hand blender</t>
  </si>
  <si>
    <t>Baking sheet</t>
  </si>
  <si>
    <t>Roasting tin</t>
  </si>
  <si>
    <t>Lasagne dish</t>
  </si>
  <si>
    <t>Bottle opener</t>
  </si>
  <si>
    <t>Food storage
tubs</t>
  </si>
  <si>
    <t>Set of 4 knives, forks, spoons, teaspoons - cheapest stainless steel, not plastic handles, approx. £20 - would last 20 years. CB changed lifetime to 10 years.</t>
  </si>
  <si>
    <t>Wilko Lexington Cutlery Set 16 Piece</t>
  </si>
  <si>
    <t>2 needed. Wilkos, cheapest stainless steel. Would last 10 years. CB changed lifetime of cutlery from 20 to 10 years.</t>
  </si>
  <si>
    <t>Wilko Serving Spoons 2 Piece</t>
  </si>
  <si>
    <t>4 tall tumblers from Tesco/Wilkos/Ikea would last 5 years.
CB added in line with SWAF. FG1 changed lifetime to 3 years.</t>
  </si>
  <si>
    <t>Wilko Teardrop Hi-Ball Tumbler 4pk</t>
  </si>
  <si>
    <t>Set of 4 pint glasses. 2 up from bottom would last 5 years. FG1 changed to 3 years.</t>
  </si>
  <si>
    <t>HOME Set of 4 Pint Glasses (could not source from Wilkos and Ikea don't stock standard pint size, sourced from Argos. Also not enough of a range of glasses to do 2 up from the bottom, so went with only available set).</t>
  </si>
  <si>
    <t>Set of 4 wine glasses 2 up from bottom would last 5
years. FG1 changed to 3 years.</t>
  </si>
  <si>
    <t>Wilko Wine Glass 45cl 4pk</t>
  </si>
  <si>
    <t>Cheapest 8-900W microwave would last 5 years. PWA CB changed lifetime to 10 years. FG1 said electrical appliances not designed to last as long now and revised to
5 years.</t>
  </si>
  <si>
    <t>Breville 800W - White</t>
  </si>
  <si>
    <t>Included in private rental property</t>
  </si>
  <si>
    <t>Cheapest would last 5 years. Supermarket/Wilkos/The Range/Argos. CB added in line with SWAF. PWA CB changed to item priced approx £10 (not cheapest), lifetime
3 years.</t>
  </si>
  <si>
    <t>Cookworks 2 Slice Toaster - Black (also available in white)</t>
  </si>
  <si>
    <t>One up from bottom, approx £10, would last 2 years. Changed lifetime in line with SWAF to 5 years. PWA CB
changed to 3 years.</t>
  </si>
  <si>
    <t>Cookworks Kettle - Black (also avaialble in white)</t>
  </si>
  <si>
    <t>For making smoothies, hand made soups etc. Cheapest would last 5 years. Supermarket/Wilkos/The Range/Argos. CB added in line with SWAF.</t>
  </si>
  <si>
    <t>Simple Value Hand Blender - White</t>
  </si>
  <si>
    <t>3 lidded non-stick saucepans (lid handles should be insulated); small, medium and large. 2 up from bottom, would last 15 years. CB changed lifetime to 5 years in line
with SW AF.</t>
  </si>
  <si>
    <t>HOME 5 Piece Aluminium Pan Set - Black 3 saucepans - diameter 16cm, 18cm, 20cm .
2 frying pans - diameter 20cm, 24cm .(they have bakelite handles which
can withstand high temperatures)</t>
  </si>
  <si>
    <t>Non-stick frying pan. 2 up from bottom, would last 15 years. CB changed lifetime to 5 years in line with SWAF.</t>
  </si>
  <si>
    <t>included in pan set</t>
  </si>
  <si>
    <t>Set of 5 knives in block, with knife sharpener, 2 up from bottom. CB changed to women's spec as £25 set had 15 year manufacturer guarantee.</t>
  </si>
  <si>
    <t>Richardson Laser Cuisine 12 Piece Knife Block Set - Black 15 year manufacturers guarantee. Comprises 6 steak knives, chef's knife, carving knife, bread knife, paring knife, all purpose knife, scissors.</t>
  </si>
  <si>
    <t>knife sharpener</t>
  </si>
  <si>
    <t>Wilko Knife Sharpener Stainless Steel 20.5cm</t>
  </si>
  <si>
    <t>For oven chips. CB said 2 up from bottom lasts 5 years.</t>
  </si>
  <si>
    <t>Deep Roasting Tray - Silver/35cm</t>
  </si>
  <si>
    <t>CB said 2 up from bottom lasts 5 years.</t>
  </si>
  <si>
    <t>Non-Stick Oven Tray 38cmx30cm</t>
  </si>
  <si>
    <t>Non-Stick 12 Cup Bun Tin</t>
  </si>
  <si>
    <t>Non-Stick Deep Round Loose Bottomed Cake Tin - Grey</t>
  </si>
  <si>
    <t>Ceramic rectangular dish e.g. for lasagne. Cheapest  would last 3 years. FG1 included in line with couples. FG2
changed to 10 years.</t>
  </si>
  <si>
    <t>My Kitchen Rectangular Roaster 31cm</t>
  </si>
  <si>
    <t>Cheapest, metal would last 10 years</t>
  </si>
  <si>
    <t>Wilko Strainer Metal 19.5cm</t>
  </si>
  <si>
    <t>From pound shop. Would last 10 years. CB changed
lifetime to 5 years as would rust.</t>
  </si>
  <si>
    <t>Wilko Box Grater</t>
  </si>
  <si>
    <t>2 glass oven proof dishes with lids (e.g. Pyrex), could also
be used as serving bowls for salad etc., would last 10 years</t>
  </si>
  <si>
    <t>Set Of 2 Pyrex Casserole Dishes - 3l + 2.1l</t>
  </si>
  <si>
    <t>Set needs to include slotted spoon, ladle, pasta server, spatula, potato masher, whisk. Silicone (plastic melts and metal would scratch non-stick pans). CB changed to plastic set with more items in line with SWAF, 5 years.</t>
  </si>
  <si>
    <t>Simple Value 9 Piece Suregrip Kitchen Utensil Set made from plastic and inc. Ladle.
Serving spoon.
Slotted spoon.
Slotted turner.
Slotted masher.
Can opener.
Pizza cutter. Peeler.
Scissors.</t>
  </si>
  <si>
    <t>Pyrex measuring jug. Would last 20 years. CB changed to cheap plastic measuring jug. PWA CB changed back to
Pyrex, 15 years.</t>
  </si>
  <si>
    <t>Pyrex Classic Jug - 0.5L</t>
  </si>
  <si>
    <t>Cheap plastic mixing bowl from Wilkos, 10 years. Added
by CB. FG1 changed lifetime to 5 years.</t>
  </si>
  <si>
    <t>Whitefurze Plastic Mixing Bowl 2.3L</t>
  </si>
  <si>
    <t>FG1 added in line with couples.</t>
  </si>
  <si>
    <t>My Kitchen Silicone and Wood Whisk</t>
  </si>
  <si>
    <t>Cheapest one with turning mechanism would last 10
years.</t>
  </si>
  <si>
    <t>inc in utensils pack from Argos</t>
  </si>
  <si>
    <t>Cheapest digital scales. 10 years.</t>
  </si>
  <si>
    <t>HOME Digital Kitchen Scale</t>
  </si>
  <si>
    <t>2 needed - 1 for meat, 1 for vegetables etc. Cheapest, replace yearly for hygiene reasons. FG1 said colour coded set more hygenic but would last 3 years.</t>
  </si>
  <si>
    <t>Set of 4 Flexible Chopping Mats</t>
  </si>
  <si>
    <t>Ballerina type corkscrew would last 5 years. FG1 added in
line with couples.</t>
  </si>
  <si>
    <t>Apollo Chrome Deluxe Corkscrew</t>
  </si>
  <si>
    <t>Plastic tubs for storing food leftovers. Set of 12 from
Poundland for £1. Would last 5 years.</t>
  </si>
  <si>
    <t>HOME Set of 9 Nestable Food Containers (not found in Poundland)</t>
  </si>
  <si>
    <t>Batteries (for smoke alarms)</t>
  </si>
  <si>
    <t>Batteries</t>
  </si>
  <si>
    <t>Washing up
bowl</t>
  </si>
  <si>
    <t>Fabric
conditioner</t>
  </si>
  <si>
    <t>Ironing board
cover</t>
  </si>
  <si>
    <t>Airer (over
radiator)</t>
  </si>
  <si>
    <t>Dustpan &amp;
brush</t>
  </si>
  <si>
    <t>Scouring/spong
e pads</t>
  </si>
  <si>
    <t>Washing up
liquid</t>
  </si>
  <si>
    <t>Anti bacterial
spray</t>
  </si>
  <si>
    <t>Greaseproof
paper</t>
  </si>
  <si>
    <t>Multi-surface
cleaning fluid</t>
  </si>
  <si>
    <t>Window cleaning spray</t>
  </si>
  <si>
    <t>Bath sheet</t>
  </si>
  <si>
    <t>Bath mat (for
floor)</t>
  </si>
  <si>
    <t>Bath mat (non-
slip)</t>
  </si>
  <si>
    <t>2 batteries each year for 2 smoke alarms.</t>
  </si>
  <si>
    <t>Wilko Functional Zinc Chloride Batteries PP3 9V Single</t>
  </si>
  <si>
    <t>1 pack of 12 AA batteries each year.</t>
  </si>
  <si>
    <t>Wilko Functional Zinc Chloride Batteries AA 1.5V 12pk</t>
  </si>
  <si>
    <t>1 multi-pack AAA batteries each year.</t>
  </si>
  <si>
    <t>Wilko Extra Life Alkaline Batteries AAA 1.5V 8pk</t>
  </si>
  <si>
    <t>Medium sized plastic bin from The Range. 5 years. FG1
changed to 10-15L bin for singles, larger bin for couples, 3 bin liners a week.</t>
  </si>
  <si>
    <t>Whitefurze 10l Swing Bin (available silver, black or white)</t>
  </si>
  <si>
    <t>1 a week (medium sized flip-top bin). Added in line with SWAF. FG1 changed to small bin and 3 bin liners a week.</t>
  </si>
  <si>
    <t>Wilko Waste Basket Liners Lavender Scented 25 pack, 15L capacity</t>
  </si>
  <si>
    <t>2 trays from Poundshop, so he can eat in front of TV with
a friend. Would last 20 years. CB changed lifetime to 5 years.</t>
  </si>
  <si>
    <t>Breakfast Wooden Tray</t>
  </si>
  <si>
    <t>Would last 10 years. CB changed lifetime to 5 years in
line with SWAF.</t>
  </si>
  <si>
    <t>Wilko Square Bowl White Small</t>
  </si>
  <si>
    <t>Plastic. Would last 2 years. Changed lifetime to 5 years in
line with SWAF.</t>
  </si>
  <si>
    <t>Wilko Platinum Dish Drainer</t>
  </si>
  <si>
    <t>Non bio liquid, generic brand ok but not cheapest. Would
do 2 loads one week, 3 the next so 2.5 per week. CB changed to 2 loads per week.</t>
  </si>
  <si>
    <t>Tesco Super Concentrated Non Bio. Liquid 630Ml. 21 washes. Only one generic option so that has been costed.</t>
  </si>
  <si>
    <t>4 loads per week. Generic ok. CB changed to 2 loads per
week and added in line with SWAF.</t>
  </si>
  <si>
    <t>Tesco Fabric Conditioner Pure 630Ml 21Washes</t>
  </si>
  <si>
    <t>Cheap steam iron from Argos.5 years. FG1 changed to
mid-mid quality in line with couples.</t>
  </si>
  <si>
    <t>Russell Hobbs Supreme Steam Iron 2400W</t>
  </si>
  <si>
    <t>20 years. CB added in line with SWAF.</t>
  </si>
  <si>
    <t>Wilko Ironing Board Assorted Medium 116 x 35.5cm</t>
  </si>
  <si>
    <t>CB added in line with SWAF. FG1 changed lifetime to 3
years.</t>
  </si>
  <si>
    <t>Minky Easy Fit Cover - Cream / - 43 cm</t>
  </si>
  <si>
    <t>Decent quality, approx £20, 20 years.</t>
  </si>
  <si>
    <t>Addis 9m 2 Tier Indoor Airer</t>
  </si>
  <si>
    <t>Set of 3. Cheapest ok. 20 years.</t>
  </si>
  <si>
    <t>Wilko Radiator Airer 3pk. CB added in line with SWAF.</t>
  </si>
  <si>
    <t>Vileda squeegee mop would last 5 years, replace head
every 6 months.  PWA CB changed to Vileda microfibre mop.</t>
  </si>
  <si>
    <t>Vileda Supermocio Soft Mop</t>
  </si>
  <si>
    <t>Replacement head every 6 months</t>
  </si>
  <si>
    <t>Vileda Supermocio Soft Mop Refill</t>
  </si>
  <si>
    <t>Cheapest would last 10 years. PWA CB changed to microfibre mop so wringer bucket needed, and lifetime changed to 5 years in liner with PWA and SWAF.</t>
  </si>
  <si>
    <t>Wilko Mop Bucket with Wringer</t>
  </si>
  <si>
    <t>Bagless, upright 1600W mid-mid (£80-90) from supermarket/Currys/Argos would last 4 years. CB changed to cheaper machine lasting 5 years in line with SW AF.</t>
  </si>
  <si>
    <t>Bush Bagless Cylinder Vacuum Cleaner</t>
  </si>
  <si>
    <t>Cheap, would last 10 years. PWA CB changed lifetime to
5 years in line with singles.</t>
  </si>
  <si>
    <t>Wilko Dustpan and Brush Set White</t>
  </si>
  <si>
    <t>1 pack a year. CB added in line with SWAF.</t>
  </si>
  <si>
    <t>Wilko Yellow Dusters Large 4pk</t>
  </si>
  <si>
    <t>1 pack of 8 every 2 months. PWA CB changed to one a
fortnight.</t>
  </si>
  <si>
    <t>Wilko Hand Grip Sponge Scourers 10pk</t>
  </si>
  <si>
    <t>PWA CB added 1 pack every 3 months</t>
  </si>
  <si>
    <t>Wilko All Purpose Cloths 60 x 33cm 10 pk</t>
  </si>
  <si>
    <t>Replace yearly. CB added in line with SWAF.</t>
  </si>
  <si>
    <t>Pledge Polish Original 250ml</t>
  </si>
  <si>
    <t>Pack of 4. Replace monthly. FG1 changed to 1 roll every
3 weeks, so 4 rolls would last 12 weeks.</t>
  </si>
  <si>
    <t>Wilko Functional Kitchen Towel White 4 Rolls</t>
  </si>
  <si>
    <t>Cheapest Wilkos/The Range. 2 years.</t>
  </si>
  <si>
    <t>Wilko Colourplay Oven Glove Black</t>
  </si>
  <si>
    <t>1 pack (of 4 or 5) would last 2 years. PWA CB changed
lifetime to one year in line with PWA.</t>
  </si>
  <si>
    <t>Wilko Tea Towels Natural and White 5pk</t>
  </si>
  <si>
    <t>Fairy liquid lasts longer so is better value for money. 1
bottle would last 3 months.</t>
  </si>
  <si>
    <t>Fairy Original 433ml</t>
  </si>
  <si>
    <t>FG2 included - one per month per household</t>
  </si>
  <si>
    <t>Wilko Antibacterial Cleaner Spray 750ml</t>
  </si>
  <si>
    <t>Replace monthly. FG1 said would use 30cm a day, so 20m roll lasts 66.6 days, so approx two months.</t>
  </si>
  <si>
    <t>Wilko Kitchen Foil 20mx30cm</t>
  </si>
  <si>
    <t>Replace monthly. FG1 said would replace 50m roll every 3
months.</t>
  </si>
  <si>
    <t>Wilko Multipurpose Cling Film 50mx350mm</t>
  </si>
  <si>
    <t>Replace monthly. FG1 changed lifetime to 1 roll a year.</t>
  </si>
  <si>
    <t>Wilko Greaseproof n Bake Paper 5m x 37.5cm</t>
  </si>
  <si>
    <t>PWA CB added and said lifetime 6 months.</t>
  </si>
  <si>
    <t>Flash All Purpose Cleaner Lemon 2.05l</t>
  </si>
  <si>
    <t>Oven cleaner. 1 pack every 6 months</t>
  </si>
  <si>
    <t>Oven Pride Complete Oven Cleaner 500ml</t>
  </si>
  <si>
    <t>Tesco own brand bleach ok. Couldn't agree lifetime. USE
CWA. CWA say replace every 3 months. CB added in line with SWAF.</t>
  </si>
  <si>
    <t>Tesco Thick Bleach 24 Hour Fresh 750Ml</t>
  </si>
  <si>
    <t>Tesco Window Cleaner Spray 500Ml</t>
  </si>
  <si>
    <t>1 pair a month per household</t>
  </si>
  <si>
    <t>Wilko Wash Up Rubber Gloves</t>
  </si>
  <si>
    <t>Basic tool kit, approx £20 from Wilkos, will last 20 years.</t>
  </si>
  <si>
    <t>Guild 25 Piece Handtool Kit ( could not source at Wilkos so priced from
Argos)</t>
  </si>
  <si>
    <t>Moisture resistant roller blind from Wilkos/Dunelm, 1 up from bottom, would last 5 years because of build up of grease, possibility of mildew etc. CB agreed on blind for bathroom and kitchen. Added in line with SWAF by CB.</t>
  </si>
  <si>
    <t>Moisture Resistant Roller Blind (various colours) Largest size Drop 162xWidth 122 £16 (smaller sizes available at £12 and £8)</t>
  </si>
  <si>
    <t>Spec from CWA, not discussed by single working age groups. Includes mirror, cheapest would last 10 years.
Agreed by CB</t>
  </si>
  <si>
    <t>Lloyd Pascal Single Mirror Wall Cabinet Catalogue Number:</t>
  </si>
  <si>
    <t>2 needed from Dunelm 'because they specialise in good quality'. Cheapest would last 5 years. FG1 changed to 2 up from bottom, Wilkos as cheapest Dunelm not very
good quality</t>
  </si>
  <si>
    <t>Wilko Bath Sheet range of colours</t>
  </si>
  <si>
    <t>Wilko Bath Towel range of colours</t>
  </si>
  <si>
    <t>Wilko Hand Towel range of colours</t>
  </si>
  <si>
    <t>Wilko Face Cloth range of colours, pack of 2 for £1</t>
  </si>
  <si>
    <t>1 up from bottom. 5 years.</t>
  </si>
  <si>
    <t>Wilko Bath Micro Mat Heather 50 x 80cm (other colours available)</t>
  </si>
  <si>
    <t>PWA CB added, cheapeast 1 year.</t>
  </si>
  <si>
    <t>Wilko Bath Mat Non Slip Rubber White</t>
  </si>
  <si>
    <t>Pop up to hold dirty laundry. 1 year. FG1 changed to 10
years.</t>
  </si>
  <si>
    <t>Essentials Pop Up Laundry Bin</t>
  </si>
  <si>
    <t>Needed. Replacement rate and retailer not discussed. CB
said replace monthly.</t>
  </si>
  <si>
    <t>Tesco Aqua Bleach 750Ml</t>
  </si>
  <si>
    <t>Mattress
protector</t>
  </si>
  <si>
    <t>Needed. Replacement rate and retailer not discussed. Lifetime and retailer from CWA used, cheap and replace
brush every 6 months.</t>
  </si>
  <si>
    <t>Wilko Toilet Brush and Holder Opaque Plastic</t>
  </si>
  <si>
    <t>One up from bottom from Wilkos/Dunelm (whichever is cheaper). Don't have to be lined in living/dining area but should be lined in bedroom. FG1 said should be washable
as well.</t>
  </si>
  <si>
    <t>Colourmatch Blackout Thermal Curtains Dove Grey - 168x183cm (wide range of colours available) machine washable</t>
  </si>
  <si>
    <t>Metal, would last 10 years. Supermarket/Wilkos/Argos. FG1 changed to 20 years in line with couples. Added in line with SWAF by CB.</t>
  </si>
  <si>
    <t>Pack of 25 Metal Curtain Hooks.</t>
  </si>
  <si>
    <t>Added to SWAM in line with SWAF. Not discussed at CB. Cheapest voile curtains. Would last 2 years. Over time they yellow and can start looking grubby.
Supermarket/Wilkos/Argos</t>
  </si>
  <si>
    <t>Bedframe approx £200 would last 10 years.</t>
  </si>
  <si>
    <t>Collection Grafton Double Bed Frame - Oak Stain</t>
  </si>
  <si>
    <t>Good quality, would cost approx £100-£150, would last 8 years. FG1 changed lifetime to 10 years, would replace at same time as bed frame. FG2 said needed to be better quality than this to provide a good standard of comfort for the 8 years manufacturers recommend. Increased  budget to £350 for both singles and couples.</t>
  </si>
  <si>
    <t>Silentnight 1000 Pocket Memory Double Mattress</t>
  </si>
  <si>
    <t>Double wardrobe. Mid-mid quality, includes mirror. Argos, approx £100 would last 10 years (part of matching set). PWA CB changed to same quality as couples.</t>
  </si>
  <si>
    <t>Collection New Hallingford 3 Piece Package, Comprises 2 Door 3 Drawer Mirror Wardrobe, 3+2 Chest of Drawers and Bedside Chest (with 3 drawers) for £299.97</t>
  </si>
  <si>
    <t>Mid-mid quality. 4 drawers. Approx £60 from Argos would
last 10 years (part of matching set)   PWA CB changed to same quality as couples.</t>
  </si>
  <si>
    <t>Collection New Hallingford 3+2 Drawer Chest (included in set above) (£83.99 each if bought separately)</t>
  </si>
  <si>
    <t>Mid-mid quality, approx £30 Argos would last 10 years
(part of matching set)   PWA CB changed to same quality as couples.</t>
  </si>
  <si>
    <t>Collection New Hallingford 3 Drawer Bedside Chest (Included in sets above). £63.99 each if bought separately.</t>
  </si>
  <si>
    <t>Cheap from Wilkos approx £5, lasts 10 years</t>
  </si>
  <si>
    <t>Wilko Ceramic Lamp Parchment (wide range of colours available)</t>
  </si>
  <si>
    <t>1 needed. Quality and lifetime not discussed. Mid-mid, 5
years.</t>
  </si>
  <si>
    <t>Fogarty All Seasons 15 Tog Duvet (includes 4.5 tog and 10.5 tog duvets)</t>
  </si>
  <si>
    <t>1 needed. Quality and lifetime not discussed.  Mid-mid, 5
years. Included in above item (set of heavier and lighter duvets).</t>
  </si>
  <si>
    <t>Fogarty Perfectly Washable 10.5 Tog Duvet</t>
  </si>
  <si>
    <t>4 needed. For double bed and could lend 1 or 2 if friend
staying over on sofa. Quality and lifetime not discussed. CB said 3 years. FG1 said 2 years.</t>
  </si>
  <si>
    <t>Dorma Satin Touch Pillow Pair</t>
  </si>
  <si>
    <t>1 needed, 2 years.</t>
  </si>
  <si>
    <t>Fogarty Soft Touch Mattress Protector.</t>
  </si>
  <si>
    <t>2 needed. Quality and lifetime not discussed. Spec from
CWA used.</t>
  </si>
  <si>
    <t>Fogarty Soft Touch Slate Grey 25cm Fitted Sheet</t>
  </si>
  <si>
    <t>Fogarty Soft Touch Slate Duvet Cover and Pillowcase Set Double other
colours available, inc. two pillow cases</t>
  </si>
  <si>
    <t>8 needed. 2 in each duvet cover set so an extra 4
required. Quality and lifetime not discussed. Spec from CWA used.</t>
  </si>
  <si>
    <t>Fogarty Soft Touch White Housewife Pillowcase Pair other colours available. Only four needed as four provided in the two duvet sets.</t>
  </si>
  <si>
    <t>Mobile telephone
(handset)</t>
  </si>
  <si>
    <t>1 book of 12 first class stamps per year for Xmas and birthday cards and sending the occasional present. FG1 changed to £20 a year.</t>
  </si>
  <si>
    <t>Cheapest plug in phone for use in emergencies, would last 10 years.
Supermarket/Argos/Currys</t>
  </si>
  <si>
    <t>Simple Value Corded Telephone - Single</t>
  </si>
  <si>
    <t>Included in contract price.</t>
  </si>
  <si>
    <t>Alcatel Pixi 4.4</t>
  </si>
  <si>
    <t>Cheapest contract smartphone, would include free handset that would be upgraded every 2 years. Package would include internet access, 5GB data, 500 minutes per month, approx
£20 including handset. PWA CB said 1GB was enough as free wifi widely available when out and about.
Changed to same contract as singles.</t>
  </si>
  <si>
    <t>Alcatel Pixi 4.4 1GB data, 500 minutes and 5000 texts/month</t>
  </si>
  <si>
    <t>Landline required as cheapest way of providing reliable broadband to home. No additional provision for paying for calls as would only be used in emergency, all standard calls would be made using mobile phone.</t>
  </si>
  <si>
    <t>via Moneysupermarket. First Utility up to 17Mb/sec, unlimited downloads, 18 month contract, no setup cost, £227.88 total cost per year and no set increases after year 1.</t>
  </si>
  <si>
    <t>Liquid soap
(bathroom)</t>
  </si>
  <si>
    <t>Liquid soap (kitchen)</t>
  </si>
  <si>
    <t>Sun cream</t>
  </si>
  <si>
    <t>Hair product (man)</t>
  </si>
  <si>
    <t>Hairbrush</t>
  </si>
  <si>
    <t>Comb</t>
  </si>
  <si>
    <t>Watch (man)</t>
  </si>
  <si>
    <t>Opticians - eyetest</t>
  </si>
  <si>
    <t>Contraception</t>
  </si>
  <si>
    <t>Antihistamine</t>
  </si>
  <si>
    <t>2 a year</t>
  </si>
  <si>
    <t>Test every 2 years</t>
  </si>
  <si>
    <t>Specsavers website says £20-25.</t>
  </si>
  <si>
    <t>£100 for glasses every 4 years. CB
changed to £70 every 2 years  in line with SWAF.</t>
  </si>
  <si>
    <t>Specsavers: Varifocals start at £49,
single vision 2 pairs for price of 1 start at £69.</t>
  </si>
  <si>
    <t>Two check ups per year with NHS dentist. One included in Band 1 treatment (see below) but FG1 said that shouldn't assume that will  need both concurrently.</t>
  </si>
  <si>
    <t>Band 1 £21.60 includes examination, diagnosis, and scale and polish if needed.</t>
  </si>
  <si>
    <t>One band 2 treatment, e.g.filling per year</t>
  </si>
  <si>
    <t>Band 2 £59.10 includes everything in Band 1 plus fillings, root canal work and
extractions.</t>
  </si>
  <si>
    <t>1 pack of 12 condoms per month</t>
  </si>
  <si>
    <t>Durex (various types) 12 pack</t>
  </si>
  <si>
    <t>One pack of 16 every six months
cheapest ok</t>
  </si>
  <si>
    <t>Tesco Paracetamol 500mg 16 Tablets
Caplet Shape</t>
  </si>
  <si>
    <t>Tesco Ibuprofen 200mg 16 Caplets</t>
  </si>
  <si>
    <t>One pack of tablets a year. Added
by CB.</t>
  </si>
  <si>
    <t>Tesco Antacid Peppermint Flavour 48s.</t>
  </si>
  <si>
    <t>Four packs of tablets a year</t>
  </si>
  <si>
    <t>Tesco Hayfever And Allergy 30 Tablets</t>
  </si>
  <si>
    <t>One box every year</t>
  </si>
  <si>
    <t>Lemsip Max Strength 10 Sachets</t>
  </si>
  <si>
    <t>1 box per year.</t>
  </si>
  <si>
    <t>Tesco Plasters Assorted 40s. Added by
CB.</t>
  </si>
  <si>
    <t>First aid kit, replace every 2 years</t>
  </si>
  <si>
    <t>Superdrug Family First Aid Kit. Contains 1 printed advice slip 1 microporous tape 2 safety pins 6 wipes 1 crepe bandage 1 pair of gloves 20
plasters 2 adhesive dressing strips 4 non-adherent wound dressings</t>
  </si>
  <si>
    <t>£10 a month</t>
  </si>
  <si>
    <t>2 rolls per week so pack of 4 lasts 2
weeks</t>
  </si>
  <si>
    <t>Tesco Luxury Soft Toilet Tissue 4 Roll
White</t>
  </si>
  <si>
    <t>Lifetime &amp; retailer not discussed.
Use 2016 CWA.</t>
  </si>
  <si>
    <t>Radox Feel Awake For Men 2 in 1 Shower
Gel 250ml</t>
  </si>
  <si>
    <t>Gillette Classic Sensitive Skin Shaving
Foam 200ml</t>
  </si>
  <si>
    <t>Gillette - razor handle with removable heads. Lifetime &amp; retailer not discussed. Use 2014 SWAM.</t>
  </si>
  <si>
    <t>Gillette Mach 3 Razor</t>
  </si>
  <si>
    <t>Heads for razor. Replace weekly. Lifetime &amp; retailer not discussed. Use 2016 CWA. 1 blade every 2
weeks.</t>
  </si>
  <si>
    <t>Gillette Mach 3 Razor Blades Refill 8 Pack</t>
  </si>
  <si>
    <t>2 months</t>
  </si>
  <si>
    <t>Tesco Freshmint Mouthwash 500ml</t>
  </si>
  <si>
    <t>Replace every 4 months</t>
  </si>
  <si>
    <t>Proformula Floss Single 50m</t>
  </si>
  <si>
    <t>Aquafresh Freshmint Toothpaste 75Ml</t>
  </si>
  <si>
    <t>Three months.</t>
  </si>
  <si>
    <t>Wisdom Toothbrush Control Grip
Firm/Medium</t>
  </si>
  <si>
    <t>Two weeks.</t>
  </si>
  <si>
    <t>Sure Men Quantum Antiperspirant
Deodorant 150ml</t>
  </si>
  <si>
    <t>Monthly</t>
  </si>
  <si>
    <t>Tesco Tea Tree and Mint Shampoo 500ml</t>
  </si>
  <si>
    <t>Replace 2 months</t>
  </si>
  <si>
    <t>Tesco Refreshing/Antibacterial Handwash
500ml</t>
  </si>
  <si>
    <t>Pump dispenser soap for washing hands in kitchen, lasts 6 months.</t>
  </si>
  <si>
    <t>Tesco Refreshing/Antibacterial Handwash 500ml</t>
  </si>
  <si>
    <t>One bottle a year, group divided on branded vs generic as supermarket brands have good reputation for
being effective.</t>
  </si>
  <si>
    <t>Tesco Soleil Sun Protect Lotion Spf 50 200Ml</t>
  </si>
  <si>
    <t>Styling product e.g. wax/mousse. Lifetime &amp; retailer not discussed. Not included in previous budgets. 1
month in line with shampoo?</t>
  </si>
  <si>
    <t>Vo5 Styling Hair Wax 75Ml</t>
  </si>
  <si>
    <t>Wilko Hair Brush</t>
  </si>
  <si>
    <t>Lifetime &amp; retailer not discussed.
Use 2016 SMP</t>
  </si>
  <si>
    <t>Wilko Plastic Comb Large</t>
  </si>
  <si>
    <t>Lifetime &amp; retailer not discussed.
Use 2014 SWAF.</t>
  </si>
  <si>
    <t>Tesco Pro Formula Sensitive Moisturiser
75ml</t>
  </si>
  <si>
    <t>£40 a year for aftershave</t>
  </si>
  <si>
    <t>Calvin Klein Ckin2u 50ml £20, so budget
would cover 2 bottles</t>
  </si>
  <si>
    <t>Retailer not discussed. Folding, 1
year.</t>
  </si>
  <si>
    <t>Dunlop Folding Umbrella</t>
  </si>
  <si>
    <t>Approx £50 would last 5 years. FG1 added in line with partnered men.</t>
  </si>
  <si>
    <t>Accurist Men's Black Dial Bracelet Watch</t>
  </si>
  <si>
    <t>Leather wallet would last 10 years.
Retailer not discussed.</t>
  </si>
  <si>
    <t>Brown Leather Wallet</t>
  </si>
  <si>
    <t>Would use for taking to the gym, also for taking on holiday. From
Sports Direct, would last 5 years.</t>
  </si>
  <si>
    <t>Sondico Core XT Holdall</t>
  </si>
  <si>
    <t>Rail/coach fares</t>
  </si>
  <si>
    <t>£50 per month for bus pass, CB agreed this but need to check as 2014 included higher cost of Lboro to Leics 4 weekly ticket. FG1 thought £80 for 4 weeks should be adequate to meet most needs.FG2 said needed to be able to travel to the next city in order to access employment opportunities and that £96 option would enable this.</t>
  </si>
  <si>
    <t>Lboro to Leicester 4 weekly ticket = £70, or £80 depending on provider. Peterborough 4 weekly
£56, Nottingham: 1 month all operator Robin Hood season ticket £77 per month. Mango card capped at £95 for 28 days for unlimited travel. Derby: 28 days Derby area £85. Peterborough only: 4 week megarider £56 Peterborough to Cambridge (40 miles): 4 week megarider £96.</t>
  </si>
  <si>
    <t>£10 per month - public transport not sufficiently flexible. Might get bus to social activity but get taxi back as buses may not run late enough. CB changed to £20 per month for emergencies, e.g. getting back from hospital, havng to get somewhere that buses don't run to, or travel outside the times they operate, or just to get  home safely after dark sometimes. FG2 changed to £10 a week based on approx cost of 'short-hop' journey being £7-10 each way.</t>
  </si>
  <si>
    <t>Rail/coach travel for visiting friends/relatives e.g. Lake District / London / Manchester £100 a year. Would book in advance online. FG2 changed to
£120 in line with couples.</t>
  </si>
  <si>
    <t>e.g. Lake District (£104.70)/ London (£25.50)/ Manchester (£47.10 return). Would book in advance online. CB said should be enough for approx 250 mile round trip e.g. Liverpool  (£87.30), London (£28), Brighton (£51.40), Cardiff (£75.80). All fares within budget based on travelling by rail at approx 18.30 Friday 3 Nov, return departure before noon Sunday 5 Nov  2017.</t>
  </si>
  <si>
    <t>Rail fare for Leicester to Chester return for holiday.</t>
  </si>
  <si>
    <t>HDMI lead</t>
  </si>
  <si>
    <t>Christmas
decorations</t>
  </si>
  <si>
    <t>Writing
paper</t>
  </si>
  <si>
    <t>Donations</t>
  </si>
  <si>
    <t>Inflatable mattress</t>
  </si>
  <si>
    <t>32" TV to be able to take part in cultural life and
keep up with current affairs. Approx £200 from Currys/Argos would last 5 years.</t>
  </si>
  <si>
    <t>Philips 32PHT4032/05 32 Inch HD Ready TV, has 1 SCART socket, 1
USB port and 2 HDMI sockets</t>
  </si>
  <si>
    <t>Approx £300 with 1TB hard drive, dual core/intel processor. Would last 5 years.</t>
  </si>
  <si>
    <t>LENOVO IdeaPad 110 15.6" Laptop - Black incoludes Intel Celeron Processor, 1TB HDD and DVD drive.</t>
  </si>
  <si>
    <t>Cheapest HDMI lead to connect laptop to TV.
Would last 3 years.</t>
  </si>
  <si>
    <t>Alba HDMI Cable - 0.75m</t>
  </si>
  <si>
    <t>£15 per person for 4 people. CB changed to £15 for 5 people, excluding cards and wrapping. FG1 changed to £10 for 12 people, including wrap and cards in line with couples plus £50 to treat himself.FG2 changed to 12x£18 presents,
including cards and wrap plus £40 to treat himself.</t>
  </si>
  <si>
    <t>Birthday presents for 4 people a year at £10 each, would include cards and wrapping. CB changed to
£15 for 5 people including cards and wrapping. FG1 changed to £10 for 12 people plus £10 wrapping and cards, plus £50 to treat himself. FG2 changed to £18 x 12 plus £10 wrap and cards plus £40 to treat himself.</t>
  </si>
  <si>
    <t>£25 every 5 years for an artificial tree and some
decorations.</t>
  </si>
  <si>
    <t>1 pad every 2 years</t>
  </si>
  <si>
    <t>Tesco Basics A4 Refill Pad 160 Pages</t>
  </si>
  <si>
    <t>Pack of 20 every 2 years (so 50 would last 2.5
years).</t>
  </si>
  <si>
    <t>Tesco White Dl Envelopes 50 Pack</t>
  </si>
  <si>
    <t>Pack of cheap pens, e.g. biro every 5 years.</t>
  </si>
  <si>
    <t>Tesco Everyday Value Assorted Pens
10 Pack</t>
  </si>
  <si>
    <t>FG1 added £20 per year per household for charitable donations, buying a poppy for Remembrance Day, sponsorship for Children in
Need etc.</t>
  </si>
  <si>
    <t>PWA CB added for singles and couples. For guests to sleep on in living room - cheap, self inflating lasts longer than airbed with footpump
and easier to store.</t>
  </si>
  <si>
    <t>Trail Double Self Inflating Camping Mat Inflatable Roll Mattress Bed Extra Thick 5cm</t>
  </si>
  <si>
    <t>Passport
photos</t>
  </si>
  <si>
    <t>costs £150.50/year if paying monthly or weekly you have to pay first year within six months and then can move to either weekly or monthly
payments</t>
  </si>
  <si>
    <t>Unlimited downloads, monthly subscription paid by direct debit.</t>
  </si>
  <si>
    <t>via Moneysupermarket. First Utility up to 17Mb/sec, unlimited downloads, 18 month contract, no setup cost, £227.88 total cost per year and no set increases after year 1. Costed in HH services included in line rental.</t>
  </si>
  <si>
    <t>£5 per household per year for printing documents/tickets etc. at post office/shop . PWA CB added for singles.</t>
  </si>
  <si>
    <t>Printing at Post Office/corner shop/ library etc.</t>
  </si>
  <si>
    <t>Some kind of social activity 'at least once a week' e.g.socialising with friends, visiting family, football (watching or playing), swimming, darts, pool, snooker, going out with colleagues, cinema, date night, theatre, museum, gallery and eating out. £25 a week would cover a range of things, so could do something more expensive less often or cheaper/free things more often. (Food  budget also has £10 a fortnight for takeaway.) Would also cover any charitable contributions and any money for items for use outside (e.g. money for plants, a barbecue grill etc.) CB changed to £20 a week in line with SWAM and disucssed how the £5 could be put towards holiday.</t>
  </si>
  <si>
    <t>£500 a year including travel (min £375 for accommodation) for 1 week holiday (e.g. B&amp;B in   Cornwall/ Torquay/ Blackpool / Skegness / Mablethorpe or 2 long weekends (e.g. all inclusive weekend at Butlins or city breaks - e.g. Edinburgh) off peak travel and off peak season holiday dates. Would go with partner/friend (i.e. no single supplement).
CB agreed 1 week holiday. Priced at £178.50 for accommodation (based on 2 people sharing cottage costing £357), plus £42.40 for return rail fare (in transport budget). Included £200 budget for spending money in line with SWAF.</t>
  </si>
  <si>
    <t>Accommodation £358 for 2 bed cottage - Chester self contained holiday apartment 7-14 September 2018 £179 total each https://www.sykescottages.co.uk/cottage/North- Wales-Snowdonia-Chester/Fountains-Apartment- 963897.html would share with a friend so half the cost</t>
  </si>
  <si>
    <t>£100 spending money for week's holiday. FG2 said budget should be £30 a day for 7 days, but this includes money normally spent on food and drink at home plus leisure - approx £75 (£49.55 food &amp; catering+£5.38 alcohol + £20 activities =  £74.93) £210 per week minus
£75 = £135 extra spending money.</t>
  </si>
  <si>
    <t>Passport needed for identification purposes. Costed as paper application from the post office</t>
  </si>
  <si>
    <t>Photo booth £6 (costed at Photo-Me)</t>
  </si>
  <si>
    <t>Yoghurt full fat
plain</t>
  </si>
  <si>
    <t>Cheese</t>
  </si>
  <si>
    <t>Fish frozen</t>
  </si>
  <si>
    <t>Other canned
or bottled fish</t>
  </si>
  <si>
    <t>Polyunsaturate d Reduced fat
spreads</t>
  </si>
  <si>
    <t>Other fresh green veg (
broccoli)</t>
  </si>
  <si>
    <t>Onions, shallots, leeks,
fresh</t>
  </si>
  <si>
    <t>Sweetcorn
frozen</t>
  </si>
  <si>
    <t>Tesco stirfry
packet</t>
  </si>
  <si>
    <t>Baked Beans,
canned</t>
  </si>
  <si>
    <t>Leafy green
salad</t>
  </si>
  <si>
    <t>Peppers/ raw</t>
  </si>
  <si>
    <t>Fruit juices
fresh</t>
  </si>
  <si>
    <t>Jam fruit</t>
  </si>
  <si>
    <t>Bread, wholemeal,
sliced</t>
  </si>
  <si>
    <t>Rolls</t>
  </si>
  <si>
    <t>Biscuits, other than chocolate</t>
  </si>
  <si>
    <t>2pt</t>
  </si>
  <si>
    <t>5 x 125 low fat fruit</t>
  </si>
  <si>
    <t>Activia Low fat 8 x125g £3</t>
  </si>
  <si>
    <t>1 x 125g</t>
  </si>
  <si>
    <t>Yeo Natural Valley full fat 150g £0.55</t>
  </si>
  <si>
    <t>2000ml</t>
  </si>
  <si>
    <t>Tesco British semi milk 2pt (1.136) £0.80 extra for visitors</t>
  </si>
  <si>
    <t>3 x 30g</t>
  </si>
  <si>
    <t>British Eggs Medium 6 pk £0.89</t>
  </si>
  <si>
    <t>120g</t>
  </si>
  <si>
    <t>Tesco British mature cheddar cheese 200g
£1.55</t>
  </si>
  <si>
    <t>210g raw</t>
  </si>
  <si>
    <t>Tesco Beef lean steak mince 5%fat 250g
£2.50</t>
  </si>
  <si>
    <t>60g rasher raw</t>
  </si>
  <si>
    <t>Tesco deli 37g small rasher bacon 25p. Use 2 rashers.</t>
  </si>
  <si>
    <t>17g sliced bought chilled</t>
  </si>
  <si>
    <t>Counter cooked ham lowest amount is 50g for 50p</t>
  </si>
  <si>
    <t>55g on raw sausage</t>
  </si>
  <si>
    <t>Richmond thick pork sausages 454g 8 pack
£2 will freeze</t>
  </si>
  <si>
    <t>185g breast fillet</t>
  </si>
  <si>
    <t>Willow Farms Chicken Breast Portions 300g.2 portions. Use 1 and freeze 1.£1.89</t>
  </si>
  <si>
    <t>Tesco deli  smallest 1 slice 50g for 39p</t>
  </si>
  <si>
    <t>120g frozen breaded cod</t>
  </si>
  <si>
    <t>Tesco 2 lightly dusted salt and pepper cod
fillets 285g £3</t>
  </si>
  <si>
    <t>Tuna 80g small tin</t>
  </si>
  <si>
    <t>Princes tuna chunks in spring water 3 x 80g
tins £2.25</t>
  </si>
  <si>
    <t>Fajita strips bought chilled Tesco 140g</t>
  </si>
  <si>
    <t>Flora light spread 500g £1.80 reduced to £1 can keep refrigerated 1 month</t>
  </si>
  <si>
    <t>560g</t>
  </si>
  <si>
    <t>1 x 25g</t>
  </si>
  <si>
    <t>165g</t>
  </si>
  <si>
    <t>80g</t>
  </si>
  <si>
    <t>Tesco frozen broccoli florets 900g £1.10</t>
  </si>
  <si>
    <t>300g</t>
  </si>
  <si>
    <t>Tesco loose carrots 0.60/kg
60/1000x300=18p</t>
  </si>
  <si>
    <t>15g spring onions</t>
  </si>
  <si>
    <t>Tesco bunch spring onions 100g 55p lifetime adjusted</t>
  </si>
  <si>
    <t>220g (266g including waste at x 1.21)</t>
  </si>
  <si>
    <t>Tesco closed button mushrooms loose
2.75/kg</t>
  </si>
  <si>
    <t>9 tomatoes 765g</t>
  </si>
  <si>
    <t>Tesco 6 multi pack 69p</t>
  </si>
  <si>
    <t>Tesco garden peas 1 kg 1.30</t>
  </si>
  <si>
    <t>130g</t>
  </si>
  <si>
    <t>Tesco sweetcorn 1.30, 1kg frozen</t>
  </si>
  <si>
    <t>Tesco vegetable stirfry 320g £1</t>
  </si>
  <si>
    <t>400g</t>
  </si>
  <si>
    <t>Tesco Baked Beans In Tomato Sauce
4x420g £1</t>
  </si>
  <si>
    <t>127g small can</t>
  </si>
  <si>
    <t>Tesco italian chopped tom small 227g tin
30p</t>
  </si>
  <si>
    <t>Tesco tomato puree 200g 50p once open 1
month in fridge</t>
  </si>
  <si>
    <t>400g vegetable soup</t>
  </si>
  <si>
    <t>Tesco vegetable soup 400g tin £0.45</t>
  </si>
  <si>
    <t>Fresh and Naked Mixed little leaves 90g was
95p now 50p x 5 (450g) = 2.50</t>
  </si>
  <si>
    <t>155g half a cucumber</t>
  </si>
  <si>
    <t>Tesco cucumber portions 30p</t>
  </si>
  <si>
    <t>260g two large peppers</t>
  </si>
  <si>
    <t>Fresh pepper all sizes 55p x 2</t>
  </si>
  <si>
    <t>4 apples 448g</t>
  </si>
  <si>
    <t>Tesco Gala apples 6 pack £1.60</t>
  </si>
  <si>
    <t>5 bananas 780g</t>
  </si>
  <si>
    <t>Tesco bananas loose 76p/kg</t>
  </si>
  <si>
    <t>1 Pear 145g</t>
  </si>
  <si>
    <t>Conference pears 2.20/kg</t>
  </si>
  <si>
    <t>2 satsuma 285gg</t>
  </si>
  <si>
    <t>Tesco loose satsumas/clementines 1.67/kg</t>
  </si>
  <si>
    <t>1200ml</t>
  </si>
  <si>
    <t>Tesco strawberry jam 454g 75p adjusted
lifespan</t>
  </si>
  <si>
    <t>8 slices 288g</t>
  </si>
  <si>
    <t>2 x 55g</t>
  </si>
  <si>
    <t>64g</t>
  </si>
  <si>
    <t>Mission Deli wholemeal 8 pk wrap. £1.50
Freeze</t>
  </si>
  <si>
    <t>288g Tesco Margarita</t>
  </si>
  <si>
    <t>Tesco Stonebaked Margherita Pizza 286G (usual price £3.60 currently on offer for
£1.80)</t>
  </si>
  <si>
    <t>Ginsters original 227g</t>
  </si>
  <si>
    <t>Ginsters original cornish pasty 227g  was
1.60</t>
  </si>
  <si>
    <t>6 x 15.2g Hob Nobs</t>
  </si>
  <si>
    <t>Mcvities Hobnob biscuits 262g 16 biscuits
£1.00 plus extra for visitors</t>
  </si>
  <si>
    <t>Cereal bar</t>
  </si>
  <si>
    <t>mixed nuts</t>
  </si>
  <si>
    <t>Yorkshire pudding (one
frozen)</t>
  </si>
  <si>
    <t>French
Dressing</t>
  </si>
  <si>
    <t>Pkt Cheese
sauce mix</t>
  </si>
  <si>
    <t>Stir fry sauce
packet</t>
  </si>
  <si>
    <t>Soft drinks,
concentrated</t>
  </si>
  <si>
    <t>oil sunflower</t>
  </si>
  <si>
    <t>pepper</t>
  </si>
  <si>
    <t>Xmas food &amp;
drink</t>
  </si>
  <si>
    <t>37g</t>
  </si>
  <si>
    <t>Natural Valley protein bar 42g 59p</t>
  </si>
  <si>
    <t>25g</t>
  </si>
  <si>
    <t>Tesco Scottish Oats 500g 70p. Adjusted
lifespan</t>
  </si>
  <si>
    <t>2 x 20g Weetabix</t>
  </si>
  <si>
    <t>Weetabix 12 pack £1.50</t>
  </si>
  <si>
    <t>2 x 25g Shredded Wheat</t>
  </si>
  <si>
    <t>Nestle shredded wheat 16 pack 360g £1.00</t>
  </si>
  <si>
    <t>45g Pasta Sheets dry</t>
  </si>
  <si>
    <t>Tesco Lasagne Pasta 500g  56p</t>
  </si>
  <si>
    <t>30g Penne dry</t>
  </si>
  <si>
    <t>Tesco Quick Cook Penne 500g 56p</t>
  </si>
  <si>
    <t>75g dry</t>
  </si>
  <si>
    <t>Tesco Easy Cook Long Grain Rice 1Kg</t>
  </si>
  <si>
    <t>Tesco snack nuts 25g 50p x 2</t>
  </si>
  <si>
    <t>Aunt Bessie's 12 Bake At Home Yorkshires 370g (2 per portion)</t>
  </si>
  <si>
    <t>26 tea bags</t>
  </si>
  <si>
    <t>8 teaspoons 40g</t>
  </si>
  <si>
    <t>Tesco gold Instant coffee 200g £2.99</t>
  </si>
  <si>
    <t>5g</t>
  </si>
  <si>
    <t>Trade Aid 500g 69p life limited to one year</t>
  </si>
  <si>
    <t>115g</t>
  </si>
  <si>
    <t>Tesco mayonnaise 250ml 60p</t>
  </si>
  <si>
    <t>Tesco french dressing 175ml 1.15</t>
  </si>
  <si>
    <t>Half of Colemans Cheddar Cheese sauce</t>
  </si>
  <si>
    <t>Colmans cheddar cheese sauce mix 40g
80p</t>
  </si>
  <si>
    <t>6g</t>
  </si>
  <si>
    <t>Bisto reduced salt gravy granuales 170g
£1.35</t>
  </si>
  <si>
    <t>Blue dragon packet 120g</t>
  </si>
  <si>
    <t>Blue dragon stir fry sauce 120g 70p</t>
  </si>
  <si>
    <t>Saxo table salt Mini pot 70g  40p</t>
  </si>
  <si>
    <t>120ml</t>
  </si>
  <si>
    <t>Robinsons concentrate orange no added
sugar 1L £1.69</t>
  </si>
  <si>
    <t>40ml</t>
  </si>
  <si>
    <t>Tesco sunflower oil 500mls 80p</t>
  </si>
  <si>
    <t>£35 extra for food and drink at Christmas.
CB changed to £50.</t>
  </si>
  <si>
    <t>£15 a fortnight for eating out/takeaway</t>
  </si>
  <si>
    <t>£15 less cost of wine drinking out 250mls
£1.66. Less cost of equivalent meal eaten in. Fish 120g,  chips 165g and peas 160g: 1.50p+24p+22p =£1.96 every fortnight. £15 - 1.66 - 1.96 = £11.38</t>
  </si>
  <si>
    <t>One bottle of wine a week to share with a friend= 750/2=375ml. Minus 250ml per fortnight consumed with meal out, so 375ml- 125ml per week =250ml = £1.66</t>
  </si>
  <si>
    <t>Isla Negra Cabernet Sauvignon Shiraz 75cl 12%</t>
  </si>
  <si>
    <t>CB added 4 beers per week  in line with SWAM. FG1 changed to 2  per week.</t>
  </si>
  <si>
    <t>Carling Lager 4x440ml 4%</t>
  </si>
  <si>
    <t>FG1 added £30 per year per person for birthday celebrations - e.g. providing extra food &amp; drink
for guests</t>
  </si>
  <si>
    <t>Glass of wine (250ml) with meal out</t>
  </si>
  <si>
    <t>£3.30 for 250ml glass of Tempranillo priced
at Scream pub in Loughborough</t>
  </si>
  <si>
    <t>T-shirts (long
sleeved)</t>
  </si>
  <si>
    <t>T-shirts (short
sleeved)</t>
  </si>
  <si>
    <t>Blouses</t>
  </si>
  <si>
    <t>Smart tops</t>
  </si>
  <si>
    <t>Dress (summer)</t>
  </si>
  <si>
    <t>Dress (occasion)</t>
  </si>
  <si>
    <t>Skirt (winter)</t>
  </si>
  <si>
    <t>Skirt (summer)</t>
  </si>
  <si>
    <t>Jacket (smart)</t>
  </si>
  <si>
    <t>Jacket (casual)</t>
  </si>
  <si>
    <t>Cardigans</t>
  </si>
  <si>
    <t>Scarves (summer)</t>
  </si>
  <si>
    <t>Belts</t>
  </si>
  <si>
    <t>Coat (waterproof)</t>
  </si>
  <si>
    <t>Swimming
costume</t>
  </si>
  <si>
    <t>Bikini</t>
  </si>
  <si>
    <t>Pyjamas (winter)</t>
  </si>
  <si>
    <t>Pyjamas (summer)</t>
  </si>
  <si>
    <t>7 pairs needed. Primark/Supermarket. 1 year. Changed to 14 pairs by PWA. CB changed to 12 pairs (3 packs
of 4).</t>
  </si>
  <si>
    <t>F&amp;F 4 Pack of High Leg Briefs with As New Technology (range of styles at this price)</t>
  </si>
  <si>
    <t>3 needed. Primark/Supermarket. 1 year. Changed to 5
by PW A.</t>
  </si>
  <si>
    <t>3 pack T shirt bra</t>
  </si>
  <si>
    <t>7 pairs needed. Primark/Supermarket. 1 year. Changed to 14 pairs by PWA. CB agreed 3 packs of 5 ok.</t>
  </si>
  <si>
    <t>Charcoal 5 Pk Socks</t>
  </si>
  <si>
    <t>3 pairs needed. Primark/Supermarket. 1 year. CB
changed to 1 pair a month</t>
  </si>
  <si>
    <t>3 Pack 80 Denier Black Tights</t>
  </si>
  <si>
    <t>2 pairs needed. Primark/Supermarket. 1 year</t>
  </si>
  <si>
    <t>Black Cosy Legging</t>
  </si>
  <si>
    <t>3 needed. Primark/Supermarket. 1 year</t>
  </si>
  <si>
    <t>Longsleeve Loose Top</t>
  </si>
  <si>
    <t>2 needed. 1 year</t>
  </si>
  <si>
    <t>Black Scoop T-Shirt (other styles available)</t>
  </si>
  <si>
    <t>5 needed. Could be worn as additional layer in winter with t-shirt or on their own in summer.1 year</t>
  </si>
  <si>
    <t>White Stretch Cami Top (also available in black)</t>
  </si>
  <si>
    <t>F&amp;F Striped Collarless Shirt (range of styles
available at same price)</t>
  </si>
  <si>
    <t>2 needed. Sparkly tops for going out. Could mix and match with trousers/skirts. Dorothy Perkins/Top Shop/TK Maxx/New Look. Would last 2 years.</t>
  </si>
  <si>
    <t>Black Floral Print Tie Waist Blouse</t>
  </si>
  <si>
    <t>1 pair needed. Primark/Supermarket. 1 year</t>
  </si>
  <si>
    <t>F&amp;F Slim Fit Ankle Grazer Trousers</t>
  </si>
  <si>
    <t>Navy Skinny Jeans</t>
  </si>
  <si>
    <t>3 pairs needed. Primark/Supermarket. 1 year. FG1
changed to 1 pair.</t>
  </si>
  <si>
    <t>F&amp;F Chino Shorts (range of styles available at
this price)</t>
  </si>
  <si>
    <t>1 needed. Primark/Supermarket. 1 year</t>
  </si>
  <si>
    <t>Green Floral And Frill Dress</t>
  </si>
  <si>
    <t>1 needed. Dorothy Perkins/Top Shop/TK Maxx/New Look, would last 2 years. CB changed to 5 years.</t>
  </si>
  <si>
    <t>Black Floral Print Wrap Midi Dress (range of styles available at this price)</t>
  </si>
  <si>
    <t>1 needed. Primark/Supermarket. 1 year. CB changed to
2 years.</t>
  </si>
  <si>
    <t>F&amp;F Belted Pencil Skirt</t>
  </si>
  <si>
    <t>F&amp;F Floral Pencil Skirt</t>
  </si>
  <si>
    <t>1 needed. Primark/Supermarket. 1 year. FG1 changed to 2 years.</t>
  </si>
  <si>
    <t>Longline Blazer Jacket</t>
  </si>
  <si>
    <t>1 needed. Primark/Supermarket. 1 year. FG1 changed
to 2 years.</t>
  </si>
  <si>
    <t>Khaki Mac Jacket</t>
  </si>
  <si>
    <t>Straight Jogger</t>
  </si>
  <si>
    <t>3 needed. Primark/Supermarket. 1 year. FG1 changed
lifetime to 3 years.</t>
  </si>
  <si>
    <t>F&amp;F Crew Neck Cardigan</t>
  </si>
  <si>
    <t>3 needed. Primark/Supermarket. 1 year Added by
PWA. FG1 changed lifetime to 3 years.</t>
  </si>
  <si>
    <t>Ecru Tie Back Jumper- other colours and styles
available at this price.</t>
  </si>
  <si>
    <t>1 needed. Primark/Supermarket. 1 year. Added by
PWA. CB changed to 5 years.</t>
  </si>
  <si>
    <t>Dark Grey Printed Grey Zip Hoody</t>
  </si>
  <si>
    <t>1 set: hat, gloves, scarf. Would last 2 years.</t>
  </si>
  <si>
    <t>Grey Beanie Hat</t>
  </si>
  <si>
    <t>Heat resistant gloves</t>
  </si>
  <si>
    <t>F&amp;F Chenille Knitted Scarf</t>
  </si>
  <si>
    <t>3 needed. Primark/Supermarket. To accessorise outfits, could be worn as hair scarf, belt etc. Would last 3  years. Changed from 3 to 1 by PWA.</t>
  </si>
  <si>
    <t>Monochrome And Floral Scarf</t>
  </si>
  <si>
    <t>2 needed. Primark/Supermarket. 3 years.</t>
  </si>
  <si>
    <t>F&amp;F 2 Pack of Belts</t>
  </si>
  <si>
    <t>1 needed. Primark/Supermarket. 1 year. Changed to 2
years by PWA.</t>
  </si>
  <si>
    <t>Green Longline Parka Coat</t>
  </si>
  <si>
    <t>Lightweight waterproof jacket added by PWA and
confirmed by SWA CB group.</t>
  </si>
  <si>
    <t>Gelert Packaway Jacket Ladies (waterproof)</t>
  </si>
  <si>
    <t>Twist Control Swimsuit</t>
  </si>
  <si>
    <t>Frill Bikini Top (£8) plus Floral Bikini Bottom (£4)</t>
  </si>
  <si>
    <t>1 pair needed. Primark/Supermarket. 1 year. CB
changed to 2 years. FG1 changed to 2 pairs, 1 to wash, 1 to wear.</t>
  </si>
  <si>
    <t>F&amp;F Henley Lounge Top (£6)+ F&amp;F Striped Lounge Pants (£7)</t>
  </si>
  <si>
    <t>Leopard Print Pyjama Set</t>
  </si>
  <si>
    <t>F&amp;F Striped Fleece Dressing Gown</t>
  </si>
  <si>
    <t>Shoes (work)</t>
  </si>
  <si>
    <t>Shoes (occasion)</t>
  </si>
  <si>
    <t>Boots (winter)</t>
  </si>
  <si>
    <t>F&amp;F Textured Leopard Mule Slippers</t>
  </si>
  <si>
    <t>1 pair every 6 months</t>
  </si>
  <si>
    <t>F&amp;F Sensitive Sole Faux Suede Mid Heel Court Shoes -
Black</t>
  </si>
  <si>
    <t>1 pair needed. Dorothy Perkins/Top Shop/TK
Maxx/New Look. 1 year</t>
  </si>
  <si>
    <t>Black Suedette Penny Loafers</t>
  </si>
  <si>
    <t>1 pair would last 5 years because only worn for
special occasions. Dorothy Perkins/Top Shop/TK Maxx/New Look</t>
  </si>
  <si>
    <t>Gold Metallic Twist Strap Stiletto Sandals</t>
  </si>
  <si>
    <t>1 pair needed. Primark/Supermarket. 1 year. FG1
changed to 1 pair every 6 months.</t>
  </si>
  <si>
    <t>F&amp;F Active Mesh Panel Trainers</t>
  </si>
  <si>
    <t>Studded Toepost Sandal</t>
  </si>
  <si>
    <t>1 pair needed. Primark/Supermarket. 1 year. CB
changed to 5 years.</t>
  </si>
  <si>
    <t>F&amp;F Striped Floral Print Wellies</t>
  </si>
  <si>
    <t>1 pair needed. Winter boots that are weatherproof and stop you falling over when it's icy.
Primark/Supermarket. CB changed to 5 years.</t>
  </si>
  <si>
    <t>Karrimor Skiddaw Walking Boots Ladies</t>
  </si>
  <si>
    <t>1 pair needed.  Primark/Supermarket. Added by
partnered group.</t>
  </si>
  <si>
    <t>Cherry Print Flip Flop</t>
  </si>
  <si>
    <t>Wilkos - between £5 and £10 to direct the light down into the room. Would last 10 years. PWA CB changed to £10 version to enable greater choice.</t>
  </si>
  <si>
    <t>Wilko LED Bulb GLS 6W BC Dimmable 1pk 437690 'lasts for up to 25 years' NB Halogen cheaper (£4 for 2 bulbs) but much shorter lifetime - approx 2.5-3 years.</t>
  </si>
  <si>
    <t>Door mat to wipe feet on. Wilkos/B&amp;Q £5 with
bristles would last 5 years.</t>
  </si>
  <si>
    <t>Wilko Rubber Coir Doormat 70 x 40cm</t>
  </si>
  <si>
    <t>Row of 4 hooks - decent quality so hooks don't snap if several coats hanging up. £5-£10. The Range. 10 years. PWA CB changed to over door hooks as in PRS may not be able to drill into walls.</t>
  </si>
  <si>
    <t>Wilkos - between £5 and £10 to direct the light down into the room. Would last 10 years.
PWACB changed to the £10 version to offer greater choice.</t>
  </si>
  <si>
    <t>LED bulbs most cost efficient. 1 for main light and 2 for floor lamp.</t>
  </si>
  <si>
    <t>Needed for insulation, privacy and security. Supermarket/Wilkos/Argos. Should be blackout lined to improve insulation and washable. Cheapest of this type should be reasonable quality and last 10 years. Pole or track would be included in rental accommodation. CB changed to cheapest curtains in line with SWAM. Blackout lining not essential and would machine wash rather than following recommendation to dry clean only. PWA CB changed to £28.99 curtains from Argos to give more choice. FG1 said cheapest washable.</t>
  </si>
  <si>
    <t>TG said curtain pole would be included in PRS. CB added curtain pole as didn't think it would be included in standard fixtures and fittings, 1 or 2 up from bottom but not thinnest from Argos/Wilkos. PWA CB changed to cheapest metal lasts 20 years.</t>
  </si>
  <si>
    <t>Cheapest voile curtains. Would last 2 years. Over time they yellow and can start looking grubby. Supermarket/Wilkos/Argos</t>
  </si>
  <si>
    <t>Needs seating for 4 so 3 seater sofa (which can be used to sleep on if friend stays over) plus armchair. Mid-mid, fabric from Ikea/Argos, with washable covers would last 10 years. NB If Ikea should include cost of delivery. CB changed from same spec from Argos costing approx £500 to cheaper item from Ikea in line with SWAM.  PWACB changed to 2 x 2 seater sofas for singles and couples.</t>
  </si>
  <si>
    <t>Saville Two Seater Sofa - cream (available in several colours) Reversable, Removable and Washable Cushions. Priced from Warely via Tesco Direct. Free delivery.</t>
  </si>
  <si>
    <t>3 needed, 1 for each seat. CB added 1 to go with additional armchair. 4 still needed for 2x2 seater sofas. PWA CB changed lifetime to 4 years.</t>
  </si>
  <si>
    <t>Essentials Barkweave Cushion (various colours available). Cover machine washable.</t>
  </si>
  <si>
    <t>Cheapest from Argos would last 10 years. CB changed to one up from bottom in line with SWAM. PWACB changed to mid-mid quality lasting 10 years for couples and singles.</t>
  </si>
  <si>
    <t>Tall storage unit to maximise storage space for floor space used. Would include shelving and cupboards. Argos mid-mid because books are heavy so needs to be able to bear a bit more weight and cheaper units might be more  flimsy. 10 years. CB changed to cheaper waist- height item that TV could go on.</t>
  </si>
  <si>
    <t>Tall with at least 3 shelves for DVDs etc. Same quality as storage unit, mid-mid would last 15 years. Argos. FG1 added lin line with PWA.</t>
  </si>
  <si>
    <t>Standard lamp. Mid-mid range. Argos/Tesco. 15 years. PWA CB chose standard lamp as more versatile - can be moved around room to make it look different or as needed whereas table lamp has to stand on a piece of a furniture.FG1 changed to 2 up from bottom, lifetime 10 years.</t>
  </si>
  <si>
    <t>CB added to personalise flat and make it
homely.</t>
  </si>
  <si>
    <t>Needed for insulation, privacy and security. Supermarket/Wilkos/Argos. Should be blackout lined to improve insulation and washable. Cheapest of this type should be reasonable quality and last 10 years. Pole or track would be included in rental accommodation. CB changed to cheapest curtains in line with SWAM. Blackout lining not essential and would machine wash rather than following recommendation to dry clean only. PWA CB changed to £28.99 curtains from Argos to give more choice.FG1 said cheapest washable.</t>
  </si>
  <si>
    <t>Folding set from Argos - folding drop leaf table that includes storage for 4 folding chairs.
Would last 10 years. FG1 changed to solid table and 4 chairs - should have the choice of solid or folding, depending on space.</t>
  </si>
  <si>
    <t>4 table mats and matching coasters from Wilkos to protect table. Cheapest would last 3
years.</t>
  </si>
  <si>
    <t>4 table mats and matching coasters from
Wilkos to protect table. Cheapest would last 3 years.</t>
  </si>
  <si>
    <t>included in set above</t>
  </si>
  <si>
    <t>Moisture resistant roller blind would last 5 years. From Argos/Supermarket/Wilkos/B&amp;M Bargains.</t>
  </si>
  <si>
    <t>Moisture Resistant Roller Blind (various colours) Largest size Drop 162xWidth 122 £16 (smaller sizes available at £12 and £8) Not available from retailers mentioned so priced at Dunelm.</t>
  </si>
  <si>
    <t>Cheapest set of 4 place settings (dinner plate, side plate, bowl, mugs) approx £10 from Tesco or Wilkos would last 10 years. FG1 said 5 years more realistic for cheap crockery.</t>
  </si>
  <si>
    <t>mugs</t>
  </si>
  <si>
    <t>Wilko Colour Play Mug Cream (more colours
available)</t>
  </si>
  <si>
    <t>Set of 4 knife, fork, spoon, teaspoon. Each set costs £1 from Poundland, so 4 place settings is £4. Would last 10 years. CB changed to more expensive set in line with SWAM.</t>
  </si>
  <si>
    <t>2 needed. Wilkos, cheapest stainless steel.
Would last 20 years. Added in line with SWAM.</t>
  </si>
  <si>
    <t>4 tall tumblers from Tesco/Wilkos/Ikea would last 10 years. CB changed lifetime to 5 years.
FG1 changed to 3 years.</t>
  </si>
  <si>
    <t>Set of 4 pint glasses. 2 up from bottom would last 5 years. CB added in line with SWAM.</t>
  </si>
  <si>
    <t>Set of 4 wine glasses 2 up from bottom would last 5 years. CB added in line with SWAM.</t>
  </si>
  <si>
    <t>Cheapest would last 5 years. Supermarket/Wilkos/The Range/Argos. Changed spec in line with SWAM and CWA to cheapest 800W. PWA CB changed lifetime to 10 years. FG1 said electrical appliances not designed to last as long as they used to and revised to 5 years.</t>
  </si>
  <si>
    <t>Included in private rental property.</t>
  </si>
  <si>
    <t>Cheapest would last 5 years. Supermarket/Wilkos/The Range/Argos.  PWA CB changed to item priced approx £10 (not cheapest), lifetime 3 years.</t>
  </si>
  <si>
    <t>Cheapest would last 5 years. Supermarket/Wilkos/The Range/Argos. Changed spec in line with SWAM and CWA to
£10 item kept lifetime 5 years. PWA CB changed lifetime to 3 years.</t>
  </si>
  <si>
    <t>For making smoothies, hand made soups etc. Cheapest would last 5 years.
Supermarket/Wilkos/The Range/Argos</t>
  </si>
  <si>
    <t>Set of 3 non-stick saucepans, 2 up from bottom, would last 5 years.
Supermarket/Wilkos/The Range/Argos.</t>
  </si>
  <si>
    <t>HOME 5 Piece Aluminium Pan Set - Black 3 saucepans - diameter 16cm, 18cm, 20cm .
2 frying pans - diameter 20cm, 24cm .(they have bakelite handles which can withstand high temperatures)</t>
  </si>
  <si>
    <t>Non-stick, 2 up from the bottom, would last 5 years. Supermarket/Wilkos/The Range/Argos</t>
  </si>
  <si>
    <t>inc in saucepan set</t>
  </si>
  <si>
    <t>Knife block set including knife sharpener (not with wooden handles as they fall apart).
Approx £15-20 would last 10 years. Supermarket/Wilkos/The Range/Argos. CB changed lifetime to 15 years in line with manufacturer guarantee.</t>
  </si>
  <si>
    <t>Baking tray</t>
  </si>
  <si>
    <t>Ceramic dish</t>
  </si>
  <si>
    <t>Food storage tubs</t>
  </si>
  <si>
    <t>Batteries (for
smoke alarms)</t>
  </si>
  <si>
    <t>Airer (free standing)</t>
  </si>
  <si>
    <t>Vacuum
cleaner</t>
  </si>
  <si>
    <t>Cheapest would last 2 years. Supermarket/Wilkos/The Range/Argos. CB changed spec and lifetime to 2 up from bottom lasts 5 years.</t>
  </si>
  <si>
    <t>Flat sheet. Cheapest would last 2 years. Supermarket/Wilkos/The Range/Argos. CB changed spec and lifetime to 2 up from bottom lasts 5 years.</t>
  </si>
  <si>
    <t>For Yorkshire puddings/fairy cakes. Cheapest would last 2 years. Supermarket/Wilkos/The Range/Argos. CB changed spec and lifetime to 2 up from bottom lasts 5 years.</t>
  </si>
  <si>
    <t>PWA CB added cake tin.</t>
  </si>
  <si>
    <t>Non-Stick Deep Round Loose Bottomed Cake Tin -
Grey</t>
  </si>
  <si>
    <t>Ceramic rectangular dish e.g. for lasagne. Cheapest would last 3 years. FG1 included in line with couples. FG2 changed to 10 years.</t>
  </si>
  <si>
    <t>Cheapest, metal would last 10 years. CB
added in line with SWAM.</t>
  </si>
  <si>
    <t>Wilko Colander Stainless Steel</t>
  </si>
  <si>
    <t>Metal sieve would last 10 years.
Supermarket/Wilkos/The Range/Argos.</t>
  </si>
  <si>
    <t>From pound shop. Would last 10 years. CB changed lifetime to 5 years as would rust.</t>
  </si>
  <si>
    <t>2 glass oven proof dishes with lids (e.g.  Pyrex), could also be used as serving bowls for salad etc., would last 10 years. CB added in line with SWAF.</t>
  </si>
  <si>
    <t>Plastic so won't scratch non-stick pans. Cheapest set ok. Would last 5 years.</t>
  </si>
  <si>
    <t>Simple Value 9 Piece Suregrip Kitchen Utensil Set made from plastic and inc. Ladle.
Serving spoon. Slotted spoon. Slotted turner. Slotted masher. Can opener.
Pizza cutter. Peeler.
Scissors.</t>
  </si>
  <si>
    <t>Combined Pyrex measuring jug/bowl. Would last 20 years. CB changed to cheap plastic measuring jug. PWA CB changed to Pyrex lasting 15 years in line with couples.</t>
  </si>
  <si>
    <t>Cheap plastic mixing bowl from Wilkos, 10 years. Added by CB. FG1 changed lifetime to 5
years.</t>
  </si>
  <si>
    <t>FG1 included in line with couples.</t>
  </si>
  <si>
    <t>Cheapest one with turning mechanism would
last 10 years.</t>
  </si>
  <si>
    <t>Two plastic chopping boards. Replace after 5 years for hygiene reasons. CB changed lifetime to 1 year in line with SWAM. FG1 changed to colour coded set lasting 3 years.</t>
  </si>
  <si>
    <t>Ballerina type corkscrew would last 5 years.
FG1 added in line with couples.</t>
  </si>
  <si>
    <t>Plastic tubs for storing food leftovers. Set of 12 from Poundland for £1. Would last 5 years.</t>
  </si>
  <si>
    <t>Wilko Functional Zinc Chloride Batteries PP3 9V
Single</t>
  </si>
  <si>
    <t>Wilko Functional Zinc Chloride Batteries AA 1.5V
12pk</t>
  </si>
  <si>
    <t>Medium sized plastic bin from The Range. 5 years. FG1 changed to 10-15L bin for singles, larger bin for couples, 3 bin liners a week.</t>
  </si>
  <si>
    <t>1 a week (medium sized flip-top bin). Added in line with SWAF. FG1 changed to small bin and
3 bin liners a week.</t>
  </si>
  <si>
    <t>2 trays from Poundshop, so he can eat in front
of TV with a friend. Would last 20 years. CB changed lifetime to 5 years.</t>
  </si>
  <si>
    <t>Cheapest would last 5 years.
Supermarket/Wilkos/The Range/Argos</t>
  </si>
  <si>
    <t>4 loads per week. Powder. Generic ok. CB changed to liquid from powder (better for washing machine) and 2 loads per week.</t>
  </si>
  <si>
    <t>Tesco Super Concentrated Non Bio Liquid 630ml 21 washes</t>
  </si>
  <si>
    <t>4 loads per week. Generic ok. CB changed to 2
loads per week.</t>
  </si>
  <si>
    <t>Cheap steam iron from Argos.5 years. FG1
changed to mid-mid quality in line with couples.</t>
  </si>
  <si>
    <t>CB added in line with SWAF. FG1 changed
lifetime to 3 years.</t>
  </si>
  <si>
    <t>Metal with plastic coating. Decent quality
would last 20 years. Cheap ones collapse with weight of laundry.</t>
  </si>
  <si>
    <t>Wilko Radiator Airer 3pk</t>
  </si>
  <si>
    <t>From Pound Shop. Would last 5 years. Replace mop head yearly. PWA CB changed
to Vileda microfibre mop.</t>
  </si>
  <si>
    <t>Mop head. Replace yearly. PWA CB added
replacement head every 6 months.</t>
  </si>
  <si>
    <t>From Pound Shop. Would last 5 years.</t>
  </si>
  <si>
    <t>Cheap, bagless, cylinder vacuum cleaner.
Approx £35 Argos. 5 years.</t>
  </si>
  <si>
    <t>Cheap, would last 10 years. Added in line with SWAM.PWA CB changed lifetime to 5 years in
line with singles.</t>
  </si>
  <si>
    <t>1 pack a year.</t>
  </si>
  <si>
    <t>Pack from Wilkos. Each pad lasts 2 weeks.</t>
  </si>
  <si>
    <t>Replace yearly.</t>
  </si>
  <si>
    <t>1 a week. FG1 changed to 1 roll every 3
weeks, so 4 rolls would last 12 weeks.</t>
  </si>
  <si>
    <t>Pack of 3 every 3 years. Priced pack of 5 so
would last 5 years. PWA CB changed lifetime to one year in line with CWA.</t>
  </si>
  <si>
    <t>Generic vs Fairy - group undecided. SWAM
said Fairy lasts longer - 3 months.</t>
  </si>
  <si>
    <t>Replace monthly. FG1 said would use 30cm a day, so 20m roll lasts 66.6 days, so approx
two months.</t>
  </si>
  <si>
    <t>Replace monthly. FG1 said would replace 50m
roll every 3 months.</t>
  </si>
  <si>
    <t>Replace monthly. FG1 changed lifetime to 1
roll a year.</t>
  </si>
  <si>
    <t>Tesco own brand bleach ok. Couldn't agree lifetime. USE PWA. PWA say replace every 3
months</t>
  </si>
  <si>
    <t>Basic tool kit, approx £20 from Wilkos, will last 20 years.CB added in line with SWAM.</t>
  </si>
  <si>
    <t>Guild 25 Piece Handtool Kit ( could not source at Wilkos so priced from Argos)</t>
  </si>
  <si>
    <t>Moisture resistant roller blind from Wilkos/Dunelm, 1 up from bottom, would last 5 years because of build up of grease, possibility of mildew etc.</t>
  </si>
  <si>
    <t>Spec from CWA, not discussed by single working age groups. Includes mirror, cheapest would last 10 years. Agreed by CB.</t>
  </si>
  <si>
    <t>2 needed from Dunelm 'because they specialise in good quality'. Cheapest would last 5 years. FG1 changed to 2 up from bottom, Wilkos as cheapest Dunelm not very good quality</t>
  </si>
  <si>
    <t>2 needed from Dunelm 'because they specialise in good quality'. Cheapest would last</t>
  </si>
  <si>
    <t>Wilko Bath Micro Mat Heather 50 x 80cm (other
colours available)</t>
  </si>
  <si>
    <t>Pop up to hold dirty laundry. 1 year. FG1
changed to 10 years.</t>
  </si>
  <si>
    <t>Needed. Replacement rate and retailer not
discussed. CB said replace monthly.</t>
  </si>
  <si>
    <t>Needed. Replacement rate and retailer not discussed. Lifetime and retailer from CWA used, cheap and replace brush every 6 months.</t>
  </si>
  <si>
    <t>Wilko LED Bulb GLS 6W BC Dimmable 1pk 437690
'lasts for up to 25 years' NB Halogen cheaper (£4 for</t>
  </si>
  <si>
    <t>Needed for insulation, privacy and security. Supermarket/Wilkos/Argos. Should be blackout lined to improve insulation and washable. Cheapest of this type should be reasonable quality and last 10 years. Pole or track would be included in rental accommodation. CB changed to cheapest curtains in line with SWAM. Blackout lining not essential and would machine wash rather than following recommendation to dry clean only. FG1 said bedroom curtains should be lined and washable.</t>
  </si>
  <si>
    <t>Metal, would last 10 years. Supermarket/Wilkos/Argos.Only available at Dunelm. FG1 changed lifetime to 20 years in line with couples.</t>
  </si>
  <si>
    <t>Pack of 25 Metal Curtain Hooks</t>
  </si>
  <si>
    <t>Good quality, would cost approx £100-£150, would last 8 years. FG1 said would last 10 years, change at same time as bed frame. FG2 said needed to be better quality than this to provide a good standard of comfort for the 8 years manufacturers recommend. Increased budget to £350 for both singles and couples.</t>
  </si>
  <si>
    <t>Double wardrobe. Mid-mid quality, includes mirror. Argos, approx £100 would last 10 years (part of matching set). PWA CB changed to more expensive range £299.97 for wardrobe, drawers and bedside table in line with couples.</t>
  </si>
  <si>
    <t>Mid-mid quality. 4 drawers. Approx £60 from Argos would last 10 years (part of matching set) PWA CB changed to more expensive range £299.97 for wardrobe, drawers and bedside table in line with couples.</t>
  </si>
  <si>
    <t>Mid-mid quality, approx £30 Argos would last 10 years (part of matching set) PWA CB changed to more expensive range £299.97 for wardrobe, drawers and bedside table in line with couples.</t>
  </si>
  <si>
    <t>Cheap from Wilkos approx £5, lasts 10 years.</t>
  </si>
  <si>
    <t>Wilko Ceramic Lamp Parchment (wide range of
colours available)</t>
  </si>
  <si>
    <t>1 needed. Quality and lifetime not discussed.
Mid-mid, 5 years.</t>
  </si>
  <si>
    <t>Fogarty All Seasons 15 Tog Duvet (includes 4.5 tog
and 10.5 tog duvets)</t>
  </si>
  <si>
    <t>1 needed. Quality and lifetime not discussed. Mid-mid, 5 years. Included in above item (set of heavier and lighter duvets).</t>
  </si>
  <si>
    <t>4 needed. For double bed and could lend 1 or 2 if friend staying over on sofa. Quality and lifetime not discussed. CB said 3 years.FG1 said 2 years.</t>
  </si>
  <si>
    <t>2 needed. Quality and lifetime not discussed.
Spec from CWA used.</t>
  </si>
  <si>
    <t>2 needed. Quality and lifetime not discussed. Spec from CWA used.</t>
  </si>
  <si>
    <t>Fogarty Soft Touch Slate Duvet Cover and
Pillowcase Set Double other colours available, inc. two pillow cases</t>
  </si>
  <si>
    <t>8 needed. 2 in each duvet cover set so an extra 4 required. Quality and lifetime not discussed. Spec from CWA used.</t>
  </si>
  <si>
    <t>1 book of 12 first class stamps per year for Xmas and birthday cards and sending the occasional present.FG1 changed to £20 per
year.</t>
  </si>
  <si>
    <t>Price of handset included in contract.</t>
  </si>
  <si>
    <t>Cheap contract mobile phone - entry level smartphone with 1GB data, free minutes and free texts. Price of contract includes handset, can be upgraded every 2 years. CB changed to men's spec to include minimum of 5GB data. PWA CB changed back to 1GB data as said free wifi widely available.</t>
  </si>
  <si>
    <t>Cheapest plug in phone for use in emergencies, would last 10 years. Supermarket/Argos/Currys. CB added in line
with SWAM.</t>
  </si>
  <si>
    <t>Landline rental only - doesn't need a physical landline phone as would use mobile phone for all calls. CB added landline phone as might  be useful in emergencies.</t>
  </si>
  <si>
    <t>Hairdressing, women</t>
  </si>
  <si>
    <t>Hair styling
product (woman)</t>
  </si>
  <si>
    <t>Shower gel
(woman)</t>
  </si>
  <si>
    <t>Shampoo
(woman)</t>
  </si>
  <si>
    <t>Conditioner
(woman)</t>
  </si>
  <si>
    <t>Deodorant
(woman)</t>
  </si>
  <si>
    <t>Toothpaste
(woman)</t>
  </si>
  <si>
    <t>Toothbrush
(woman)</t>
  </si>
  <si>
    <t>Hair bands</t>
  </si>
  <si>
    <t>Cotton buds (woman)</t>
  </si>
  <si>
    <t>Bubble bath
(woman)</t>
  </si>
  <si>
    <t>Sanitary protection -
tampons</t>
  </si>
  <si>
    <t>Sanitary protection -
towels</t>
  </si>
  <si>
    <t>Razors, disposable
woman</t>
  </si>
  <si>
    <t>Handbag (work)</t>
  </si>
  <si>
    <t>Handbag (occasion)</t>
  </si>
  <si>
    <t>Watch (woman)</t>
  </si>
  <si>
    <t>£25 for a cut and blow dry every 2 months plus home hair colour. PWA CB changed to £15 for dry cut every
8 weeks.</t>
  </si>
  <si>
    <t>One hair product, e.g. wax/gel/mousse per month</t>
  </si>
  <si>
    <t>Pantene Pro-V Perfect Volume Mousse 200ml</t>
  </si>
  <si>
    <t>Home hair colour every 8 weeks
(approx £5)</t>
  </si>
  <si>
    <t>Nice'n Easy (range of colours) 4.50</t>
  </si>
  <si>
    <t>Cheapest branded, Supermarket, 5
years.</t>
  </si>
  <si>
    <t>Tresemme Fast Dry 2000 9142Tu</t>
  </si>
  <si>
    <t>2 per person per week.</t>
  </si>
  <si>
    <t>1 each every 2 weeks</t>
  </si>
  <si>
    <t>Radox Feel Ready Shower Gel 250ml</t>
  </si>
  <si>
    <t>Replace every 2 weeks</t>
  </si>
  <si>
    <t>V05 Nourish My Shine Shampoo
250ml</t>
  </si>
  <si>
    <t>V05 Nourish My Shine Conditioner
250ml</t>
  </si>
  <si>
    <t>Replace monthly</t>
  </si>
  <si>
    <t>Sure Women Cotton Antiperspirant
Deodorant 250ml</t>
  </si>
  <si>
    <t>Replace every 3 months.</t>
  </si>
  <si>
    <t>Added by CB group. Approx 2 packs of 100 every 6 months.</t>
  </si>
  <si>
    <t>Superdrug Jumbo Pack 70 Brown Hair Bands (also available in blonde and
black)</t>
  </si>
  <si>
    <t>Wilko Hair Brush. Added in line with
SWAM.</t>
  </si>
  <si>
    <t>Wilko Styling Comb Trend. Added in
line with SWAM.</t>
  </si>
  <si>
    <t>TG: Replace every 2 months but could have been for smaller pack -
CB said 300 would last 1 year.</t>
  </si>
  <si>
    <t>Tesco Loves Baby Cotton Buds 300 Pack</t>
  </si>
  <si>
    <t>Tesco Refreshing/Antibacterial
Handwash 500ml</t>
  </si>
  <si>
    <t>Replace every 2 months.</t>
  </si>
  <si>
    <t>Radox Feel Relaxed Bath Soak 500ml</t>
  </si>
  <si>
    <t>1 pack of 16 tampons and 1 pack of sanitary towels per month. Branded.</t>
  </si>
  <si>
    <t>Tampax Regular Tampons Applicator 20 Pack</t>
  </si>
  <si>
    <t>Bodyform Ultra Normal Sanitary Towels 16 Pack</t>
  </si>
  <si>
    <t>One disposable razor a week.</t>
  </si>
  <si>
    <t>Gillette Simply Venus 2 Blade Disposable Razors 4 Pack</t>
  </si>
  <si>
    <t>Replace every 6 months. PWA CB
added.</t>
  </si>
  <si>
    <t>Gillette Classic Sensitive Skin Shaving
Gel 200ml</t>
  </si>
  <si>
    <t>£40 a year for perfume. CB added in line with SWAF budget for
aftershave.</t>
  </si>
  <si>
    <t>Calvin Klein Ckin2u 50ml £20, so budget would cover 2 bottles</t>
  </si>
  <si>
    <t>£50 a year for make up and skincare, includes moisturiser and make up remover wipes.  PWA CB changed to £10 a month.</t>
  </si>
  <si>
    <t>Purse would last 2 years. Added by
CB group.</t>
  </si>
  <si>
    <t>Black Metallic Panel Front Small Purse</t>
  </si>
  <si>
    <t>1 needed. TK Maxx/New Look. Would last 1 year.</t>
  </si>
  <si>
    <t>Black Knot Strap Tote Bag (other colours and styles available for same
price).</t>
  </si>
  <si>
    <t>1 needed. TK Maxx/New Look.
Would last 1 year. PWA CB changed to 2 years.</t>
  </si>
  <si>
    <t>Tan Suedette Panel Bucket Bag  (other colours and styles available for same
price).</t>
  </si>
  <si>
    <t>1 needed. TK Maxx/New Look. Would last 5 years. PWA CB
changed to 2 years.</t>
  </si>
  <si>
    <t>Black Metal Trim Cross Body Bag (other colours and styles available for
same price).</t>
  </si>
  <si>
    <t>1 needed. Added by CB. Replace
yearly.</t>
  </si>
  <si>
    <t>Black Frill Edge Crook Handle
Umbrella</t>
  </si>
  <si>
    <t>Approx £50 would last 5 years. FG1 added in line with partnered woman.</t>
  </si>
  <si>
    <t>Accurist Ladies' Rose Colour Dial Black Leather Strap Watch</t>
  </si>
  <si>
    <t>£15 a year to be able to treat herself to occasional necklace/pair of
earrings etc.</t>
  </si>
  <si>
    <t>Would use for taking to the gym, also for taking on holiday. From Sports Direct, would last 5 years. PWA CB added in line with SWAM and couples.</t>
  </si>
  <si>
    <t>Opticians -
eyetest</t>
  </si>
  <si>
    <t>Dentists -
treatment</t>
  </si>
  <si>
    <t>Indigestion
tablets</t>
  </si>
  <si>
    <t>1 a year. CB changed to 2 a year in
line with SWAM.</t>
  </si>
  <si>
    <t>£70 for glasses every 2 years</t>
  </si>
  <si>
    <t>Specsavers: Single vision lens and frames £25-45, 2 pairs for price of 1 start at £69. If varifocals required, cheapest start at £69 (£69 frame and free lenses worth
£49).</t>
  </si>
  <si>
    <t>Two check ups per year with NHS dentist. One included in Band 1 treatment (see below) but FG1 said that shouldn't assume that will need both concurrently.</t>
  </si>
  <si>
    <t>One band 2 treatment, e.g.filling per
year</t>
  </si>
  <si>
    <t>Band 2 £59.10 includes everything in Band 1 plus fillings,
root canal work and extractions.</t>
  </si>
  <si>
    <t>1 pack of 12 condoms per month. CB
added in line with SWAM.</t>
  </si>
  <si>
    <t>Tesco Paracetamol 500mg 16 Tablets Caplet Shape</t>
  </si>
  <si>
    <t>One pack of tablets a year. Added by
CB.</t>
  </si>
  <si>
    <t>Four packs of tablets a year.</t>
  </si>
  <si>
    <t>Tesco Plasters Assorted 40s. Added by CB.</t>
  </si>
  <si>
    <t>Superdrug Family First Aid Kit. Contains 1 printed advice slip 1 microporous tape 2 safety pins 6 wipes 1 crepe bandage 1 pair of gloves 20 plasters 2 adhesive dressing strips 4 non-adherent wound dressings</t>
  </si>
  <si>
    <t>Rail fares</t>
  </si>
  <si>
    <t>4 weekly bus pass to cover travel approx 90 mins by public transport (in line with JobCentre guidelines) that would enable people to get to the next city for work.Agreed £95 (approx cost of Mango card,</t>
  </si>
  <si>
    <t>Based on group's amount for bus pass to Leicester. FG1 thought £80 for 4 weeks should be adequate to meet most needs.FG2 said needed to be able to travel to the next city in order to access employment opportunities and that £95 option would enable this.</t>
  </si>
  <si>
    <t>£20 per month - for emergencies, e.g. getting back from hospital, havng to get somewhere that buses don't run to, or travel outside the times they operate, or just to get home safely after dark sometimes. FG2 changed to £10 a week based on approx cost of 'short-hop' journey being £7-10 each way.</t>
  </si>
  <si>
    <t>£20 per trip for 2 trips a year to be able to  visit friends or relatives. CB changed to £100 per year in line with SWAM. FG2 changed to £120 per year in line with couples.</t>
  </si>
  <si>
    <t>32" TV from Currys/Argos/Supermarket 'cheapest telly you can find'. Would last 10 years. CB group changed to £200 TV lasting 5 years in line with SWAM.</t>
  </si>
  <si>
    <t>Philips 32PHT4032/05 32 Inch HD Ready TV, has 1 SCART socket, 1 USB port and 2 HDMI sockets</t>
  </si>
  <si>
    <t>To access internet - not all websites offer full functionality via mobile phones also might need it for word processing documents etc as well as Skyping friends and relatives. A5/7" size. Approx
£20 from Argos/Supermarket. Would last 2 years. CB changed to laptop in line with SWAM: Approx
£300 with 1TB hard drive, dual core/intel processor. Would last 5 years.</t>
  </si>
  <si>
    <t>Cheapest HDMI lead to connect laptop to TV.
Would last 3 years. Added in line with SWAM.</t>
  </si>
  <si>
    <t>8 presents a year at £10 each to include card and wrapping. CB changed to 5 a year at £15 each excluding cards and wrapping. FG1 changed to 12 presents at £10 each, plus £10 cards and wrapping, plus £50 to buy herself something. FG2 changed to 12x£18 presents, £10 wrap and cards</t>
  </si>
  <si>
    <t>8 presents a year at £15 each. CB changed to 5 a year at £15 each including cards and wrapping. FG1 changed to 12 presents at £10 each including cards and wrapping, plus £50 to buy herself something. FG2 changed to £18 x 12 including wrap and cards plus £40 to treat herself.</t>
  </si>
  <si>
    <t>1 pad every 2 years. CB added in line with SWAM.</t>
  </si>
  <si>
    <t>Pack of 20 every 2 years (so 50 would last 2.5
years). CB added in line with SWAM.</t>
  </si>
  <si>
    <t>Pack of cheap pens, e.g. biro every 5 years. CB
added in line with SWAM.</t>
  </si>
  <si>
    <t>FG1 added £20 per year per household for charitable donations, buying a poppy for Remembrance Day, sponsorship for Children in Need etc.</t>
  </si>
  <si>
    <t>PWA CB added for singles and couples. For  guests to sleep on in living room - cheap, self inflating lasts longer than airbed with footpump and easier to store.</t>
  </si>
  <si>
    <t>Paid monthly by direct debit</t>
  </si>
  <si>
    <t>costs £150.50/year if paying monthly or weekly you have to pay first year within six months and then can move to either
weekly or monthly payments</t>
  </si>
  <si>
    <t>£5 per household per year for printing documents/tickets etc. at post office/shop . PWA CB added for singles in line with
couples.</t>
  </si>
  <si>
    <t>£20 per week, to cover up to 3 activities depending on cost, e.g. date night, gym, swim, yoga, quiz night, bowling, evening classes, gardening, voluntary work, cinema, pub, walking, socialising with friends</t>
  </si>
  <si>
    <t>TG said 10 days a year for holiday, so could be 1 week + long weekend in UK, off peak. Might be cheap hotel/B&amp;B for long weekend (e.g. Blackpool/London) and self-catering for 1 week holiday, e.g. Butlins, sharing with friend/family member (i.e. no single supplement). [Plus £200 spending money for week's holiday and £200 for long weekend.] CB said just 1 week UK self catering.</t>
  </si>
  <si>
    <t>Accommodation £358 for 2 bed cottage - Chester self contained holiday apartment 7-14 September 2018 £179  per person  https://www.sykescottages.co.uk/cottage/North- Wales-Snowdonia-Chester/Fountains-Apartment- 963897.html would share with a friend so half the cost</t>
  </si>
  <si>
    <t>£200 spending money for week's holiday. PWA CB changed to £100 per person. FG2 said budget should be £30 a day for 7 days, but this includes money normally spent on food and drink at home plus leisure - approx
£75 (£49.55 food &amp; catering+£5.38 alcohol +
£20 activities =  £74.93) £210 per week minus £75 = £135 extra spending money.</t>
  </si>
  <si>
    <t>Passport needed for identification purposes. Costed as
paper application from the post office</t>
  </si>
  <si>
    <t>photo booth £6 (costed at Photo-Me)</t>
  </si>
  <si>
    <t>13 x 125g</t>
  </si>
  <si>
    <t>Activia 4 for £2 or any 2 for £3 Offer buy 4 pks 16pots</t>
  </si>
  <si>
    <t>3000ml (extra visitors)</t>
  </si>
  <si>
    <t>Tesco British 3 x 2pt (1.136L) 0.80</t>
  </si>
  <si>
    <t>7 x 30g</t>
  </si>
  <si>
    <t>British eggs tesco medium 12pk 1.75</t>
  </si>
  <si>
    <t>Braising steak</t>
  </si>
  <si>
    <t>Boswell farms diced beef 400g pkt £2.89</t>
  </si>
  <si>
    <t>1000g</t>
  </si>
  <si>
    <t>Tesco beef lean steak mince 5%fat 500g £4.00</t>
  </si>
  <si>
    <t>3 rashers 180g</t>
  </si>
  <si>
    <t>Tesco unsmoked back bacon rashers 10 in pack 300g (2 rashers = 60g) £2 can freeze half pack</t>
  </si>
  <si>
    <t>125g</t>
  </si>
  <si>
    <t>7 slices bought chilled 119g</t>
  </si>
  <si>
    <t>Tesco British honey roast wafer 20g slice 125g (6 pack) £3 reduced 2.50</t>
  </si>
  <si>
    <t>8 pk</t>
  </si>
  <si>
    <t>3 sausages 165g</t>
  </si>
  <si>
    <t>Richmond thick pork sausages 8 in pack. 454g £2 Offer</t>
  </si>
  <si>
    <t>4 slice</t>
  </si>
  <si>
    <t>Bury black pudding 4 slices 195g 4 portions 1.00p.  Freeze left over</t>
  </si>
  <si>
    <t>650g</t>
  </si>
  <si>
    <t>600g</t>
  </si>
  <si>
    <t>Tesco British chicken breast portions 650g pk £4.00 or 3 for £10 freeze remainder</t>
  </si>
  <si>
    <t>Tesco British Chicken thighs 1kg fresh can be frozen 3.00</t>
  </si>
  <si>
    <t>tuna 80g tin</t>
  </si>
  <si>
    <t>Princes tuna chunks in spring water 3 x 80g tins 2.25</t>
  </si>
  <si>
    <t>2 x120g  breaded fish filletts</t>
  </si>
  <si>
    <t>Tesco 4 breaded cod fillets 500g £2.65</t>
  </si>
  <si>
    <t>379g</t>
  </si>
  <si>
    <t>Flora light 500g 1.80 now £1</t>
  </si>
  <si>
    <t>Tesco unsalted butter 250g 1.60 (reduced lifespan to 5 weeks refrigerated)</t>
  </si>
  <si>
    <t>1500g</t>
  </si>
  <si>
    <t>Redmere Farm white potato 2.5kg bag 1.35</t>
  </si>
  <si>
    <t>6 x 25g packets</t>
  </si>
  <si>
    <t>Walkers Baked ready salted 6 x 25g 1.50</t>
  </si>
  <si>
    <t>Chips frozen</t>
  </si>
  <si>
    <t>465g</t>
  </si>
  <si>
    <t>Tesco Straight Cut Oven Chips 1.5Kg</t>
  </si>
  <si>
    <t>900g</t>
  </si>
  <si>
    <t>190g</t>
  </si>
  <si>
    <t>Tesco Broccoli Florets 900g frozen £1.10</t>
  </si>
  <si>
    <t>360g</t>
  </si>
  <si>
    <t>Tesco carrots loose 60p/kg  .60/1000x360=21.6</t>
  </si>
  <si>
    <t>510g</t>
  </si>
  <si>
    <t>Tesco Loose brown onions 0.75p/kg</t>
  </si>
  <si>
    <t>Tesco garlic bulb 30p each last 4 weeks keep dry</t>
  </si>
  <si>
    <t>508g</t>
  </si>
  <si>
    <t>420g (508g including waste at 0.82)</t>
  </si>
  <si>
    <t>Tesco closed mushrooms loose 2.75p/kg 2.75/1000x508=1.40</t>
  </si>
  <si>
    <t>595g</t>
  </si>
  <si>
    <t>7 tomatoes 595g</t>
  </si>
  <si>
    <t>Tesco salad tomatos 8 in pack 650g £1</t>
  </si>
  <si>
    <t>875g</t>
  </si>
  <si>
    <t>Tesco frozen garden peas. 1kg bag 1.30</t>
  </si>
  <si>
    <t>Heinz baked beans in tomato sauce 4 x 415g was 2.70 offer £2</t>
  </si>
  <si>
    <t>454g two small tins</t>
  </si>
  <si>
    <t>Tesco Italian chopped tomato 227g tin 30p</t>
  </si>
  <si>
    <t>205g tin tesco</t>
  </si>
  <si>
    <t>Tesco Red Kidney beans in chilli sauce 205g tin 42p</t>
  </si>
  <si>
    <t>180g half a cucunber</t>
  </si>
  <si>
    <t>Tesco half cucumber 30p</t>
  </si>
  <si>
    <t>300g tin (small)</t>
  </si>
  <si>
    <t>Heinz cream of tomato soup 300g 85p</t>
  </si>
  <si>
    <t>Sweetcorn  425g</t>
  </si>
  <si>
    <t>Tesco Sweetcorn frozen 1kg   1.30</t>
  </si>
  <si>
    <t>2 x 40g</t>
  </si>
  <si>
    <t>Tesco Hash browns frozen 750g bag £1</t>
  </si>
  <si>
    <t>425g</t>
  </si>
  <si>
    <t>Tesco Iceberg lettice 0.52</t>
  </si>
  <si>
    <t>215g one large and one small pepper</t>
  </si>
  <si>
    <t>Tesco peppers 55p each. Ave weight 200g x 2</t>
  </si>
  <si>
    <t>7 bananas 1060g</t>
  </si>
  <si>
    <t>8 apples (1280g)</t>
  </si>
  <si>
    <t>Tesco gala apples 5 pk 1.60</t>
  </si>
  <si>
    <t>5 satsumas 760g</t>
  </si>
  <si>
    <t>Tesco loose £3 kg   Large satsumas 152g</t>
  </si>
  <si>
    <t>4 kiwi fruit 400g</t>
  </si>
  <si>
    <t>Tesco  large kiwi 35p each</t>
  </si>
  <si>
    <t>3 pears 430g</t>
  </si>
  <si>
    <t>Tesco conference pears loose 2.20/kg</t>
  </si>
  <si>
    <t>Tesco mixed nuts snack pack 25p 3 for 1.20</t>
  </si>
  <si>
    <t>2400ml</t>
  </si>
  <si>
    <t>Tesco pure orange smooth 4 x 1L packs 2.80</t>
  </si>
  <si>
    <t>Tesco strawberry jam 454g 75p</t>
  </si>
  <si>
    <t>Wholemeal bread</t>
  </si>
  <si>
    <t>25 slices 900g</t>
  </si>
  <si>
    <t>Tesco wholemeal bread 800g loaf 16 slices 1.10 keep in freezer</t>
  </si>
  <si>
    <t>7 brown rolls 385g</t>
  </si>
  <si>
    <t>Tesco Large Wholemeal Bap 4 Pack 65p or 2 packs £1</t>
  </si>
  <si>
    <t>4 crumpets 200g</t>
  </si>
  <si>
    <t>Tesco crumpets 8 pk 50p can freeze</t>
  </si>
  <si>
    <t>Tesco 120g</t>
  </si>
  <si>
    <t>Tesco 2 snack sausage rolls 120g 65p</t>
  </si>
  <si>
    <t>Tesco  4 bagels 340g</t>
  </si>
  <si>
    <t>Tesco cinnamon/raisin 5 pack offer was 1.50 now £1</t>
  </si>
  <si>
    <t>150g</t>
  </si>
  <si>
    <t>Tesco Homebaked Baguette 4 pk 150g per baguette 1.50p. Will freeze</t>
  </si>
  <si>
    <t>Sweet biscuits + visitors</t>
  </si>
  <si>
    <t>Custard Creams 4 x11g</t>
  </si>
  <si>
    <t>Tesco custard creams 400g. 12g biscuit 45p 33 biscuits extra for visitors.</t>
  </si>
  <si>
    <t>Bourbon creams 8 x 13.5 g</t>
  </si>
  <si>
    <t>Tesco bourbon creasm 296g 45p  approx 21 bis</t>
  </si>
  <si>
    <t>Rich tea 6 x 8.3g</t>
  </si>
  <si>
    <t>Tesco rich tea 300g 9.5g biscuit 30p</t>
  </si>
  <si>
    <t>5 x 20g Weetabix</t>
  </si>
  <si>
    <t>Tesco Wheat biscuits 24 pk £1.30</t>
  </si>
  <si>
    <t>140g dry spaghetti</t>
  </si>
  <si>
    <t>Tesco quick cook spaghetti 500g 56p</t>
  </si>
  <si>
    <t>300g dry</t>
  </si>
  <si>
    <t>Tesco Easy Cook Long Grain Rice 2kg 2.25p</t>
  </si>
  <si>
    <t>44 tea bags</t>
  </si>
  <si>
    <t>Tesco 240 Teabags 750G</t>
  </si>
  <si>
    <t>18 teaspoons 90g</t>
  </si>
  <si>
    <t>Penguin 2 x 17.2g bars</t>
  </si>
  <si>
    <t>Penguin 8 pack Mcvities 196.8g 1.39</t>
  </si>
  <si>
    <t>2 finger 20.8g</t>
  </si>
  <si>
    <t>Kit kat 2 finger milk chocolate 9 pack 186.3g 1.99</t>
  </si>
  <si>
    <t>Crunchie 40g</t>
  </si>
  <si>
    <t>Cadburys crunchie bar 40p 60p or 3 for 1.20 offer</t>
  </si>
  <si>
    <t>70ml</t>
  </si>
  <si>
    <t>Tesco French dressing 175ml 1.15</t>
  </si>
  <si>
    <t>14g</t>
  </si>
  <si>
    <t>Tesco Mayonnaise 250ml 60p  life reduced to 6 weeks</t>
  </si>
  <si>
    <t>Tesco jar 400g</t>
  </si>
  <si>
    <t>Tesco Tikka Masala Cooking Sauce 500g 75p</t>
  </si>
  <si>
    <t>Bisto gravy granules 170g 1.35 reduced life store dry.</t>
  </si>
  <si>
    <t>2 x 6g</t>
  </si>
  <si>
    <t>Oxo cubes beef x 12 71g 1.30</t>
  </si>
  <si>
    <t>Marmite yeast abstract 125g 1.70</t>
  </si>
  <si>
    <t>440ml</t>
  </si>
  <si>
    <t>Robinson orange squash no sugar 1L 1.49</t>
  </si>
  <si>
    <t>1000ml</t>
  </si>
  <si>
    <t>Tesco lemonade 1L 45p</t>
  </si>
  <si>
    <t>2 x250g</t>
  </si>
  <si>
    <t>Tesco 3-bean mint salad 250g 1.40</t>
  </si>
  <si>
    <t>Hearty Food Company Fish Pie 400g £1</t>
  </si>
  <si>
    <t>Based on 6 month contract for midweek (Tues/Weds/Thurs only) delivery pass from Tesco £3.49 a
month.</t>
  </si>
  <si>
    <t>Take away/Eating out</t>
  </si>
  <si>
    <t>£15 each for takeaway or eating out once a month. PWA CB changed to once a fortnight in line with singles.</t>
  </si>
  <si>
    <t>£30 less alcohol (3.30+3.19=6.49) = 23.51.  Less cost of Equivalent home cooked meal: chicken curry
chicken thighs 650g incl waste, oil 10mls, onion 142g incl waste, curry sauce (jar) 400g, mushrooms145.2 incl waste, pepper 120g incl 50%waste  , rice 300g dry.
£2+2p+11p+75p+40p+33p+19p=£3.80.
£23.51 - 3.80 = 19.71</t>
  </si>
  <si>
    <t>75cl minus one 250ml glass out every fortnight with meal out = 750ml per week, minus 125ml per week = 625ml per week £4.17</t>
  </si>
  <si>
    <t>Tesco Isla Negra Cabernet Sauvignon Shiraz 75cl 12% £5</t>
  </si>
  <si>
    <t>4 beers per week. CB changed to 4 each in line with singles. FG1 changed to 2  each. 1 replaced with beer with meal out every fortnight. 7 consumed every 2 weeks, so 3.5 per week. £3.60 for 4 so 90p per can so £3.15 per week.</t>
  </si>
  <si>
    <t>Carling Lager 4x440ml 4% £3.60</t>
  </si>
  <si>
    <t>Pint of lager priced in pub</t>
  </si>
  <si>
    <t>Large (250ml) glass of wine priced in
pub</t>
  </si>
  <si>
    <t>Priced in Scream pub, Loughborough 250ml Tempranillo £3.30</t>
  </si>
  <si>
    <t>T-shirts (long sleeved)</t>
  </si>
  <si>
    <t>T-shirts (short sleeved)</t>
  </si>
  <si>
    <t>T shirts (short sleeved)</t>
  </si>
  <si>
    <t>T shirts (long sleeved)</t>
  </si>
  <si>
    <t>7 pairs needed. Primark/Supermarket. 1 year. Changed to 14 pairs by PWA. CB changed to
12 pairs (3 packs of 4).</t>
  </si>
  <si>
    <t>3 needed. Primark/Supermarket. 1 year.
Changed to 5 by PWA.</t>
  </si>
  <si>
    <t>7 pairs needed. Primark/Supermarket. 1 year.
Changed to 14 pairs by PWA. CB agreed 3 packs of 5 ok.</t>
  </si>
  <si>
    <t>3 pairs needed. Primark/Supermarket. 1 year.
CB changed to 1 pair a month</t>
  </si>
  <si>
    <t>5 needed. Could be worn as additional layer in winter with t-shirt or on their own in
summer.1 year</t>
  </si>
  <si>
    <t>3 pairs needed. Primark/Supermarket. 1 year.
FG1 changed to 1 pair.</t>
  </si>
  <si>
    <t>F&amp;F Chino Shorts (range of styles available at this
price)</t>
  </si>
  <si>
    <t>1 needed. Dorothy Perkins/Top Shop/TK Maxx/New Look, would last 2 years. CB
changed to 5 years.</t>
  </si>
  <si>
    <t>1 needed. Primark/Supermarket. 1 year. CB
changed to 2 years.</t>
  </si>
  <si>
    <t>1 needed. Primark/Supermarket. 1 year. FG1
changed to 2 years.</t>
  </si>
  <si>
    <t>3 needed. Primark/Supermarket. 1 year. FG1
changed to 3 years.</t>
  </si>
  <si>
    <t>3 needed. Primark/Supermarket. 1 year
Added by PWA. FG1 changed to 3 years.</t>
  </si>
  <si>
    <t>1 needed. Primark/Supermarket. 1 year.
Added by PWA. CB changed to 5 years.</t>
  </si>
  <si>
    <t>3 needed. Primark/Supermarket. To accessorise outfits, could be worn as hair scarf, belt etc. Would last 3 years. Changed from 3 to 1 by PWA.</t>
  </si>
  <si>
    <t>1 needed. Primark/Supermarket. 1 year.
Changed to 2 years by PWA.</t>
  </si>
  <si>
    <t>Lightweight waterproof jacket added by PWA
and confirmed by SWA CB group.</t>
  </si>
  <si>
    <t>1 pair needed. Primark/Supermarket. 1 year. CB changed to 2 years. FG1 changed to 2 pairs, 1 to wash and 1 to wear.</t>
  </si>
  <si>
    <t>8 pairs needed. Primark/Supermarket. 1 year. Changed from 14 pairs to 8 by PWA. CB changed to 15 (5 packs of 3 pairs).</t>
  </si>
  <si>
    <t>Only 1 (pink) formal  shirt available in Primark online. F&amp;F 2 pack of Easy Care Regular Fit Shirts</t>
  </si>
  <si>
    <t>Blue Texture T-Shirt (other oprtions available)</t>
  </si>
  <si>
    <t>SoulCal Contrasting Zip Hoody Mens (other options
available)</t>
  </si>
  <si>
    <t>Everlast Jaq Crew Fleece Sweatshirt Mens</t>
  </si>
  <si>
    <t>2 pairs needed. Would spend £10 per year per pair, so £10 pair would last 1 year, £50 pair would last 5 years.
Primark/Supermarket/TK Maxx</t>
  </si>
  <si>
    <t>2 pairs needed.From Debenhams/Burtons/Top Man would last 3
years</t>
  </si>
  <si>
    <t>1 pair needed. Primark. 1  year. PWA
changed to 3 years.</t>
  </si>
  <si>
    <t>F&amp;F Stretch Slim Leg Chinos (various colours)</t>
  </si>
  <si>
    <t>Sondico Core Football Shorts Mens (2 for £9)</t>
  </si>
  <si>
    <t>1 needed. For special occasions, weddings, funerals and interviews - decent quality (approx £200) would last 10 years.
M&amp;S/Burtons. CB changed to 3 years as said styles change and he may change shape.</t>
  </si>
  <si>
    <t>1 needed. Debenhams/Burtons/Next/Top
Man. Would last 5 years.</t>
  </si>
  <si>
    <t>1 needed. Debenhams/Burtons/Next/Top  Man. Would last 5 years. CB changed lifetime
to 3 years.</t>
  </si>
  <si>
    <t>F&amp;F Marl Super Soft Dressing Gown - Black or
Navy</t>
  </si>
  <si>
    <t>Male, main
clothing</t>
  </si>
  <si>
    <t>Male, main clothing</t>
  </si>
  <si>
    <t>Male,
accessories</t>
  </si>
  <si>
    <t>Male,
sportswear</t>
  </si>
  <si>
    <t>Underwear</t>
  </si>
  <si>
    <t>Female, main
clothing</t>
  </si>
  <si>
    <t>Accessories,
female</t>
  </si>
  <si>
    <t>Male, underwear</t>
  </si>
  <si>
    <t>Female,
footwear</t>
  </si>
  <si>
    <t>Female, footwear</t>
  </si>
  <si>
    <t>Male, footwear</t>
  </si>
  <si>
    <t>F&amp;F Sensitive Sole Faux Suede Mid Heel Court
Shoes - Black</t>
  </si>
  <si>
    <t>1 pair would last 5 years because only worn for special occasions. Dorothy Perkins/Top
Shop/TK Maxx/New Look</t>
  </si>
  <si>
    <t>1 pair needed. Primark/Supermarket. 1 year
FG1 changed to 6 months.</t>
  </si>
  <si>
    <t>1 pair needed. Primark/Supermarket. 1 year.</t>
  </si>
  <si>
    <t>1 pair needed. Primark/Supermarket. 1 year.
CB changed to 5 years.</t>
  </si>
  <si>
    <t>1 pair needed. Winter boots that are weatherproof and stop you falling over when it's icy. Primark/Supermarket. CB changed to
5 years.</t>
  </si>
  <si>
    <t>1 pair needed.  Primark/Supermarket. Added
by partnered group.</t>
  </si>
  <si>
    <t>F&amp;F Faux Suede Moccasin Slippers - Tan</t>
  </si>
  <si>
    <t>1 pair. JD Sport/Sports Direct. Approx £45 would last 2 years. CB SWA changed to 1
year.</t>
  </si>
  <si>
    <t>Go Outdoors (no lifetime given - 5 years in line with other items that are better quality and only worn occasionally e.g. suit?</t>
  </si>
  <si>
    <t>Dunlop Men's Wellkington Boots</t>
  </si>
  <si>
    <t>2017 inflated by private rental index</t>
  </si>
  <si>
    <t>Severn Trent forecast price increase April 2018 is 4%. 2017 price is £5.77 per week. £5.77x
1.04=£6.00 per week</t>
  </si>
  <si>
    <t>2017 INFLATED BY CPI: see below</t>
  </si>
  <si>
    <t>Based on £50 excess, £15,000 cover. Priced online via comparethemarket.com April 2018. RIAS £94.63 (£7.07 deposit and 11 monthly payments of £7.96)</t>
  </si>
  <si>
    <t>Based on lowest online tariff April 2018. Brilliant Energy Fair Deal 3.5b fixed for one year with a
£58 cancellation fee (switched via site Energylinx).</t>
  </si>
  <si>
    <t>N/A as in private rental sector. FG1 added budget for maintaining condition of property, repair of minor damage and to be able to freshen up.
Important to be able to keep it in original condition in order to get deposit back.</t>
  </si>
  <si>
    <t>Hall</t>
  </si>
  <si>
    <t>Living area</t>
  </si>
  <si>
    <t>Dining area</t>
  </si>
  <si>
    <t>Kitchen</t>
  </si>
  <si>
    <t>Kitchen, tableware</t>
  </si>
  <si>
    <t>Sofa</t>
  </si>
  <si>
    <t>Approx £10 would last 10 years. Argos/Wilkos/ Dunelm/B&amp;Q</t>
  </si>
  <si>
    <t>Rubber backed coir mat, standard size,</t>
  </si>
  <si>
    <t>Wilko Rubber Coir Doormat 70 x
40cm</t>
  </si>
  <si>
    <t>6 overdoor hooks. Last 10 years.</t>
  </si>
  <si>
    <t>HOME 6 Double Ball Over Door
Hooks - Chrome</t>
  </si>
  <si>
    <t>No spec discussed. 1 for main light, 2 for floor lamp.</t>
  </si>
  <si>
    <t>Cheapest unlined in living room would last 10 years.Ikea/Argos/Wilkos/Dunelm. Bedroom should be cheapest blackout lined.</t>
  </si>
  <si>
    <t>Cheapest would last 20 years.</t>
  </si>
  <si>
    <t>Simple Value Extendable Metal
Curtain Pole Set - White</t>
  </si>
  <si>
    <t>Cheapest nets would last 10 years. PWA CB changed to cheapest voile as that would allow you to choose between nets and voile, but said they would go yellow so need replacing after 2 years.</t>
  </si>
  <si>
    <t>Two fabric two-seater sofas with machine washable covers. Argos/Tesco. 10 years.</t>
  </si>
  <si>
    <t>Two up from the bottom/mid-mid - check quality. Wooden table (flat pack) would last 5 years.
Argos/Tesco PWACB changed lifetime to 10 years.</t>
  </si>
  <si>
    <t>Waist high so you could put the TV on it. Cupboards and/or drawers to be able to put things away. Needs to be decent quality to take the weight of items. Mid mid, would last 10 years.
Argos</t>
  </si>
  <si>
    <t>HOME Anderson 3 Door 3 Drawer Sideboard - Oak Effect (other effects available)</t>
  </si>
  <si>
    <t>Tall with at least 3 shelves for DVDs etc. Same quality as storage unit, mid-mid would last 15 years. Argos.PWA CB changed to 10 year lifetime.</t>
  </si>
  <si>
    <t>HOME Maine 5 Shelf Wide Extra Deep Bookcase - Oak Effect (other effects available)</t>
  </si>
  <si>
    <t>Standard lamp. Mid-mid range. Argos/Tesco. 15 years. FG1 changed to 2 up from bottom, 10
years.</t>
  </si>
  <si>
    <t>HOME Father and Child Floor Lamp
- Silver</t>
  </si>
  <si>
    <t>£50 a year for pictures, ornaments etc.</t>
  </si>
  <si>
    <t>3 needed, 1 for each seat. CB added 1 to go with additional armchair. 4 still needed for 2x2 seater sofas. PWA CB changed from separate pads and covers to buying new cushions every 4 years.</t>
  </si>
  <si>
    <t>Cheapest nets would last 10 years. PWA CB changed to cheapest voile as that would allow you to choose between nets and voile. Changed lifetime to 2 years as would go yellow and need replacing.</t>
  </si>
  <si>
    <t>Solid wood table and 4 chairs (i.e. not folding
table or chairs). Mid-mid range, would last 10 years.</t>
  </si>
  <si>
    <t>Cheapest, would last 10 years. PWA CB changed
to 3 years in line with singles.</t>
  </si>
  <si>
    <t>Wilko Cork Placemat and Coasters
Cream 8 Piece</t>
  </si>
  <si>
    <t>Cheapest moisture resistant roller blind. Lifetime? Used 5 years in line with other groups.</t>
  </si>
  <si>
    <t>Moisture Resistant Roller Blind
(various colours) Drop 162xWidth 122</t>
  </si>
  <si>
    <t>2 sets of place settings for 4 (dinner plate, side plate, bowl). Cheapest from supermarket/Wilkos. Would last 5 years. PWA CB said should get Dunelm set (plates, bowls, mugs for £10.50) but would last 2 years not 5.  FG1 said 5 years more realistic.</t>
  </si>
  <si>
    <t>Set of 6 or 2 sets of 4. 2 up from bottom, would
last 5 years. Included in set above</t>
  </si>
  <si>
    <t>Wilko Colour Play Mug Cream
(more colours available)</t>
  </si>
  <si>
    <t>Kitchen, appliances</t>
  </si>
  <si>
    <t>Kitchen, cookware</t>
  </si>
  <si>
    <t>Kitchen, accessories</t>
  </si>
  <si>
    <t>Knife
sharpener</t>
  </si>
  <si>
    <t>Potato peeler</t>
  </si>
  <si>
    <t>Storage
containers</t>
  </si>
  <si>
    <t>2 sets of 4 or 6, cheapest stainless steel, would
last 10 years.</t>
  </si>
  <si>
    <t>Wilko Lexington Cutlery Set 16
Piece</t>
  </si>
  <si>
    <t>2 needed. Wilkos, cheapest stainless steel. Would last 20 years. Added in line with SWAM.</t>
  </si>
  <si>
    <t>1 set of 6 or 2 sets of 4. Tesco/Wilkos, 2 up from bottom would last 5 years. FG1 changed to 3
years.</t>
  </si>
  <si>
    <t>1 set of 6 or 2 sets of 4. Tesco/Wilkos, 2 up from
bottom would last 5 years.</t>
  </si>
  <si>
    <t>Wilko Wine Glass 45cl/34cl 4 pack
(different sizes same price)</t>
  </si>
  <si>
    <t>1 set of 4. Tesco/Wilkos, 2 up from bottom would last 5 years. PWA CB changed to 2 sets of 4.</t>
  </si>
  <si>
    <t>HOME Set of 4 Pint Glasses
(suitable items not found in Tesco/Wilkos)</t>
  </si>
  <si>
    <t>Included in PRS property.</t>
  </si>
  <si>
    <t>Approx £30, 800W would last 5 years. PWA CB changed lifetime to 10 years. FG1 said electrical goods weren't designed to last as long as they used to so 5 years more realistic.</t>
  </si>
  <si>
    <t>Approx £10, would last 5 years. PWA CB changed
lifetime to 3 years.</t>
  </si>
  <si>
    <t>Cookworks 2 Slice Toaster - Black
(also available in white)</t>
  </si>
  <si>
    <t>Approx £10, would last 3 years.</t>
  </si>
  <si>
    <t>Cookworks Kettle - Black (also
avaialble in white)</t>
  </si>
  <si>
    <t>For making smoothies, hand made soups etc. Cheapest would last 5 years.
Supermarket/Wilkos/The Range/Argos PWA CB included in line with singles.</t>
  </si>
  <si>
    <t>Cheapest stainless steel saucepan set. Would last 7 years. PWA CB changed to non stick set for approx £30 lasting 5 years, in line with singles.</t>
  </si>
  <si>
    <t>HOME 5 Piece Aluminium Pan Set - Black 3 saucepans - diameter  16cm, 18cm, 20cm .
2 frying pans - diameter 20cm, 24cm .(they have bakelite handles which can withstand high temperatures)</t>
  </si>
  <si>
    <t>Non-stick frying pan, mid-mid quality would last 5
years. Included in set above.</t>
  </si>
  <si>
    <t>Set of knives in block for approx £30, would last 10 years. CB changed lifetime to 15 years in line with manufacturer guarantee.</t>
  </si>
  <si>
    <t>Richardson Laser Cuisine 12 Piece Knife Block Set - Black 15 year manufacturers guarantee.
Comprises 6 steak knives, chef's knife, carving knife, bread knife, paring knife, all purpose knife, scissors.</t>
  </si>
  <si>
    <t>Wilko Knife Sharpener Stainless
Steel 20.5cm</t>
  </si>
  <si>
    <t>Stainless steel mid-mid, last 5 years.</t>
  </si>
  <si>
    <t>Deep Roasting Tray - Silver/26cm</t>
  </si>
  <si>
    <t>Non-Stick Oven Tray 38cmx30cm
(stainless steel not available)</t>
  </si>
  <si>
    <t>No stainless steel bun tins. Priced
Non-Stick 12 Cup Bun Tin</t>
  </si>
  <si>
    <t>Non-Stick Deep Round Loose
Bottomed Cake Tin - Grey</t>
  </si>
  <si>
    <t>Ceramic rectangular dish e.g. for lasagne. Cheapest would last 3 years. FG1 increased lifetime to 4 years. FG2 changed to 10 years.</t>
  </si>
  <si>
    <t>Metal or plastic, whichever is cheaper, would last
10 years.</t>
  </si>
  <si>
    <t>Metal sieve would last 10 years.</t>
  </si>
  <si>
    <t>Cheapest would last 5 years.</t>
  </si>
  <si>
    <t>Casserole dish with lid. Pyrex would last 15 years. PWA CB changed to set of 2 for use as serving dishes as well as casseroles, 10 years.</t>
  </si>
  <si>
    <t>Cheapest stainless steel would last 7 years (same as saucepan set). PWA CB changed to plastic set in singles lasting 5 years as also changed saucepans to non-stick.</t>
  </si>
  <si>
    <t>Pyrex would last 15 years.</t>
  </si>
  <si>
    <t>Cheap plastic would last 5 years.</t>
  </si>
  <si>
    <t>Whitefurze Plastic Mixing Bowl - 20cm</t>
  </si>
  <si>
    <t>Cheapest would last 5 years. FG1 changed
lifetime to 1 year.</t>
  </si>
  <si>
    <t>My Kitchen Silicone and Wood
Whisk</t>
  </si>
  <si>
    <t>Cheapest would last 5 years. Included in utensil
set above.</t>
  </si>
  <si>
    <t>Cheap calibrated. Would last 10 years.</t>
  </si>
  <si>
    <t>HOME Mechanical Kitchen Scale -
Black</t>
  </si>
  <si>
    <t>Set of 3 plastic chopping boards. 5 years. FG1 changed lifetime to 3 years for hygeine reasons.</t>
  </si>
  <si>
    <t>One up from bottom, twisty version, would last 5
years. Included in utensil set above.</t>
  </si>
  <si>
    <t>Ballerina type corkscrew would last 5 years.</t>
  </si>
  <si>
    <t>Set of plastic tubs e.g. for storing leftover food. 1
up from bottom would last 5 years.</t>
  </si>
  <si>
    <t>HOME Set of 9 Nestable Food
Containers</t>
  </si>
  <si>
    <t>2 batteries each year for 2 smoke alarms. PWA CB added in line with singles.</t>
  </si>
  <si>
    <t>Kitchen, consumables</t>
  </si>
  <si>
    <t>Kitchen, laundry</t>
  </si>
  <si>
    <t>Fabric softener</t>
  </si>
  <si>
    <t>Kitchen, cleaning</t>
  </si>
  <si>
    <t>Scouring/spon
ge pads</t>
  </si>
  <si>
    <t>Kitchen, textiles</t>
  </si>
  <si>
    <t>Concentrated all purpose
cleaner</t>
  </si>
  <si>
    <t>Kitchen, miscellaneous</t>
  </si>
  <si>
    <t>Basic toolkit</t>
  </si>
  <si>
    <t>Bathroom</t>
  </si>
  <si>
    <t>Medicine
cabinet</t>
  </si>
  <si>
    <t>1 pack of 12 AA batteries each year.  PWA CB
added in line with singles.</t>
  </si>
  <si>
    <t>Wilko Functional Zinc Chloride
Batteries AA 1.5V 12pk</t>
  </si>
  <si>
    <t>1 multi-pack AAA batteries each year.  PWA CB
added in line with singles.</t>
  </si>
  <si>
    <t>Wilko Extra Life Alkaline Batteries
AAA 1.5V 8pk</t>
  </si>
  <si>
    <t>30 litre bin.</t>
  </si>
  <si>
    <t>Whitefurze Swing Bin - Silver -
51cm, 30L</t>
  </si>
  <si>
    <t>2 bags per week.PWA CB changed to 3 bags per
week.</t>
  </si>
  <si>
    <t>Wilko Swing Bin Liners 58x76cm 50
pack</t>
  </si>
  <si>
    <t>2 trays from Poundshop, so he can eat in front of TV with a friend. Would last 20 years. CB changed lifetime to 5 years. FG1 added in line with singles.</t>
  </si>
  <si>
    <t>One up from bottom would last 10 years. PWA CB changed to 5 years in line with singles.</t>
  </si>
  <si>
    <t>Wilko Washing Up Bowl Square Platinum</t>
  </si>
  <si>
    <t>Generic. 3 loads per week.</t>
  </si>
  <si>
    <t>Tesco Super Concentrated Non Bio.
Liquid 630ml 21 washes</t>
  </si>
  <si>
    <t>Tesco Fabric Conditioner Lavender Dreams 1.26L 42 washes</t>
  </si>
  <si>
    <t>Mid mid lasts 5 years.</t>
  </si>
  <si>
    <t>Russell Hobbs Supreme Steam Iron
2400W</t>
  </si>
  <si>
    <t>Cheapest lasts 10 years. FG1 changed to 20
years.</t>
  </si>
  <si>
    <t>Wilko Ironing Board Assorted
Medium 116x35.5cm</t>
  </si>
  <si>
    <t>Lasts 3 years</t>
  </si>
  <si>
    <t>Minky Easy Fit Cover - Cream / - 43
cm</t>
  </si>
  <si>
    <t>Mid mid lasts 5 years. PWA CB changed to a sturdy item lasting 20 years in line with singles.</t>
  </si>
  <si>
    <t>Set of 3. Cheapest ok. 20 years. PWA CB added
in line with singles.</t>
  </si>
  <si>
    <t>Cheapest lasts 5 years. PWA CB changed to
Vileda microfibre mop.</t>
  </si>
  <si>
    <t>PWA CB added replacement head every 6
months.</t>
  </si>
  <si>
    <t>Cheapest lasts 5 years.</t>
  </si>
  <si>
    <t>Bush Bagless Cylinder Vacuum
Cleaner</t>
  </si>
  <si>
    <t>Cheapest 5 years.</t>
  </si>
  <si>
    <t>Wilko Dustpan and Brush Set Teal</t>
  </si>
  <si>
    <t>1 pack per year, cheapest.</t>
  </si>
  <si>
    <t>Wilko Yellow Dusters Large 4 pack</t>
  </si>
  <si>
    <t>1 pack of 6 or 8 every 2 months. PWA CB said
one sponge per week.</t>
  </si>
  <si>
    <t>Wilko Hand Grip Sponge Scourers
10pk</t>
  </si>
  <si>
    <t>Wilko All Purpose Cloths 60 x 33cm
10 pk</t>
  </si>
  <si>
    <t>1 year</t>
  </si>
  <si>
    <t>1 roll a week. FG2 changed to 2 weeks per roll,
so 1 pack of 4 lasts 8 weeks.</t>
  </si>
  <si>
    <t>Wilko Functional Kitchen Towel
White 4 Rolls 200 Sheets 2 Ply</t>
  </si>
  <si>
    <t>1 pack a year, cheapest.</t>
  </si>
  <si>
    <t>Wilko Tea Towels Natural and
White 5pk</t>
  </si>
  <si>
    <t>1 bottle every 2 months.</t>
  </si>
  <si>
    <t>Wilko Antibacterial Cleaner Spray
750ml</t>
  </si>
  <si>
    <t>Replace monthly. FG1 said would use 30cm a day, so 20m roll lasts 66 days, so approx two
months.</t>
  </si>
  <si>
    <t>Wilko Aluminium Foil 300mmx20m</t>
  </si>
  <si>
    <t>Wilko Multipurpose Cling Film
50mx350mm</t>
  </si>
  <si>
    <t>Replace monthly. FG1 changed lifetime to 1 roll a
year.</t>
  </si>
  <si>
    <t>Wilko Greaseproof n Bake Paper
5m x 37.5cm</t>
  </si>
  <si>
    <t>For cleaning floors. PWA CB added and said lifetime 6 months.</t>
  </si>
  <si>
    <t>Oven Pride Complete Oven Cleaner
500ml</t>
  </si>
  <si>
    <t>Replace yearly. Added in line with singles.</t>
  </si>
  <si>
    <t>For basic DIY tasks around the home, hammer, screwdrivers etc. Needed to put together flat pack furniture.</t>
  </si>
  <si>
    <t>Guild 25 Piece Handtool Kit. Comprises adjustable wrench, screwdriver bits and holder, hex keys, pliers, hammer, spirit level, measuring tape, scissors, carry case.</t>
  </si>
  <si>
    <t>Includes mirror, cheapest would last 10 years.</t>
  </si>
  <si>
    <t>Lloyd Pascal Single Mirror Wall
Cabinet</t>
  </si>
  <si>
    <t>2 per person, 2 up from bottom would last 5
years. Tesco/Dunelm/Wilkos</t>
  </si>
  <si>
    <t>Wilko Face Cloth range of colours,
pack of 2 for £1</t>
  </si>
  <si>
    <t>Wilko Bath Micro Mat Heather 50 x
80cm (other colours available)</t>
  </si>
  <si>
    <t>Wilko Bath Mat Non Slip Rubber
White</t>
  </si>
  <si>
    <t>Pop up to hold dirty laundry. 1 year. FG1 changed
to 10 years.</t>
  </si>
  <si>
    <t>Bedroom</t>
  </si>
  <si>
    <t>Duvet -
summer</t>
  </si>
  <si>
    <t>Replace monthly.</t>
  </si>
  <si>
    <t>Small pedal bin, use carrier bags as bin bags.
Would last 5 years.</t>
  </si>
  <si>
    <t>Bathroom Basics 3-Litre Pedal Bin</t>
  </si>
  <si>
    <t>Cheap, replace every 6 months.</t>
  </si>
  <si>
    <t>Wilko Toilet Brush and Holder
Opaque Plastic</t>
  </si>
  <si>
    <t>Wilko LED Bulb GLS 6W BC Dimmable 1pk 437690 'lasts for up to 25 years' NB Halogen cheaper (£4 for 2 bulbs) but much shorter lifetime - approx 2.5-3 years.(1 for central light and 1 for each lamp)</t>
  </si>
  <si>
    <t>Metal, would last 20 years.</t>
  </si>
  <si>
    <t>Wooden bedframe would cost approx £300 and
last 8 years.</t>
  </si>
  <si>
    <t>Collection Sherington Double 4
Drawer Bed Frame - Pine</t>
  </si>
  <si>
    <t>Cost approx £300 and last 8 years.FG2 said needed to be better quality than this to provide a good standard of comfort for the 8 years manufacturers recommend. Increased budget to
£350 for both singles and couples.</t>
  </si>
  <si>
    <t>Double wardrobe with mirror. Mid mid 10 years. Argos. Part of a set. PWA CB said would need 2 of each item (wardrobe, drawers and bedside table) so 2 sets needed. FG1 changed lifetime to 15 years.</t>
  </si>
  <si>
    <t>Collection Hallingford 3 Piece 2Dr Wardrobe Pkg - Oak Eff Package, Comprises 2 Door 3 Drawer Mirror Wardrobe, 3+2 Chest of Drawers and Bedside Chest (with 3 drawers) for £299.97</t>
  </si>
  <si>
    <t>2 chests of drawers (1 each) with 3/4 drawers in. Mid mid 10 years. Argos. Included in above sets. FG1 changed lifetime to 15 years.</t>
  </si>
  <si>
    <t>2 mid mid 10 years. Argos. 1 included as part of a set. FG1 changed lifetime to 15 years.</t>
  </si>
  <si>
    <t>2 lamps, 1 up from bottom, would last 5 years. FG
changed to cheapest lamp lasting 10 years from Wilkos in line with singles.</t>
  </si>
  <si>
    <t>1 duvet would last 5 years. Mid mid from Primark/Dunelm/Tesco. PWA CB changed to 1 winter &amp; 1 summer duvet, mid-mid, 5 years, in line with singles.</t>
  </si>
  <si>
    <t>Mid-mid, 5 years.PWA CB included in line with
singles.</t>
  </si>
  <si>
    <t>Fogarty Perfectly Washable 10.5
Tog Duvet</t>
  </si>
  <si>
    <t>2 per person would last 2 years. Mid mid from
Primark/Dunelm/Tesco.</t>
  </si>
  <si>
    <t>Fogarty Soft Touch Mattress
Protector.</t>
  </si>
  <si>
    <t>2 sheets needed would last 5 years. Mid mid
Primark/Dunelm/Tesco</t>
  </si>
  <si>
    <t>Fogarty Soft Touch Slate Grey
25cm Fitted Sheet</t>
  </si>
  <si>
    <t>2 needed would last 5 years. Mid mid from Primark/Dunelm/Tesco.</t>
  </si>
  <si>
    <t>Fogarty Soft Touch Slate Duvet Cover and Pillowcase Set Double other colours available, inc. two pillow cases</t>
  </si>
  <si>
    <t>8 needed in total. Would last 5 years. Mid mid from Primark/Dunelm/Tesco.</t>
  </si>
  <si>
    <t>Fogarty Soft Touch Slate Housewife Pillowcase Pair other colours available. Only four needed as four provided in the two duvet sets.</t>
  </si>
  <si>
    <t>£20 a year for postage for cards/presents etc. per
person</t>
  </si>
  <si>
    <t>Cheap contract mobile phone - entry level smartphone with 1GB data, free minutes and free texts. Price of contract includes handset, can be upgraded every 2 years.</t>
  </si>
  <si>
    <t>Landline rental only - doesn't need a physical landline phone as would use mobile phone for all calls. Difficult to separate out line rental and broadband costs as packages combine them.
PWA CB changed from cheapest package to £30 per month as not all ISPs available in all locations. Changed to</t>
  </si>
  <si>
    <t>Range of packages available at approx £30 per month (including some with no setup fees) via Moneysupermarket. First Utility up to 17Mb/sec, unlimited downloads, 18 month contract, no setup cost, £227.88 total cost per year and no set increases after year 1.</t>
  </si>
  <si>
    <t>Hairdressing,
men</t>
  </si>
  <si>
    <t>Hair product
(man)</t>
  </si>
  <si>
    <t>Hair product
(woman)</t>
  </si>
  <si>
    <t>Shower gel
(man)</t>
  </si>
  <si>
    <t>Deodorant
(man)</t>
  </si>
  <si>
    <t>Shampoo
(man)</t>
  </si>
  <si>
    <t>Toothpaste
(man)</t>
  </si>
  <si>
    <t>Toothbrush
(man)</t>
  </si>
  <si>
    <t>Moisturiser
(man)</t>
  </si>
  <si>
    <t>Aftershave
(man)</t>
  </si>
  <si>
    <t>Hair bands (woman)</t>
  </si>
  <si>
    <t>Purse
(woman)</t>
  </si>
  <si>
    <t>Jewellery
(woman)</t>
  </si>
  <si>
    <t>Watch
(woman)</t>
  </si>
  <si>
    <t>Umbrella
(man)</t>
  </si>
  <si>
    <t>Umbrella
(woman)</t>
  </si>
  <si>
    <t>£20 for a dry cut every 8 weeks plus home hair colour. PWA CB changed
to £15.</t>
  </si>
  <si>
    <t>Home hair colour every 8 weeks (approx £5). PWA CB changed
lifetime to 4 weeks.</t>
  </si>
  <si>
    <t>One hair product, e.g.
wax/gel/mousse per month</t>
  </si>
  <si>
    <t>One hair product, e.g.
mousse/hairspray per month</t>
  </si>
  <si>
    <t>Pantene Pro-V Perfect Volume Mousse
200ml</t>
  </si>
  <si>
    <t>Tesco Luxury Soft Toilet Tissue 24 Roll
White</t>
  </si>
  <si>
    <t>Radox Feel Awake For Men 2 in 1
Shower Gel 250ml</t>
  </si>
  <si>
    <t>V05 Nourish My Shine Shampoo 250ml</t>
  </si>
  <si>
    <t>2 in 1 shampoo and conditioner
replace monthly.</t>
  </si>
  <si>
    <t>Tesco Tea Tree and Mint Shampoo
500ml</t>
  </si>
  <si>
    <t>Replace every 2 months</t>
  </si>
  <si>
    <t>TG: Replace every 2 months but could have been for smaller pack - 100 not 300, so 300 would last 6 months</t>
  </si>
  <si>
    <t>Pump dispenser soap for washing hands in kitchen, lasts 3 months.</t>
  </si>
  <si>
    <t>Handle and blades. Lifetime not
discussed.</t>
  </si>
  <si>
    <t>1 blade every 2 weeks.</t>
  </si>
  <si>
    <t>Gillette Mach 3 Razor Blades Refill 8
Pack</t>
  </si>
  <si>
    <t>Replace every 6 months. PWA CB changed to 3 months as couple
sharing.</t>
  </si>
  <si>
    <t>Gillette Classic Sensitive Skin Shaving Gel 200ml</t>
  </si>
  <si>
    <t>One bottle a year, group divided on branded vs generic as supermarket brands have good reputation for being effective.</t>
  </si>
  <si>
    <t>£40 a year</t>
  </si>
  <si>
    <t>Calvin Klein Ckin2u 50ml £20, so
budget would cover 2 bottles</t>
  </si>
  <si>
    <t>Wilko Styling Comb Trend. Added in line
with SWAM.</t>
  </si>
  <si>
    <t>Superdrug Jumbo Pack 70 Brown Hair
Bands (also available in blonde and black)</t>
  </si>
  <si>
    <t>£10 a month to cover make up and
skin care</t>
  </si>
  <si>
    <t>Purse would last 2 years.</t>
  </si>
  <si>
    <t>£15 a year. Anything additional
would be a present.</t>
  </si>
  <si>
    <t>Approx £50 would last 5 years.</t>
  </si>
  <si>
    <t>Accurist Ladies' Rose Colour Dial Black
Leather Strap Watch</t>
  </si>
  <si>
    <t>Accurist Men's Black Dial Bracelet
Watch</t>
  </si>
  <si>
    <t>1 needed. TK Maxx/New Look. Would last 1 year. PWA CB changed
to 2 years.</t>
  </si>
  <si>
    <t>Black Knot Strap Tote Bag (other
colours and styles available for same price).</t>
  </si>
  <si>
    <t>1 needed. TK Maxx/New Look. Would last 5 years.</t>
  </si>
  <si>
    <t>Black Metal Trim Cross Body Bag
(other colours and styles available for same price).</t>
  </si>
  <si>
    <t>1 folding umbrella, 1 year.</t>
  </si>
  <si>
    <t>Black Frill Edge Crook Handle Umbrella</t>
  </si>
  <si>
    <t>1 each. Would use for taking to the gym, also for taking on holiday.
From Sports Direct, would last 5 years. PWA CB added in line with singles.</t>
  </si>
  <si>
    <t>Opticians -
eye test</t>
  </si>
  <si>
    <t>Two prescriptions per year per
person.</t>
  </si>
  <si>
    <t>One each every 2 years.</t>
  </si>
  <si>
    <t>£60 per year per person. PWA CB changed to £70 in line with singles. Specsavers single vision 2 pairs for price of 1.</t>
  </si>
  <si>
    <t>Specsavers: Single vision lens and frames £25-45, 2 pairs for price of 1 start at £69. If varifocals required, cheapest start at £69 (£69 frame and free lenses worth £49).</t>
  </si>
  <si>
    <t>Two check ups per year with NHS dentist per person. One included in Band 1 treatment (see below) but FG1 said that shouldn't assume that will need both concurrently.</t>
  </si>
  <si>
    <t>One Band 1 treatment, e.g.filling,
extraction, root canal treatment per year</t>
  </si>
  <si>
    <t>One pack of 16 every three months between couple, cheapest ok</t>
  </si>
  <si>
    <t>Four packs of tablets each a year</t>
  </si>
  <si>
    <t>One box a year per person</t>
  </si>
  <si>
    <t>Passenger transport by road</t>
  </si>
  <si>
    <t>Passenger transport by rail</t>
  </si>
  <si>
    <t>Holiday travel</t>
  </si>
  <si>
    <t>Couple
discount card</t>
  </si>
  <si>
    <t>4 weekly bus pass to cover travel approx 90 mins by public transport (in line with JobCentre guidelines) that would enable people to get to the next city for work.</t>
  </si>
  <si>
    <t>Lboro to Leicester 4 weekly ticket = £70, or
£80 depending on provider. Peterborough 4 weekly £56, Nottingham: 1 month all operator Robin Hood season ticket £77 per month.
Mango card capped at £95 for 28 days for unlimited travel. Derby: 28 days Derby area
£85. Peterborough only: 4 week megarider £56 Peterborough to Cambridge (40 miles): 4 week megarider £96.FG1 thought £80 for 4 weeks should be adequate to meet most needs.</t>
  </si>
  <si>
    <t>£10 a month per person to get back from social events or travel on bank holidays if buses aren't running. PWA CB changed to £20 per household per month. FG2 changed to £10 per week per person because couples don't always travel together, based on approx cost of 'short-hop' journey being £7-10 each way..</t>
  </si>
  <si>
    <t>Rail travel for one week holiday in Skegness.</t>
  </si>
  <si>
    <t>Off peak open return Leicester to Chester using two together, total price for 2 adults
£53.50.</t>
  </si>
  <si>
    <t>£120 per person per year for rail travel to be able to visit friends and relatives, based on £30 per person per quarter, booking online in advance and travelling off peak, or longer journey less often.</t>
  </si>
  <si>
    <t>Two Together Railcard enables couple to get a 30% discount on train fares.</t>
  </si>
  <si>
    <t>Leisure goods</t>
  </si>
  <si>
    <t>Gifts - Xmas</t>
  </si>
  <si>
    <t>Gifts - Birthdays</t>
  </si>
  <si>
    <t>Other items</t>
  </si>
  <si>
    <t>Writing paper</t>
  </si>
  <si>
    <t>Charities</t>
  </si>
  <si>
    <t>32" with built in freeview, mid-mid range would last 7 years. Should have USB port to be able to connect phone to TV to play music through. Argos/Tesco PWA CB changed lifetime to 5 years.</t>
  </si>
  <si>
    <t>13" laptop because some websites don't offer full functionality on phone/tablet and hard to do some tasks (filling in forms, word processing) with smaller device. Would cost approx. £300 and last 5 years. PWA CB changed to laptop including DVD drive</t>
  </si>
  <si>
    <t>Cheapest HDMI lead to connect laptop to TV. Would last 3 years. PWA CB added in line with singles.</t>
  </si>
  <si>
    <t>12 x £15 gifts for others, £10 for cards and wrapping plus £100 (£50 each) for presents for eachother. FG1 changed to £10 for 12 people, plus £10 wrapping plus
£50 each for presents for each other = £290. FG2 changed to 12x£18 gifts, £10 cards and wrapping and
£40 each for presents for each other = £306</t>
  </si>
  <si>
    <t>12 x £10 gifts for others, £10 for cards and wrapping plus £100 (£50 each) for presents for eachother. FG1 said £10 per person would include cards and wrapping. £220. FG2 said £18 for gifts per person (incl. wrapping and cards) plus £40 each for presents for each other = £296</t>
  </si>
  <si>
    <t>Pack of 20 every 2 years (so 50 would last 2.5 years).</t>
  </si>
  <si>
    <t>FG1 added £20 per year per household for charitable donations, buying a poppy for Remembrance Day, sponsorship for Children in Need etc. FG2 changed to
£20 per person per year.</t>
  </si>
  <si>
    <t>For guests to sleep on in living room - cheap, self
inflating lasts longer than airbed with footpump and easier to store.</t>
  </si>
  <si>
    <t>Telephone and fax services</t>
  </si>
  <si>
    <t>Leisure</t>
  </si>
  <si>
    <t>Leisure
services</t>
  </si>
  <si>
    <t>Leisure services</t>
  </si>
  <si>
    <t>Passport photos</t>
  </si>
  <si>
    <t>costs £150.50/year if paying monthly or weekly you have to pay first year within six months and then can move to either weekly or monthly payments</t>
  </si>
  <si>
    <t>Unlimited downloads, monthly subscription paid by direct debit. PWA CB changed to £30 per month as said that introductory offers/deals etc. not available all year round and some people are limited by location (even in urban areas) so don't have access to full range of ISPs. Included in line rental.</t>
  </si>
  <si>
    <t>Range of packages available at approx
£30 per month (including some with no setup fees) via Moneysupermarket.
First Utility up to 17Mb/sec, unlimited downloads, 18 month contract, no setup cost, £227.88 total cost per year and no set increases after year 1.</t>
  </si>
  <si>
    <t>£5 per household per year for printing
documents/tickets etc. at post office/shop .</t>
  </si>
  <si>
    <t>Printing at Post Office/corner shop/
library etc.</t>
  </si>
  <si>
    <t>One week and one long weekend in UK off peak, e.g. Hunstanton, Cornwall, Lake District, Wales, Great Yarmouth, Skegness, Blackpool, New Forest. Self- catering caravan/cottage. Would travel by coach plus
£100 spending money per person.</t>
  </si>
  <si>
    <t>Accommodation £358 for 2 bed cottage
- Chester self contained holiday apartment 7-14 September 2018 £358 https://www.sykescottages.co.uk/cottag e/North-Wales-Snowdonia- Chester/Fountains-Apartment- 963897.html</t>
  </si>
  <si>
    <t>£100 per person for each trip.FG2 said budget should be  approx £30 per person a day for 7 days, but this includes money normally spent on food and drink at home plus leisure - approx £75 (£89.34 food &amp; catering+£10.65 alcohol + £40 activities =  £140) £210 each per week minus £140 = £280 extra spending money.</t>
  </si>
  <si>
    <t>Passport needed for identification
purposes. Costed as paper application from the post office</t>
  </si>
  <si>
    <t>`</t>
  </si>
  <si>
    <t>Female</t>
  </si>
  <si>
    <t>Underwear female</t>
  </si>
  <si>
    <t>Male, accessories</t>
  </si>
  <si>
    <t>Male, sportswear</t>
  </si>
  <si>
    <t>Male,
footwear</t>
  </si>
  <si>
    <t>Kitchen,
appliances</t>
  </si>
  <si>
    <t>Maintenance</t>
  </si>
  <si>
    <t>Leisure
goods</t>
  </si>
  <si>
    <t>Passenger transport by
rail</t>
  </si>
  <si>
    <t>Kitchen,
cleaning</t>
  </si>
  <si>
    <t>Yoghurt full fruit</t>
  </si>
  <si>
    <t>Dairy Lee triangles</t>
  </si>
  <si>
    <t>Stewing beef</t>
  </si>
  <si>
    <t>Bacon and ham,
uncooked, rashers, pre- packed</t>
  </si>
  <si>
    <t>Bacon and ham cooked
including canned</t>
  </si>
  <si>
    <t>Tesco fish pie</t>
  </si>
  <si>
    <t>Fresh fish, Fish frozen
breaded</t>
  </si>
  <si>
    <t>Fish finger</t>
  </si>
  <si>
    <t>Tuna</t>
  </si>
  <si>
    <t>Previous year's crop
potatoes purchased Jan to Aug</t>
  </si>
  <si>
    <t>Broccoli</t>
  </si>
  <si>
    <t>Tomatoes cherry</t>
  </si>
  <si>
    <t>All frozen vegetables and frozen vegetables products not specified
elsewhere</t>
  </si>
  <si>
    <t>Frozen raspberries</t>
  </si>
  <si>
    <t>Brown best of both for toddler</t>
  </si>
  <si>
    <t>Other high fibre
breakfast cereals</t>
  </si>
  <si>
    <t>Cheerios</t>
  </si>
  <si>
    <t>Chilled apple pie</t>
  </si>
  <si>
    <t>Pasta Penne</t>
  </si>
  <si>
    <t>Crumpet</t>
  </si>
  <si>
    <t>Chocolate cake</t>
  </si>
  <si>
    <t>Ella's Kitchen carrot and
parsnip puffs</t>
  </si>
  <si>
    <t>Jar of curry sauce</t>
  </si>
  <si>
    <t>Chocolate</t>
  </si>
  <si>
    <t>Concentrated Sugar free
fruit squash</t>
  </si>
  <si>
    <t>Takeaway</t>
  </si>
  <si>
    <t>6 x 60g</t>
  </si>
  <si>
    <t>Petits Filous Apricot &amp; Strawberry Fromage Frais 6X47g</t>
  </si>
  <si>
    <t>6 x 125g</t>
  </si>
  <si>
    <t>Activia Fat Free Peach Yogurt 4
X 120G (2 packs for £3)</t>
  </si>
  <si>
    <t>2375 ml 4.18 pints (could get away with pricing 4)</t>
  </si>
  <si>
    <t>Tesco Whole Milk 2.272L/4 Pints</t>
  </si>
  <si>
    <t>2105ml 3.7pts (price 4 to allow for visitors or some to toddler)</t>
  </si>
  <si>
    <t>Tesco British Semi Skimmed Milk 2.272L 4 Pints</t>
  </si>
  <si>
    <t>155g</t>
  </si>
  <si>
    <t>Tesco British Medium Cheddar Cheese 220G</t>
  </si>
  <si>
    <t>17.5g</t>
  </si>
  <si>
    <t>Dairylea Cheese Triangles 125G
(15.63g x6)</t>
  </si>
  <si>
    <t>Tesco Medium Free Range Eggs
6 Pack</t>
  </si>
  <si>
    <t>Tesco Diced Beef 600G</t>
  </si>
  <si>
    <t>264g</t>
  </si>
  <si>
    <t>Tesco Lean Beef Steak Mince
5% Fat 250G</t>
  </si>
  <si>
    <t>55g (bacon rasher)</t>
  </si>
  <si>
    <t>Tesco Smoked T/C Back Bacon Rasher 300G (approx. 6 rashers)</t>
  </si>
  <si>
    <t>40g (sliced ham)</t>
  </si>
  <si>
    <t>Tesco Wafer Thin Honey Roast
Ham 125G</t>
  </si>
  <si>
    <t>55g raw</t>
  </si>
  <si>
    <t>Tesco 8 Brtish Pork Sausages
454G</t>
  </si>
  <si>
    <t>265g raw</t>
  </si>
  <si>
    <t>Tesco Chicken Breast Fillet 1Kg
(frozen)</t>
  </si>
  <si>
    <t>300g raw</t>
  </si>
  <si>
    <t>Tesco Chicken Thighs 1Kg (frozen)</t>
  </si>
  <si>
    <t>200g</t>
  </si>
  <si>
    <t>Tesco Fish Pie 450G</t>
  </si>
  <si>
    <t>125g bought weight</t>
  </si>
  <si>
    <t>Tesco 4 Battered Cod Fillets
500G</t>
  </si>
  <si>
    <t>2 x 28g fingers frozen
wieght</t>
  </si>
  <si>
    <t>Tesco Omega Fish Fingers 300G
(10 pack)</t>
  </si>
  <si>
    <t>167g, 160g tin drained
plus 85g snack tin</t>
  </si>
  <si>
    <t>John West No Drain Tuna Steak
In Spring Water 3X60g</t>
  </si>
  <si>
    <t>Flora Light Spread 500G</t>
  </si>
  <si>
    <t>106g</t>
  </si>
  <si>
    <t>Tesco British Unsalted Butter
250G</t>
  </si>
  <si>
    <t>Tesco Demerara Sugar 500G</t>
  </si>
  <si>
    <t>1583g ( price 1500g)</t>
  </si>
  <si>
    <t>White Potatoes 2.5Kg Pack</t>
  </si>
  <si>
    <t>Broccoli Loose £1.63/kg
0.00163g</t>
  </si>
  <si>
    <t>413g</t>
  </si>
  <si>
    <t>Carrots Loose Class 1 £0.49/kg
0.00049g</t>
  </si>
  <si>
    <t>247g (250g!)</t>
  </si>
  <si>
    <t>Tesco Brown Onions Loose 0.75p/kg 0.00075g</t>
  </si>
  <si>
    <t>Tesco Bunched Spring Onions
100G</t>
  </si>
  <si>
    <t>390g</t>
  </si>
  <si>
    <t>Redmere Farms Mushrooms
380G</t>
  </si>
  <si>
    <t>6 x 85g tomatoes 510g (
price 500g)</t>
  </si>
  <si>
    <t>Tesco Salad Tomatoes 6 Pack</t>
  </si>
  <si>
    <t>70g</t>
  </si>
  <si>
    <t>Tesco Cherry Tomatoes 330G</t>
  </si>
  <si>
    <t>340g</t>
  </si>
  <si>
    <t>Tesco Garden Peas 1Kg</t>
  </si>
  <si>
    <t>575g (price 400 + 200
can)</t>
  </si>
  <si>
    <t>Tesco Baked Beans No Added
Sugar 420G</t>
  </si>
  <si>
    <t>Tesco Baked Beans No Added
Sugar 220G</t>
  </si>
  <si>
    <t>Tesco Plum Peeled Tomatoes
400G</t>
  </si>
  <si>
    <t>215g</t>
  </si>
  <si>
    <t>Tesco Cucumber Whole Each</t>
  </si>
  <si>
    <t>Sweetcorn frozen 60g</t>
  </si>
  <si>
    <t>Tesco Sweetcorn 1Kg</t>
  </si>
  <si>
    <t>240g</t>
  </si>
  <si>
    <t>Tesco Crinkle Cut Oven Chips 1.5Kg</t>
  </si>
  <si>
    <t>1 x 40g</t>
  </si>
  <si>
    <t>Tesco Hash Browns 750G
(approx. 15 per bag)</t>
  </si>
  <si>
    <t>Florette Mixed Salad 150G</t>
  </si>
  <si>
    <t>113g</t>
  </si>
  <si>
    <t>Red Peppers Each Class 1</t>
  </si>
  <si>
    <t>Cow &amp; Gate Apple Strawberries
&amp; Banana Fruit Pouch 100G</t>
  </si>
  <si>
    <t>7 x bananas</t>
  </si>
  <si>
    <t>Tesco Bananas Loose, 13p each</t>
  </si>
  <si>
    <t>5 apples  800g</t>
  </si>
  <si>
    <t>Tesco Gala Apple Minimum 5
Pack</t>
  </si>
  <si>
    <t>286g 2 satsunmas</t>
  </si>
  <si>
    <t>Tesco Sweet Easy Peeler Loose,
24p each</t>
  </si>
  <si>
    <t>3 Kiwi fruit 300g</t>
  </si>
  <si>
    <t>Large Kiwi Fruit Class 1 Each,
16p each</t>
  </si>
  <si>
    <t>1 pear 160g</t>
  </si>
  <si>
    <t>Pears Conference Class 1
Loose, 41p each</t>
  </si>
  <si>
    <t>163g</t>
  </si>
  <si>
    <t>Tesco Green Seedless Grapes Punnet 500G</t>
  </si>
  <si>
    <t>127.5 3 x small packets</t>
  </si>
  <si>
    <t>Whitworths Sunny Raisin 6 X42.5G</t>
  </si>
  <si>
    <t>Tesco Sultanas 500G</t>
  </si>
  <si>
    <t>Tesco Raspberries 350G</t>
  </si>
  <si>
    <t>Tesco Orange Juice Smooth 1L</t>
  </si>
  <si>
    <t>Marmite Yeast Extract 125G</t>
  </si>
  <si>
    <t>Tesco Strawberry Jam 454G</t>
  </si>
  <si>
    <t>10x x36g slices</t>
  </si>
  <si>
    <t>Hovis Wholemeal Medium Bread 800G</t>
  </si>
  <si>
    <t>8 x 36g slices</t>
  </si>
  <si>
    <t>Kingsmill 50/50 Medium Bread 800G</t>
  </si>
  <si>
    <t>Tesco Vanilla Ice Cream 900Ml</t>
  </si>
  <si>
    <t>Tesco Scottish Oats Porridge
1Kg</t>
  </si>
  <si>
    <t>Weetabix 6 x 20g
biscuits</t>
  </si>
  <si>
    <t>Weetabix Cereal 24 Pack</t>
  </si>
  <si>
    <t>Nestle Cheerios Cereal 375G</t>
  </si>
  <si>
    <t>150ml</t>
  </si>
  <si>
    <t>Tesco Ready To Eat Pot Custard
150G</t>
  </si>
  <si>
    <t>120g (one 60g pie each)</t>
  </si>
  <si>
    <t>Tesco Bramley Apple Pies 6
Pack</t>
  </si>
  <si>
    <t>Tesco Short Spaghetti Pasta 500G</t>
  </si>
  <si>
    <t>76g dry</t>
  </si>
  <si>
    <t>Tesco Farfalle Pasta Bows 500G</t>
  </si>
  <si>
    <t>Malted milk 4 x 11g</t>
  </si>
  <si>
    <t>Tesco Malted Milk Biscuits 200G
(approx 22)</t>
  </si>
  <si>
    <t>Rich tea 7 x 14g (possible to add 2 more
for visitor)</t>
  </si>
  <si>
    <t>Tesco Rich Tea Biscuit 300G (approx 31)</t>
  </si>
  <si>
    <t>2 x jaffas</t>
  </si>
  <si>
    <t>Mcvitie's Jaffa Cakes 10 Pack</t>
  </si>
  <si>
    <t>2 x 10g oat cakes</t>
  </si>
  <si>
    <t>Nairns Fine Milled Oatcakes
250G</t>
  </si>
  <si>
    <t>1 x 50g</t>
  </si>
  <si>
    <t>Warburtons Crumpets 6 Pack</t>
  </si>
  <si>
    <t>Tesco chocolate cake
bar 30g</t>
  </si>
  <si>
    <t>Tesco 15 Chocolate Cake Bars</t>
  </si>
  <si>
    <t>1 x 25g low fat from multi
pack</t>
  </si>
  <si>
    <t>Walkers Baked Ready Salted
6X25g</t>
  </si>
  <si>
    <t>Ella's Kitchen Parsnip &amp; Carrot
Melty Puffs 20G</t>
  </si>
  <si>
    <t>Tesco  apple rice cakes
4 x 2g rice cakes</t>
  </si>
  <si>
    <t>Tesco Apple Rice Cakes 4 X
20G</t>
  </si>
  <si>
    <t>28 tea bags + 2 for
visitors 30</t>
  </si>
  <si>
    <t>15 x 5 g 75g instant coffee</t>
  </si>
  <si>
    <t>Tesco Classic Instant Coffee 200G</t>
  </si>
  <si>
    <t>Hellmann's Real Mayonnaise 200G Jar</t>
  </si>
  <si>
    <t>25ml</t>
  </si>
  <si>
    <t>Tesco French Dressing 175Ml</t>
  </si>
  <si>
    <t>380g</t>
  </si>
  <si>
    <t>Loyd Grossman Tikka Masala Sauce 350G</t>
  </si>
  <si>
    <t>Tesco Gravy Granules For
Chicken 200G</t>
  </si>
  <si>
    <t>Oxo 12 Beef Stock Cubes 71G</t>
  </si>
  <si>
    <t>Saxa Table Salt Mini Pot 70G</t>
  </si>
  <si>
    <t>Tesco Pure Sunflower Oil 1L</t>
  </si>
  <si>
    <t>Kit -Kat  1 x 20.7</t>
  </si>
  <si>
    <t>Kit Kat 2 Finger Milk Chocolate
Biscuits 9 Pack 186.3G</t>
  </si>
  <si>
    <t>small pkt of Cadbury's chocolate buttons 14.4g</t>
  </si>
  <si>
    <t>Cadbury Dairy Milk Buttons Treat Size Buttons 170G</t>
  </si>
  <si>
    <t>140ml</t>
  </si>
  <si>
    <t>Robinsons Orange Squash No
Added Sugar 1L</t>
  </si>
  <si>
    <t>Christmas food, (several answers £50, £100,
£200, or additional £50 for each of the 2 weeks of Christmas). FG2 changed to £80 per household</t>
  </si>
  <si>
    <t>Eating out four times per year, £25 for lone parent each time including a drink, £5 for toddler four times per year</t>
  </si>
  <si>
    <t>£25 for lone parent + £5 for toddler - £6.35 250ml glass of wine = £23.65 (added to alcohol). Less cost of eating one meal in, beef stew, beef £2.10 + carrots 6p + broccoli 22p + onions 8p + potatoes 16p + stock 2p + ice cream 22p + coffee 5p + milk 2p = £2.93 total £23.65 -
£2.93 = £20.72</t>
  </si>
  <si>
    <t>£6 for lone parent twice a month, none for toddler</t>
  </si>
  <si>
    <t>£6 minus cost of one meal, fish and chips, fish 75p + chips 16p + peas 6p + egg 14p = £1.11 £6 -
£1.11 = £4.89</t>
  </si>
  <si>
    <t>£5 bottle of wine
per week</t>
  </si>
  <si>
    <t>Isla Negra Sauvignon
Blanc/Px 75Cl</t>
  </si>
  <si>
    <t>250ml glass of wine out, equivalent of £1.67 of 250ml wine at home, £6.35 -
£1.67 = £4.68</t>
  </si>
  <si>
    <t>second cheapest priced wine in Nandos/Centro Lounge</t>
  </si>
  <si>
    <t>Mother, underwear</t>
  </si>
  <si>
    <t>Mother, main clothing</t>
  </si>
  <si>
    <t>Mother, outerwear</t>
  </si>
  <si>
    <t>Mother, sportswear</t>
  </si>
  <si>
    <t>Mother, nightwear</t>
  </si>
  <si>
    <t>Mother, accessories</t>
  </si>
  <si>
    <t>Toddler, underwear</t>
  </si>
  <si>
    <t>Toddler, main clothing</t>
  </si>
  <si>
    <t>Toddler, outerwear</t>
  </si>
  <si>
    <t>Toddler, nightwear</t>
  </si>
  <si>
    <t>Toddler, swimwear</t>
  </si>
  <si>
    <t>Toddler, fancy dress</t>
  </si>
  <si>
    <t>Skirt (smart)</t>
  </si>
  <si>
    <t>Skirt (casual)</t>
  </si>
  <si>
    <t>Jacket (occasion)</t>
  </si>
  <si>
    <t>Sport leggings</t>
  </si>
  <si>
    <t>Sport top</t>
  </si>
  <si>
    <t>Bikini top</t>
  </si>
  <si>
    <t>Bikini bottoms</t>
  </si>
  <si>
    <t>Pyjamas
(summer)</t>
  </si>
  <si>
    <t>Dressing gown
(winter)</t>
  </si>
  <si>
    <t>Dressing  gown
(summer)</t>
  </si>
  <si>
    <t>Fashion scarves</t>
  </si>
  <si>
    <t>Sun hat</t>
  </si>
  <si>
    <t>Vest /bodysuits</t>
  </si>
  <si>
    <t>T-shirts, long
sleeved</t>
  </si>
  <si>
    <t>T-shirts, short
sleeved</t>
  </si>
  <si>
    <t>Joggers</t>
  </si>
  <si>
    <t>Dungarees</t>
  </si>
  <si>
    <t>Hoody</t>
  </si>
  <si>
    <t>Coat</t>
  </si>
  <si>
    <t>Snowsuit</t>
  </si>
  <si>
    <t>Hat, winter</t>
  </si>
  <si>
    <t>Swimsuit</t>
  </si>
  <si>
    <t>Sun hat for
swimming</t>
  </si>
  <si>
    <t>Smart clothes</t>
  </si>
  <si>
    <t>Fancy dress</t>
  </si>
  <si>
    <t>10 pairs needed, 1 year</t>
  </si>
  <si>
    <t>5 pack cotton shortie briefs</t>
  </si>
  <si>
    <t>3 or 6 needed? 1 black, 1 white, 1 nude, good quality needed so M&amp;S, 3 years. CB2 changed to £16 per bra (to be inclusive of DD+ sizing) and included 6, 3 years</t>
  </si>
  <si>
    <t>Wild Blooms Underwired Full Cup A-E or Non-Padded Full Cup Bra F-J (range of colours) all at same price</t>
  </si>
  <si>
    <t>5-pack socks black</t>
  </si>
  <si>
    <t>3 pairs opaque tights needed, 1 year</t>
  </si>
  <si>
    <t>2-pack 40 denier tights</t>
  </si>
  <si>
    <t>3 pairs needed, 1 year</t>
  </si>
  <si>
    <t>Legging, black</t>
  </si>
  <si>
    <t>3 long sleeved t-shirts needed, 1 year</t>
  </si>
  <si>
    <t>Long-sleeved top (various colours)</t>
  </si>
  <si>
    <t>6 short sleeved t-shirts needed, 1 year</t>
  </si>
  <si>
    <t>Jersey T-shirt (various colours)</t>
  </si>
  <si>
    <t>3 needed, 1 year</t>
  </si>
  <si>
    <t>Long-sleeved blouse (various colours/patterns)</t>
  </si>
  <si>
    <t>2 smart trousers needed, 1 year</t>
  </si>
  <si>
    <t>Suit trousers/tailored trousers</t>
  </si>
  <si>
    <t>Skinny jeans</t>
  </si>
  <si>
    <t>3 needed, 2 years</t>
  </si>
  <si>
    <t>Linen-blend shorts (various colours/other styles)</t>
  </si>
  <si>
    <t>2 summer dresses needed, 1 year</t>
  </si>
  <si>
    <t>Mint button ruched waist shirt dress (lots of styles available at
this price)</t>
  </si>
  <si>
    <t>1 occasion dress, better quality,
Debenhams,1 year</t>
  </si>
  <si>
    <t>Mela London - Navy Butterfly
Print 'Oriana' Wrap Dress</t>
  </si>
  <si>
    <t>1 winter dress, 1 year</t>
  </si>
  <si>
    <t>Shirt dress with a tie belt (other styles available at this price)</t>
  </si>
  <si>
    <t>2 smart skirts</t>
  </si>
  <si>
    <t>Jersey pencil skirt</t>
  </si>
  <si>
    <t>2 casual skirts</t>
  </si>
  <si>
    <t>Bell shaped skirt</t>
  </si>
  <si>
    <t>1 needed, 3 years</t>
  </si>
  <si>
    <t>Straight cut jacket</t>
  </si>
  <si>
    <t>Denim jacket</t>
  </si>
  <si>
    <t>1 pair needed</t>
  </si>
  <si>
    <t>Black run slogan workout
leggings</t>
  </si>
  <si>
    <t>1 needed</t>
  </si>
  <si>
    <t>Sports vest top</t>
  </si>
  <si>
    <t>4 needed, 2 thin + 2 thick, 2 years</t>
  </si>
  <si>
    <t>Fine knit jumper (various colours)</t>
  </si>
  <si>
    <t>Chunky knit jumper</t>
  </si>
  <si>
    <t>2 needed, 2 years</t>
  </si>
  <si>
    <t>Grey Longline Zip Up Hoodie</t>
  </si>
  <si>
    <t>1 woolly hat needed</t>
  </si>
  <si>
    <t>Nevica Veil Beanie Ladies</t>
  </si>
  <si>
    <t>Firetrap Acca Gloves Ladies</t>
  </si>
  <si>
    <t>1 winter scarf needed</t>
  </si>
  <si>
    <t>Firetrap Cable Knit Scarf Ladies</t>
  </si>
  <si>
    <t>1 winter padded parker style coat, 3 years</t>
  </si>
  <si>
    <t>GELERT Storm Parka Ladies</t>
  </si>
  <si>
    <t>1 waterproof jacket needed, 5 years</t>
  </si>
  <si>
    <t>Hooded rain jacket</t>
  </si>
  <si>
    <t>Navy Contrast Trim Swimsuit</t>
  </si>
  <si>
    <t>Black underwire bikini top</t>
  </si>
  <si>
    <t>High waist and leg bikini
bottoms</t>
  </si>
  <si>
    <t>3 pairs with long trousers needed, 1 year</t>
  </si>
  <si>
    <t>2 for £12 mix and match nightwear (long trousers and t shirt sleep sets)</t>
  </si>
  <si>
    <t>3 pairs with shorts needed, 1 year</t>
  </si>
  <si>
    <t>Star print pyjama set</t>
  </si>
  <si>
    <t>1 winter thicker dressing gown needed</t>
  </si>
  <si>
    <t>Grey Stripe Fleece Lined Jersey
Dressing Gown</t>
  </si>
  <si>
    <t>1 summer light weight dressing gown
needed</t>
  </si>
  <si>
    <t>Satin lily print robe</t>
  </si>
  <si>
    <t>2 needed, Primark, 2 years</t>
  </si>
  <si>
    <t>Blush frayed edge scarf</t>
  </si>
  <si>
    <t>1 needed, Primark, 2 years</t>
  </si>
  <si>
    <t>Straw floppy hat with ribbon</t>
  </si>
  <si>
    <t>10 bodysuit vests needed, Supermarket, Primark, 6 months</t>
  </si>
  <si>
    <t>White Plain Bodysuits 5 Pack (long and short sleeved both £5
for 5)</t>
  </si>
  <si>
    <t>4 x multipacks of socks, Supermarket,
Primark, 6 months</t>
  </si>
  <si>
    <t>Navy Star Print Socks 5 Pack</t>
  </si>
  <si>
    <t>10 long sleeve t-shirts, Supermarket,
Primark, 6 months</t>
  </si>
  <si>
    <t>Woodland Slogan Long Sleeve
Tops 5 Pack</t>
  </si>
  <si>
    <t>10 short sleeve t shirts, Supermarket,
Primark, 6 months</t>
  </si>
  <si>
    <t>Pocket detail striped T-Shirts 5
Pack</t>
  </si>
  <si>
    <t>5 pairs of trousers, Supermarket, primark, 6 months. CB3 changed to 6 pairs of joggers + 3 jeans</t>
  </si>
  <si>
    <t>Baby Boy Navy and blue joggers 2 pack</t>
  </si>
  <si>
    <t>5 pairs of trousers, Supermarket, primark, 6 months. CB3 changed to 6 pairs of
joggers + 3 jeans</t>
  </si>
  <si>
    <t>Baby Boy Pull On Indigo Jeans</t>
  </si>
  <si>
    <t>1 pair denim dungaree, Supermarket,
Primark, 6 months</t>
  </si>
  <si>
    <t>Grey Marl/Panda Dungarees</t>
  </si>
  <si>
    <t>3 needed, Supermarket, Primark, 1 year</t>
  </si>
  <si>
    <t>Cotton Sweatshirt (various
colours) - George at Asda £4 each, 2 for £7 or 3 for £10</t>
  </si>
  <si>
    <t>Navy Hoodie- George at Asda
£4 each, 2 for £7 or 3 for £10</t>
  </si>
  <si>
    <t>5 pairs, Supermarket, Primark, 1 year</t>
  </si>
  <si>
    <t>Jersey Shorts 3 Pack</t>
  </si>
  <si>
    <t>Lightweight raincoat for Summer, Next, 1
year. FG2 changed to supermarket</t>
  </si>
  <si>
    <t>Baby Boy lightweight stone mac</t>
  </si>
  <si>
    <t>Thicker waterproof coat for Winter, Next, 1
year. FG2 changed to supermarket</t>
  </si>
  <si>
    <t>Khaki Faux Fur Shower
Resistant Padded Parka</t>
  </si>
  <si>
    <t>Thick and fleecy snowsuit, Supermarket,
Primark, 1 year</t>
  </si>
  <si>
    <t>Children's Silver Star Snowsuit</t>
  </si>
  <si>
    <t>Hat, Scarf + gloves set, Supermarket,
Primark, 2 years</t>
  </si>
  <si>
    <t>NEVICA Brixen Beanie Jnr</t>
  </si>
  <si>
    <t>Adidas Mittens Infant</t>
  </si>
  <si>
    <t>Sun hat, 2 years</t>
  </si>
  <si>
    <t>Peppa Pig George Pig UPF 50
Sun Protection Keppi Hat</t>
  </si>
  <si>
    <t>Sun/swim suit plus kepi style hat for protecting neck, for swimming etc. 1 year</t>
  </si>
  <si>
    <t>Striped Shark Sun Protection Suit and Keppi Hat Set</t>
  </si>
  <si>
    <t>8 pairs with long trousers, Supermarket, Primark, 6 months plus 4 sleepsuits from Next. FG2 changed to 6 sets of sleepwear, could be either pyjamas or sleepsuits from
supermarket.</t>
  </si>
  <si>
    <t>Pyjamas 3 Pack (various designs)</t>
  </si>
  <si>
    <t>kepi style hat for protecting neck, for
swimming etc. 2 years</t>
  </si>
  <si>
    <t>included in swim suit set above</t>
  </si>
  <si>
    <t>Smart outfit, approx. £10-12, Primark, 1
year</t>
  </si>
  <si>
    <t>Blue Embroidered Shirt and
Shorts Outfit</t>
  </si>
  <si>
    <t>Fancy dress outfit e.g. for halloween,
approx. £10, Supermarket, 1 year</t>
  </si>
  <si>
    <t>Disney Toy Story Buzz
Lightyear All in One</t>
  </si>
  <si>
    <t>Toddler, footwear</t>
  </si>
  <si>
    <t>Wellies</t>
  </si>
  <si>
    <t>Sandals (flat)</t>
  </si>
  <si>
    <t>Sandals (heels)</t>
  </si>
  <si>
    <t>Ballet pumps</t>
  </si>
  <si>
    <t>High heels</t>
  </si>
  <si>
    <t>Wellingtons</t>
  </si>
  <si>
    <t>1 pair needed, Sports Direct, Supermarket, Primark, 10
years</t>
  </si>
  <si>
    <t>1 pair needed, Sports Direct, Supermarket, Primark 2 years</t>
  </si>
  <si>
    <t>1 pair needed, Supermarket, primark every 6
months</t>
  </si>
  <si>
    <t>1 pair needed, Supermarket, Primark 2 years</t>
  </si>
  <si>
    <t>1 pair needed,
Supermarket, Primark 1 year</t>
  </si>
  <si>
    <t>1 pair needed,
Supermarket, Primark, 1 year</t>
  </si>
  <si>
    <t>1 pair needed, Supermarket, Primark, 4
years</t>
  </si>
  <si>
    <t>Trainers, Supermarket, Primark, 6 months</t>
  </si>
  <si>
    <t>First walkers, Clarks, Mothercare, 3</t>
  </si>
  <si>
    <t>Sandals for Summer, Primark, Supermarket, 1</t>
  </si>
  <si>
    <t>Wellies, Primark, Supermarket, 1 year</t>
  </si>
  <si>
    <t>DunlopSport Ld94</t>
  </si>
  <si>
    <t>Slazenger Classic Ladies Trainers</t>
  </si>
  <si>
    <t>Grey Textured Full Back Heart Slippers</t>
  </si>
  <si>
    <t>Brown Strappy Sandals</t>
  </si>
  <si>
    <t>Gold Strappy Pointed Toe Heeled Sandals</t>
  </si>
  <si>
    <t>Nude Tortoise Shell Chunky Flip Flops</t>
  </si>
  <si>
    <t>Black Capped Toe Ballet Shoes</t>
  </si>
  <si>
    <t>Black Suedette Pointed Court Shoes</t>
  </si>
  <si>
    <t>First Walkers Blue Mesh 1 Strap Trainers</t>
  </si>
  <si>
    <t>City Flare Lo Toddler</t>
  </si>
  <si>
    <t>First Walkers Green Octopus Jelly Sandals</t>
  </si>
  <si>
    <t>First Walkers Hey Duggee Wellington Boots</t>
  </si>
  <si>
    <t>Housing costs</t>
  </si>
  <si>
    <t>Decorating and other house
maintenance</t>
  </si>
  <si>
    <t>Social housing 2 bed house</t>
  </si>
  <si>
    <t>Severn Trent annual price increase of 0.9% for unmetered houseolds in 2020/2021. Price was £10.11 in 2019, 2020/2021 0.9% rise (10.11*1.009) =£10.20</t>
  </si>
  <si>
    <t>Contents insurance based on 2 bed house single adult, excess £50, £37,300 cover includes accidental damage.</t>
  </si>
  <si>
    <t>£70.82 paid in 12 monthly instalments of £5.90</t>
  </si>
  <si>
    <t>£100 per year for decorating</t>
  </si>
  <si>
    <t>LONE PARENT</t>
  </si>
  <si>
    <t>Kitchen,
textiles</t>
  </si>
  <si>
    <t>Housing
maintenance</t>
  </si>
  <si>
    <t>Tools</t>
  </si>
  <si>
    <t>Tools and
equipment</t>
  </si>
  <si>
    <t>Bedroom 2</t>
  </si>
  <si>
    <t>Garden</t>
  </si>
  <si>
    <t>TODDLER</t>
  </si>
  <si>
    <t>Accessories</t>
  </si>
  <si>
    <t>Safety equipment</t>
  </si>
  <si>
    <t>LONE PARENT + 1</t>
  </si>
  <si>
    <t>Hall, stairs and landing</t>
  </si>
  <si>
    <t>Living area+dining area</t>
  </si>
  <si>
    <t>Voiles</t>
  </si>
  <si>
    <t>Throws</t>
  </si>
  <si>
    <t>Cushion covers</t>
  </si>
  <si>
    <t>Storage baskets</t>
  </si>
  <si>
    <t>Personalisation</t>
  </si>
  <si>
    <t>Dining table + 6 chairs</t>
  </si>
  <si>
    <t>Tablecloth</t>
  </si>
  <si>
    <t>Egg cups</t>
  </si>
  <si>
    <t>Tall Tumblers</t>
  </si>
  <si>
    <t>Short Tumblers</t>
  </si>
  <si>
    <t>Jug</t>
  </si>
  <si>
    <t>Deep saucepan</t>
  </si>
  <si>
    <t>Tongs</t>
  </si>
  <si>
    <t>Potato masher</t>
  </si>
  <si>
    <t>Cookie cutter set</t>
  </si>
  <si>
    <t>Kitchen scales</t>
  </si>
  <si>
    <t>Tupperware</t>
  </si>
  <si>
    <t>Storage canisters</t>
  </si>
  <si>
    <t>Dustpan + brush</t>
  </si>
  <si>
    <t>Feather duster</t>
  </si>
  <si>
    <t>Bin liners</t>
  </si>
  <si>
    <t>Fabric Softener</t>
  </si>
  <si>
    <t>Over-radiator airer</t>
  </si>
  <si>
    <t>Multipurpose spray</t>
  </si>
  <si>
    <t>Floor cleaner</t>
  </si>
  <si>
    <t>Carpet stain remover</t>
  </si>
  <si>
    <t>Drain unblocker</t>
  </si>
  <si>
    <t>Microfibre cloths</t>
  </si>
  <si>
    <t>Sponge scourers</t>
  </si>
  <si>
    <t>Freezer bags</t>
  </si>
  <si>
    <t>Washing up gloves</t>
  </si>
  <si>
    <t>Drill</t>
  </si>
  <si>
    <t>Toolkit</t>
  </si>
  <si>
    <t>Torch</t>
  </si>
  <si>
    <t>Bath towel</t>
  </si>
  <si>
    <t>Bath mat (for bath)</t>
  </si>
  <si>
    <t>Shower caddy</t>
  </si>
  <si>
    <t>Pillow protector</t>
  </si>
  <si>
    <t>Rotary washing line</t>
  </si>
  <si>
    <t>Rotary washing line cover</t>
  </si>
  <si>
    <t>Concrete</t>
  </si>
  <si>
    <t>Peg airer</t>
  </si>
  <si>
    <t>Table + chairs</t>
  </si>
  <si>
    <t>Outside storage box</t>
  </si>
  <si>
    <t>Lawn mower</t>
  </si>
  <si>
    <t>Fencing</t>
  </si>
  <si>
    <t>Beaker</t>
  </si>
  <si>
    <t>Microwave steriliser</t>
  </si>
  <si>
    <t>Washing liquid (toddler)</t>
  </si>
  <si>
    <t>Fabric conditioner (toddler)</t>
  </si>
  <si>
    <t>Towels, bath (toddler)</t>
  </si>
  <si>
    <t>Flannels, toddler</t>
  </si>
  <si>
    <t>Plastic jug</t>
  </si>
  <si>
    <t>Sleepbag (toddler)</t>
  </si>
  <si>
    <t>Mattress protector (toddler)</t>
  </si>
  <si>
    <t>Sheets, fitted, cot bed (toddler)</t>
  </si>
  <si>
    <t>Blanket, thin (toddler)</t>
  </si>
  <si>
    <t>Blanket,thick (toddler)</t>
  </si>
  <si>
    <t>Underbed storage boxes</t>
  </si>
  <si>
    <t>Lamp (night light)</t>
  </si>
  <si>
    <t>Toy storage (toddler)</t>
  </si>
  <si>
    <t>Stair gate</t>
  </si>
  <si>
    <t>Socket covers</t>
  </si>
  <si>
    <t>Corner protectors</t>
  </si>
  <si>
    <t>Cupboard locks</t>
  </si>
  <si>
    <t>Toy storage</t>
  </si>
  <si>
    <t>Plastic mat</t>
  </si>
  <si>
    <t>Plastic crockery - bowls</t>
  </si>
  <si>
    <t>Plastic crockery - plates</t>
  </si>
  <si>
    <t>Plastic cutlery</t>
  </si>
  <si>
    <t>Postage</t>
  </si>
  <si>
    <t>Telephone</t>
  </si>
  <si>
    <t>Postage and
delivery</t>
  </si>
  <si>
    <t>£10-15 per shade, Dunelm, B+M, Wilkos,
10 years</t>
  </si>
  <si>
    <t>LED, 1 needed for main light</t>
  </si>
  <si>
    <t>CB2 included outside coir mat, Wilko, 3 years, in line with PP</t>
  </si>
  <si>
    <t>Approx £5 rubber backed + washable, Argos, B+M, Ikea, Wilkos, 6 months CB2 changed to cheap indoor washable mat from Wilko, 2 years, in line with PP</t>
  </si>
  <si>
    <t>6 hooks, 2 up from bottom, Argos, B+M, Ikea, Wilkos, 20 years. CB2 changed lifetime to 10 years in line with lifetime of PP</t>
  </si>
  <si>
    <t>Approx £50, Argos, B+M, Ikea, Wilkos, 5 years. CB2 changed to PP slightly more expensive version with a 10 year lifetime.</t>
  </si>
  <si>
    <t>LED, 3 needed for main light, table + standard lamps</t>
  </si>
  <si>
    <t>Tab top/eyelet lined + washable, Dunelm, 10 years</t>
  </si>
  <si>
    <t>Metal pole, Dunelm, Argos, Wilkos, 20
years</t>
  </si>
  <si>
    <t>Cheap voiles, Dunelm, Ikea, 3 years.
CB2 added in line with PP</t>
  </si>
  <si>
    <t>Net curtain wire insulated cable, cheapest ok, Dunelm, Ikea, 15 years. CB2 added in
line with PP.</t>
  </si>
  <si>
    <t>Fabric, total budget approx £1000-1200 for 3 seater + 2 seater, Argos, DFS, Ikea, lovesofas.com, 5 years. FG1 changed to Ikea EKTORP with washable covers 10
years.</t>
  </si>
  <si>
    <t>Fabric, total budget approx £1000-1200 for 3 seater + 2 seater, Argos, DFS, Ikea, lovesofas.co.uk, 5 years FG1 changed to Ikea EKTORP with washable covers 10
years.</t>
  </si>
  <si>
    <t>CB2 added 2 needed, cheap washable throws to help protect sofas, Ikea, Primark, 2 years, in line with PP</t>
  </si>
  <si>
    <t>CB2 added 4 needed, cheapest feather cushions, Ikea, Dunelm, Matalan, 5
years, in line with PP</t>
  </si>
  <si>
    <t>CB2 added 4 needed, cheapest feather cushions, Ikea, Dunelm, Matalan, 5 years, in line with PP</t>
  </si>
  <si>
    <t>waist height, matching coffee table + side table, Argos, Ikea, 10 years. CB2 changed to waist height sideboard with 6 baskets, Ikea, 10 years, in line with PP</t>
  </si>
  <si>
    <t>CB2 adde 6 fabric storage baskets 'Drona' and increased lifetime to 10 years, in line with PP</t>
  </si>
  <si>
    <t>Approx. £60-80 matching storage unit + side table, Argos, Ikea, 10 years. CB2 changed to Wooden or wood effect cheap flat pack coffee table (no storage), Ikea, B+M, The Range, 10 years, in line with
PP.</t>
  </si>
  <si>
    <t>Approx £30-50, Argos, Ikea, Wilkos, 6 years. CB2 changed to Father and son, cheap, Argos, Ikea, TKMaxx, 10 years, in
line with PP.</t>
  </si>
  <si>
    <t>£100 per year to personalise space to make it homely such as mirror, pictures, vase, paintings etc (so have £200 per year, when combined with décor/maintenance budget, to maintain home and keep house 'looking nice').
CB2 changed to £50 per year in line with
PP.</t>
  </si>
  <si>
    <t>CB2 added cheap voiles, Dunelm, Ikea, 3 years, in line with PP.</t>
  </si>
  <si>
    <t>CB2 added net curtain wire insulated cable, cheapest ok, Dunelm, Ikea, 15
years, in line with PP</t>
  </si>
  <si>
    <t>Wooden, 1 up, Argos, Ikea, Wilkos, 10 years. CB2 changed to cheapest solid wood, Argos or Ikea, 15 years, in line
with PP.</t>
  </si>
  <si>
    <t>Set of 4, cheapest fabric, Wilkos, Dunelm, Ikea, 2 years. CB2 changed to set of 8 wipe clean 5 years, in line with
PP.</t>
  </si>
  <si>
    <t>Set of 4, cheapest fabric, Wilkos, Dunelm, 2 years. CB2 changed 2 sets of 6 5 years,  in line with PP</t>
  </si>
  <si>
    <t>Wipeable table cloth (larger than dining table). 1 year, Ikea. FG3 said would be needed for any household with children.</t>
  </si>
  <si>
    <t>Moisture resistant blind, plain colour,
Dunelm, 5 years</t>
  </si>
  <si>
    <t>set of 6, 1 up, Wilkos, Dunelm, Supermarket, Ikea, 2 years. CB2 changed lifetime to 5 years in line with
PP</t>
  </si>
  <si>
    <t>6 needed,  Wilkos, Dunelm, Supermarket, Ikea, 1 year. CB2 changed to 12 needed, 5 years in line with PP.</t>
  </si>
  <si>
    <t>4 egg cups same range as crockery, 5
years.</t>
  </si>
  <si>
    <t>2x set of 4, stainless steel (no separate handles) 1 up, Wilko, Dunelm, Supermarket, Ikea, 10 years. CB2 changed to 2x set of 6, stainless steel (no separate handles) mid-mid, Wilko, Ikea,The Range, Supermarket, Ikea, 20</t>
  </si>
  <si>
    <t>4 needed, cheapest, Wilkos, Dunelm, Supermarket, Ikea, 2 years. CB2 changed to 8 needed, 4 years, in line with
PP</t>
  </si>
  <si>
    <t>4 needed, cheapest, Wilkos, Dunelm, Supermarket, Ikea, 2 years. CB2 changed lifetime to 4 years in line with glasses from PP</t>
  </si>
  <si>
    <t>4 needed, cheapest, Wilkos, Dunelm, Supermarket, Ikea, 2 years. CB2 changed to 6 cheap chunky wine glasses,
Ikea, 5 years</t>
  </si>
  <si>
    <t>salt and pepper shakers, 20 years</t>
  </si>
  <si>
    <t>CB2 added  2 large serving bowls 2 up, Wilko, Ikea, The Range, Supermarket, 5 years, in line with PP</t>
  </si>
  <si>
    <t>CB2 added 2 serving spoons 20 years in line with PP</t>
  </si>
  <si>
    <t>CB2 added plastic jug, Wilko, 3 years, in
line with PP</t>
  </si>
  <si>
    <t>50/50 fridge freezer, cheapest ok, Currys, Argos, AO, 5 years. FG changed lifetime
to 8 years.</t>
  </si>
  <si>
    <t>dual fuel oven + hob, cheapest ok,
Currys, Argos, AO, 10 years</t>
  </si>
  <si>
    <t>7kg washing machine 1200 RPM, cheapest ok, Currys, Argos, AO, 5 years</t>
  </si>
  <si>
    <t>800w, 1 up, 10 years. FG1 changed to cheaper microwave with 5 year lifetime in
line with PP.</t>
  </si>
  <si>
    <t>1 up, matching kettle, 5 years. FG1 changed to cheapest 4 slice. Doesn't
have to match kettle.</t>
  </si>
  <si>
    <t>1 up, matching toaster 5 years. Changed
to cheapest inline with PP.</t>
  </si>
  <si>
    <t>cheapest, 5 years. FG1 changed to larger
capacity and 10 years.</t>
  </si>
  <si>
    <t>Non-stick, branded set, 5 years. FG1 changed to stainless steel lasting
'forever'. FG2 said 15 years.</t>
  </si>
  <si>
    <t>1 deep stainless steel pot with lid, Ikea, 10 years. FG1 added in line with PP. Changed lifetime to 15 years in line with
saucepans.</t>
  </si>
  <si>
    <t>Tefal or equivalent decent non-stick, 10
years</t>
  </si>
  <si>
    <t>knife set, 1 up, 10 years</t>
  </si>
  <si>
    <t>Steel knife sharpener, 20 years. FG2 changed to non-steel type, 10 years.</t>
  </si>
  <si>
    <t>2 needed, cheapest non-stick, 6 months. FG2 changed to better quality lasting 10 years in line with PP.</t>
  </si>
  <si>
    <t>2 needed, cheapest non-stick, 6 months. FG2 changed lifetime to 1 year in line
with PP.</t>
  </si>
  <si>
    <t>Spring loaded cake tin, PP CB1 said 10 years. FG2 said 5 years as spring
mechanism can rust.</t>
  </si>
  <si>
    <t>CB1 added silicone bun tin to PP budget, B&amp;M, 10 years.FG1 added in line with
PP.</t>
  </si>
  <si>
    <t>Set of 3, pyrex, 20 years</t>
  </si>
  <si>
    <t>3 needed, plastic, supermarket, 3 years. FG 2 changed to colour coded plastic set
of 4 each year.</t>
  </si>
  <si>
    <t>plastic. FG2 changed lifetime to 5 years.</t>
  </si>
  <si>
    <t>Metal colander, cheapest, 20 years</t>
  </si>
  <si>
    <t>Metal sieve, cheapest, 20 years. FG2 changed to 5 years in line with PP.</t>
  </si>
  <si>
    <t>one up, 20 years. FG2 changed to 3
years in line with PP.</t>
  </si>
  <si>
    <t>one up, 2 years</t>
  </si>
  <si>
    <t>cheap, 5 years</t>
  </si>
  <si>
    <t>needed to open wine. FG1 added in line
with PP</t>
  </si>
  <si>
    <t>cheapest metal, 3 years</t>
  </si>
  <si>
    <t>metal potato masher</t>
  </si>
  <si>
    <t>cheapest wooden rolling pin, 20 years.
FG1 added in line with PP.</t>
  </si>
  <si>
    <t>Set of different shaped cutters, plastic, Ikea, Amazon, could also be used for
playdoh. 10 years.</t>
  </si>
  <si>
    <t>digital kitchen scales, one up, 5 years. FG1 changed to cheapest digital scales, 5 years in line with PP.</t>
  </si>
  <si>
    <t>needed for scales</t>
  </si>
  <si>
    <t>plastic measuring jug, cheap, 1 year. FG2
changed to Pyrex in line with PP, 20 years.</t>
  </si>
  <si>
    <t>set of 3, stainless steel, Ikea, 20 years. FG2 changed to Pyrex, 20 years</t>
  </si>
  <si>
    <t>tupperware set, cheapest, Home Bargains, 1 year. FG2 changed to Dunelm 21 piece set in line with PP, 2
years.</t>
  </si>
  <si>
    <t>Set of 3 matching tea, coffe, sugar
cannisters, one up, 10 years</t>
  </si>
  <si>
    <t>Hand blender with whisk attachment, cheapest, Supermarket, Argos,  2 years. CB1 changed to 7 years. FG1 added in
line with PP</t>
  </si>
  <si>
    <t>vacuum cleaner, Screwfix, £45, 6 years</t>
  </si>
  <si>
    <t>Approx £40, 5 years</t>
  </si>
  <si>
    <t>Cheapest, 20 years. CB2 changed to strudy 1 up Argos, in line with PP CB1</t>
  </si>
  <si>
    <t>Replacement ironing board cover, 2
years</t>
  </si>
  <si>
    <t>1 year pound shop. CB2 changed to 2 up Wilkos, 5 years, in line with PP</t>
  </si>
  <si>
    <t>cheap feather duster (synthetic), 5 years.
CB2 included in line with PP</t>
  </si>
  <si>
    <t>cheapest</t>
  </si>
  <si>
    <t>50l bin needed, 3 years</t>
  </si>
  <si>
    <t>3 needed per week. CB2 changed to 3
one week, 2 the next, so 5 every 2 weeks in line with PP</t>
  </si>
  <si>
    <t>cheapest, 1 year</t>
  </si>
  <si>
    <t>Vileda sponge mop, one up, 2 years</t>
  </si>
  <si>
    <t>Replacement Vileda mop head, 6 months</t>
  </si>
  <si>
    <t>Cheapest, 5 years</t>
  </si>
  <si>
    <t>2 loads per parent</t>
  </si>
  <si>
    <t>CB2 increased lifetime to 10 years</t>
  </si>
  <si>
    <t>Fairy, 433ml, 2 weeks.CB1 changed to 2 months.</t>
  </si>
  <si>
    <t>Cheap own brand supermarket, 2 weeks</t>
  </si>
  <si>
    <t>Antibacterial multipurpose, 2 weeks</t>
  </si>
  <si>
    <t>1l floor cleaner, replace every 2 months</t>
  </si>
  <si>
    <t>Mr Sheen multi surface cleaner (can be used as polish as well as window
cleaner)</t>
  </si>
  <si>
    <t>Oven pride, replace every 6 months</t>
  </si>
  <si>
    <t>Carpet stain remover, replace yearly</t>
  </si>
  <si>
    <t>Drain unblocker, replace yearly</t>
  </si>
  <si>
    <t>2x 4 packs washable, replace yearly</t>
  </si>
  <si>
    <t>1 up not the cheapest, 1 per week</t>
  </si>
  <si>
    <t>1 pack a year</t>
  </si>
  <si>
    <t>1 jumbo roll, 2 weeks. CB changed to 1 week</t>
  </si>
  <si>
    <t>10m foil, replace monthly. CB2 changed lifetime to 2 months</t>
  </si>
  <si>
    <t>replace every 6 months</t>
  </si>
  <si>
    <t>Freezer bags for sandwiches etc. 1 pack every 2 months Added in line with PP</t>
  </si>
  <si>
    <t>2 pairs per month, 1 for kitchen, 1 for bathroom. Added in line with PP</t>
  </si>
  <si>
    <t>4 needed, 2 up, 3 years. CB1 changed
from 3 years to 1 year.</t>
  </si>
  <si>
    <t>FG4 added basic sewing kit, 5 years</t>
  </si>
  <si>
    <t>basic drill needed for DIY, 15 years</t>
  </si>
  <si>
    <t>Basic toolkit needed e.g. to put up curtain pole, 15 years</t>
  </si>
  <si>
    <t>Heavy duty metal torch, cheap. CB1 increased to 2 - 1 for upstairs, 1 for
downstairs, 15 years.</t>
  </si>
  <si>
    <t>D batteries for torchees, 5 years</t>
  </si>
  <si>
    <t>AA batteries, Duracell quality, to have as
replacements</t>
  </si>
  <si>
    <t>AAA batteries, Duracell quality, to have
as replacements</t>
  </si>
  <si>
    <t>cheap, Ikea, 5 years</t>
  </si>
  <si>
    <t>2 bath sheets needed, 3 up, Dunelm, 4 years. CB2 changed to 1 up in Wilko, 5
years in line with PP</t>
  </si>
  <si>
    <t>CB2 added 2 bath towels needed per parent, 1 for home + spare for gym. 5
years, added in line with PP.</t>
  </si>
  <si>
    <t>4 hand towels needed, 3 up, Dunelm, 4 years, CB2 changed to 2 needed per hh for parents quality 1 up in Wilko, 5 years
in line with PP</t>
  </si>
  <si>
    <t>Shower curtain, 1 up, Supermarket,
Wilkos, 1 year</t>
  </si>
  <si>
    <t>Rail for shower curtain, 1 up,
Supermarket, Wilkos, 1 year. CB2 increased lifetime to 5 years</t>
  </si>
  <si>
    <t>Bath mat outside the bath, 3 up Dunelm, 4 years, CB2 changed to cheaper Supermarket version  approx. £6. 5 years</t>
  </si>
  <si>
    <t>CB2 added inside bath mat, 1 up from
bottom, Supermarket, 1 year</t>
  </si>
  <si>
    <t>Cheapest plastic, Supermarket, Wilkos, 6
months</t>
  </si>
  <si>
    <t>Mug for holding toothbrush, Wilkos, 1 year. CB2 increased lifetime to 5 years</t>
  </si>
  <si>
    <t>Shower caddy to store toiletries, Argos,
Wilkos, 5 years</t>
  </si>
  <si>
    <t>LED, 3 needed, 1 for main light + 2 lamps</t>
  </si>
  <si>
    <t>Tab top/eyelet lined + washable, Dunelm, 10 years. CB2 changed to cheap thermal blackout curtains, approx £30, 10 years, Amazon, Ebay in line with PP</t>
  </si>
  <si>
    <t>CB2 added cheap voiles, Dunelm, Ikea, 3
years in line with PP</t>
  </si>
  <si>
    <t>CB2 added in net curtain wire insulated cable, cheapest ok, Dunelm, Ikea, 15 years in line with PP</t>
  </si>
  <si>
    <t>Ottaman/divan style double bed w/headboard, approx. £600 for bed + mattress, 8 years. CB2 changed to double bed frame 2 up and separate
mattress</t>
  </si>
  <si>
    <t>CB2 added pockespung mattress in line
with PP</t>
  </si>
  <si>
    <t>2 or 3 up, solid wood, Argos, Ikea, 10
years</t>
  </si>
  <si>
    <t>2 or 3 up, solid wood, Argos, Ikea 10
years</t>
  </si>
  <si>
    <t>2 or 3 up, solid wood, Argos, Ikea 10 years</t>
  </si>
  <si>
    <t>2 needed, 2 up, Ikea, 10 years</t>
  </si>
  <si>
    <t>approx. £15, Supermarket, JYSK, Ikea, Dunelm, 1 year. CB2 increased lifetime to
5 years</t>
  </si>
  <si>
    <t>approx. £10, Supermarket, JYSK, Ikea, Dunelm, 1 year. CB2 increased lifetime to
5 years</t>
  </si>
  <si>
    <t>4 needed, 2 up, Supermarket, JYSK, Ikea, Dunelm, 1 year (although transcript shows some comments about going higher up 3 up for two years). CB2 increased lifetime to 2 years</t>
  </si>
  <si>
    <t>2 needed for 'top' pillows, cheap, 1 year.
FG1 changed to 5 years in line with rest of household.</t>
  </si>
  <si>
    <t>1 needed,  cheap, 1 year. CB2 changed to Ikea version and increased lifetime to 5
years in line with PP</t>
  </si>
  <si>
    <t>3 needed, 1up, Dunelm, Supermarket, Ikea, 3 years. CB2 changed to 2 sets, mid-mid, Ikea, Supermarket, 5 years in
line with PP</t>
  </si>
  <si>
    <t>3 sets, 1up, Dunelm, Supermarket, Ikea, 3 years. CB2 changed to 2 sets and increased lifetime to 5 years</t>
  </si>
  <si>
    <t>6 needed 1 up, Dunelm, Supermarket, Ikea, 3 years. CB2 changed to 4 needed and increased lifetime to 5 years</t>
  </si>
  <si>
    <t>Wicker or plastic, approx. £20, 3 years. FG1 agreed and added one for family use (as well as one for parents). Changed
lifetime to 10 years.</t>
  </si>
  <si>
    <t>CB4 included blackout curtains (along with blind) in line with other budgets, 10 years.</t>
  </si>
  <si>
    <t>£10 per shade for hall + children's bedrooms, Dunelm, Ikea, 10 years</t>
  </si>
  <si>
    <t>LED, 1 needed for main light, 10 years</t>
  </si>
  <si>
    <t>FG4 added rotary airer for garden, cheap 3 arm plus cover, Wilkos, Amazon, 5 years</t>
  </si>
  <si>
    <t>FG4 added cover for airer to protect it in bad weather, Wilkos, 5 years</t>
  </si>
  <si>
    <t>FG4 said would need to concrete the rotary line in the ground to keep it stable and get it to last 5 years</t>
  </si>
  <si>
    <t>FG4 added 2 packs of cheap pegs for use on washing line, Wilko, 5 years</t>
  </si>
  <si>
    <t>FG4 added small peg airer for additional airing options, cheap Wilko, 5 years</t>
  </si>
  <si>
    <t>Metal patio table + 4 chairs, Wilkos, 10 years</t>
  </si>
  <si>
    <t>Box for outside to store lawnmower etc
in, 10 years</t>
  </si>
  <si>
    <t>Lawn mower approx. £60, 8 years</t>
  </si>
  <si>
    <t>£200 budget to repair/replace fence
panels every 10 years</t>
  </si>
  <si>
    <t>Higher backed high chair with plastic tray, approx. £25, Ikea, 3 years. CB3 changed to a high chair with shoulder straps and padded, wipeable seat that also folds away, Argos, Amazon, 10 years</t>
  </si>
  <si>
    <t>Sippy cup Tommy Tippee style, 2 needed, Supermarket, Ikea, Home
Bargains, replace every 3 months</t>
  </si>
  <si>
    <t>3 needed, supermarket. CB3 gave
lifetime of 2 years</t>
  </si>
  <si>
    <t>3 needed, supermarket, replace every 2 months. CB3 agreed to include 4 based
on 2 packs</t>
  </si>
  <si>
    <t>FG4 added microwave steriliser as they said any baby bottle should be sterilised even with cows milk, cheap Amazon, 3
years</t>
  </si>
  <si>
    <t>Non-bio, washing loads every other day just for his things as gets sick and has spills all the time, 3 or 4 loads per week, based on 7 every 2 weeks</t>
  </si>
  <si>
    <t>for sensitive skin, 3 or 4 loads per week, 7 washes every 2 weeks</t>
  </si>
  <si>
    <t>2 bath towels needed, mid-range Supemarket quality, 3 years. CB3 changed to 2 hooded towels, Asda,
Primark, 2 years</t>
  </si>
  <si>
    <t>2 pack of flannels, mid-range Supermarket quality, 3 years. CB3
changed lifetime to 2 years</t>
  </si>
  <si>
    <t>plastic jug to help with washing hair and
playing with etc. in the bath, cheap plastic, 5 years</t>
  </si>
  <si>
    <t>Wooden cot bed, approx. £100, Mothercare, Argos, Boots, Ebay, Online, 3 years (replace with a bed). CB3 changed lifetime to 10 years as said could use with another child and just
replace mattres.</t>
  </si>
  <si>
    <t>Sprung mattress, 2 up from bottom (ensure decent reviews), Mothercare, Argos, Boots, Ebay, Online, 2 years. CB3 changed to 3 years as would last the length of time needed and would then replace if having another child.</t>
  </si>
  <si>
    <t>1 Summer growbag, Primark, 6 months. CB3 changed to 4 1 tog sleep bags per year (one on, one in the wash for two
sizes)</t>
  </si>
  <si>
    <t>2 waterproof/plastic mattress protectors needed, 2 years. FG1 changed to 3 years in line with lifetime of mattress</t>
  </si>
  <si>
    <t>2 fitted sheets needed, Supermarket. CB3 said 2 year lifetime</t>
  </si>
  <si>
    <t>2 cellular blankets needed, Supermarket, Primark, one off 3 years?</t>
  </si>
  <si>
    <t>2 thicker/fleecy blankets needed, Supermarket, Primark, one off 3 years?</t>
  </si>
  <si>
    <t>Ikea Malm matching drawers and wardrobe, 10 years. CB3 changed to larger malm drawers with 4 large and 2
small drawers, 10 years.</t>
  </si>
  <si>
    <t>Ikea Malm matching drawers and wardrobe, 10 years. CB3 removed wardrobe and replaced with larger drawers and 2 underbed storage boxes for things used less often, 10 years</t>
  </si>
  <si>
    <t>Basic nightlight, Argos, B+M, Ikea, one
off purchase (plus bulbs)</t>
  </si>
  <si>
    <t>4 cube storage, Ikea, 10 years. CB3 said cube unit was nice to have and changed to 2 more underbed style plastic boxes but would be kept out for easy access, B+M, 10 years. Changed to 5 years in
line with toy storage in living area.</t>
  </si>
  <si>
    <t>One needed for top of stairs. Cheapest metal stairgate with good reviews.
Mothercare/ Boots
online/Argos/Supermarket, 10 years</t>
  </si>
  <si>
    <t>Electrical socket protector - hinged flap that clips shut so that children can't access sockets. 5 for household to cover exposed sockets in living area, hall, landing, child's bedroom as needed (NB not the 3 pin plug type, which have been subject to a safety alert circulated by Dept of Health). CB4 included 6 in line with toddler.</t>
  </si>
  <si>
    <t>2 packs of 4 to protect edges of table, chepaest ok,Wilkos, B&amp;Q, Amazon. Would last as long as the furniture (10 years).</t>
  </si>
  <si>
    <t>4 needed for kitchen for under counter cupboards (not needed for higher cupboards) to stop trapping fingers. Group said if there were a choice of 2 prices go for higher one as it should be better quality and last longer. Ikea. Would need to replace 2 a year, so 4 every 2
years. CB4 changed to magnetic door</t>
  </si>
  <si>
    <t>cube storage for toys and books, 4 block, Ikea. CB3 said Ikea cube was nice to have so changed to 2 plastic underbed style storage boxes, Amazon, B+M, Wilkos, The Range, 5 years. FG3 changed to 2 boxes per household for toddler and preschool.</t>
  </si>
  <si>
    <t>2 pack needed, mat for underneath highchair to catch spills and minimise stains. Home Bargains, Poundland, 6
months</t>
  </si>
  <si>
    <t>1 set of plastic plates, bowls, cups Ikea, lasts 2 years for households with toddler and/or preschool children (group said at least 4 of each, come in sets of 6 from Ikea). FG3 changed to 2 sets .</t>
  </si>
  <si>
    <t>1 set of plastic knives, forks and spoons, Ikea, lasts 2 years  for households with toddler and/or preschool children (group said at least 4 of each, come in sets of 6 from Ikea). FG3 changed to 2 sets.</t>
  </si>
  <si>
    <t>Multipack of small tupperware for transporting, refrigerating snacks for toddler and preschool.  Pound shop, 2 years. FG3 changed to 2 sets per household.</t>
  </si>
  <si>
    <t>Two needed, one for kitchen one for
bathroom, Ikea, 10 years</t>
  </si>
  <si>
    <t>Blackout blind with safety mechanism, Ikea, 10 years. FG1 added in line with
preschool.</t>
  </si>
  <si>
    <t>one in bedroom and one to be carried
around house, wireless with noise level indicator, Argos, 5 years</t>
  </si>
  <si>
    <t>Hardwearing carpet and underlay, £10-12 per sqm, Carpetright, 10 years. CB2 said
£9.99 (lower end of £10-12 bracket)</t>
  </si>
  <si>
    <t>£7.99 per sqm plus underlay, Carpetright, 10 years</t>
  </si>
  <si>
    <t>2 up or approx. £15 per sqm plus underlay, Carpetright, 10 years</t>
  </si>
  <si>
    <t>Sara Grey 25cm Tapered Shade (range of
styles/colours at this price)</t>
  </si>
  <si>
    <t>Wilko 1 pack screw/bayonet LED 810 Lumens Standard Light Bulb. 85% energy saving, lasting for 25 years.</t>
  </si>
  <si>
    <t>Wilko Rubber and Coir Mat 40x70cm</t>
  </si>
  <si>
    <t>SIVESTEDDoor mat, dark grey, 60x90 cm</t>
  </si>
  <si>
    <t>Argos Home 6 Double Chrome Coat Hooks - White</t>
  </si>
  <si>
    <t>BRUSALI Shoe cabinet with 3 compartments, white, 61x130 cm</t>
  </si>
  <si>
    <t>Wilko 1 pack screw/bayonet LED 810 Lumens
Standard Light Bulb. 85% energy saving, lasting for 25 years.</t>
  </si>
  <si>
    <t>Deconovo Super Soft Window Treatment Thermal Insulated Room Darkening Eyelet Blackout Curtains with matching tie backs
168x183cn</t>
  </si>
  <si>
    <t>Ashton Extendable Cafe Curtain Pole Dia.
10/12mm 120-210cm</t>
  </si>
  <si>
    <t>Sheer Elegance Ivory Slot Top Single Voile
Panel 150cmx182cm</t>
  </si>
  <si>
    <t>Net curtain wire 300cm</t>
  </si>
  <si>
    <t>EKTORP Three-seat sofa, Nordvalla dark grey</t>
  </si>
  <si>
    <t>EKTORP Two-seat sofa, Nordvalla dark grey</t>
  </si>
  <si>
    <t>ODDHILDThrow, dark grey, 120x170 cm</t>
  </si>
  <si>
    <t>FJÄDRARCushion pad, off-white, 50x50 cm</t>
  </si>
  <si>
    <t>MALINMARIACushion cover, dark grey, white, 50x50 cm</t>
  </si>
  <si>
    <t>KALLAXShelving unit, white, 77x147 cm</t>
  </si>
  <si>
    <t>DRÖNABox, dark grey, 33x38x33 cm</t>
  </si>
  <si>
    <t>Argos Home Porto Solid Wood Coffee Table - Oak Effect</t>
  </si>
  <si>
    <t>Argos Home Father and Child Floor Lamp - Silver</t>
  </si>
  <si>
    <t>Sheer Elegance Ivory Slot Top Single Voile Panel 150cmx182cm</t>
  </si>
  <si>
    <t>Argos Home Ashdon Solid Wood Dining Table &amp; 6 Chairs</t>
  </si>
  <si>
    <t>Wilko 8 pack Copper and Black Coasters and Placemats</t>
  </si>
  <si>
    <t>Pack Of Four Reversible Cream And Grey Coasters (8 included above)</t>
  </si>
  <si>
    <t>Wipe Clean Printed Tablecloth 132 x 230cm - Dotty</t>
  </si>
  <si>
    <t>Purity Tile Grey Moisture Resistant Daylight
Roller Blind</t>
  </si>
  <si>
    <t>FLITIGHET18-piece service, white</t>
  </si>
  <si>
    <t>IKEA 365+Mug, white, 36 cl -</t>
  </si>
  <si>
    <t>BENÄGENEgg cup, white 4 pack</t>
  </si>
  <si>
    <t>Wilko Como Cutlery Set 24pcs</t>
  </si>
  <si>
    <t>Pokal, glass 35cl</t>
  </si>
  <si>
    <t>GODISGlass, clear glass, 23 cl</t>
  </si>
  <si>
    <t>STORSINT Red wine glass, clear glass, 68 cl</t>
  </si>
  <si>
    <t>PLATS Salt/pepper shaker, set of 2, stainless
steel</t>
  </si>
  <si>
    <t>RUNDLIGServing bowl, white bamboo, white, 30 cm</t>
  </si>
  <si>
    <t>Wilko Stainless Steel Serving Spoon</t>
  </si>
  <si>
    <t>Essentials 1.5 Litre White Fridge Jug</t>
  </si>
  <si>
    <t>Amica FK1964 50/50 Fridge Freezer - White - A+ Rated</t>
  </si>
  <si>
    <t>Indesit Cloe ISFG4PHX 50cm Dual Fuel Cooker -
Stainless Steel - A Rated</t>
  </si>
  <si>
    <t>Beko WTG820M1W 8Kg Washing Machine with 1200 rpm - White - A+++ Rated</t>
  </si>
  <si>
    <t>Cookworks 700W Standard Microwave - White</t>
  </si>
  <si>
    <t>Cookworks Long Slot 4 Slice Toaster</t>
  </si>
  <si>
    <t>Cookworks Jug Kettle - White</t>
  </si>
  <si>
    <t>Wilko 6L Slow Cooker</t>
  </si>
  <si>
    <t>Argos Home 3 Piece Stainless Steel Pan Set. 14cm, 16cm, 18cm</t>
  </si>
  <si>
    <t>SNITSIGPot with lid, stainless steel, 5 l</t>
  </si>
  <si>
    <t>Tefal Superior Cook 20cm Non-Stick Frying Pan</t>
  </si>
  <si>
    <t>Argos Home Essential 6 Piece Knife Set Set includes:
Chef^s knife. Carving knife. Bread knife. Paring knife. Utility knife.
1 pair of scissors</t>
  </si>
  <si>
    <t>SKARANDE knife sharpener, black</t>
  </si>
  <si>
    <t>Argos Home Set of 2 Non-Stick Roasters</t>
  </si>
  <si>
    <t>Argos Home 2 Piece Teflon Non-Stick Oven Tray Set</t>
  </si>
  <si>
    <t>Argos Home 24cm Non-Stick Spring Form Cake Tin</t>
  </si>
  <si>
    <t>Philonext Silicone Muffin Pan,12-Cup Muffin Trays Red Silicone Cupcake Baking Pans / Non
stick / Dishwasher - Microwave Safe</t>
  </si>
  <si>
    <t>Pyrex 3 Piece Clear Casserole Set</t>
  </si>
  <si>
    <t>Argos Home Flexible Chopping Mats Pack of 4</t>
  </si>
  <si>
    <t>Argos Home 9 Piece Suregrip Kitchen Utensils: Ladle.Serving spoon.Slotted spoon.Slotted turner.Slotted masher.Can opener.Pizza
cutter.Peeler.Scissors.</t>
  </si>
  <si>
    <t>Wilko Stainless Steel Colander</t>
  </si>
  <si>
    <t>Wilko Grater Box 6 Sides</t>
  </si>
  <si>
    <t>Included in set above</t>
  </si>
  <si>
    <t>Wilko Corkscrew Chrome Effect</t>
  </si>
  <si>
    <t>TILLÄMPADTongs, stainless steel</t>
  </si>
  <si>
    <t>Wilko Stainless Steel V Shape Masher</t>
  </si>
  <si>
    <t>MAGASINRolling pin</t>
  </si>
  <si>
    <t>Wilko Shaped Cookie Cutters 6pk</t>
  </si>
  <si>
    <t>Argos Home Digital Kitchen Scale</t>
  </si>
  <si>
    <t>Duracell Specialty 2032 Lithium Coin Batteries -
Pack of 2</t>
  </si>
  <si>
    <t>Pyrex 0.5L Measuring Jug</t>
  </si>
  <si>
    <t>Pyrex 3 Piece Glass Bowl Set</t>
  </si>
  <si>
    <t>21 piece BPA free plastic food storage containers</t>
  </si>
  <si>
    <t>Embossed Canisters 3pc (various styles
available)</t>
  </si>
  <si>
    <t>Cookworks Hand Blender - Stainless Steel, Accessories include: whisk; chopper, beaker.</t>
  </si>
  <si>
    <t>TITAN TTB350VAC 1300W 16LTR WET &amp; DRY
VACUUM CLEANER</t>
  </si>
  <si>
    <t>Argos Home Ironing Board 115x36cm Geometric</t>
  </si>
  <si>
    <t>Wilko Ironing Board Cover 124x38cm</t>
  </si>
  <si>
    <t>Vileda Dust Pan and Brush Set</t>
  </si>
  <si>
    <t>Wilko Telescopic Chenille Duster</t>
  </si>
  <si>
    <t>Wilko Grey Square Washing Up Bowl</t>
  </si>
  <si>
    <t>Wilko Grey Curve Dish Drainer</t>
  </si>
  <si>
    <t>Argos Home 45 Litre Touch Top Kitchen Bin -
Silver</t>
  </si>
  <si>
    <t>Tesco Tie Top Bin Bags 50L X 20 Pack</t>
  </si>
  <si>
    <t>Wilko Colour Play Oven Glove Black</t>
  </si>
  <si>
    <t>Vileda Flat Magic Mop</t>
  </si>
  <si>
    <t>Vileda Flat Magic Mop Refill</t>
  </si>
  <si>
    <t>Black Large Bucket 14.5L</t>
  </si>
  <si>
    <t>Tesco Super Concentrated Non Biological Liquid
1.8L 60 washes</t>
  </si>
  <si>
    <t>Tesco Pure Fabric Conditioner 85 Washes 2.6L</t>
  </si>
  <si>
    <t>Wilko Deluxe Clothes Airer 14m</t>
  </si>
  <si>
    <t>Wilko Radiator airer 3 pack</t>
  </si>
  <si>
    <t>Fairy Wash Up Liquid Original 433Ml</t>
  </si>
  <si>
    <t>Tesco Antibacterial Cleaner Spray 500Ml</t>
  </si>
  <si>
    <t>Tesco All Purpose Cleaner Citrus 1 Litre</t>
  </si>
  <si>
    <t>Mr Sheen multi surface polish spray 300ml</t>
  </si>
  <si>
    <t>Mr.Muscle Oven Cleaner 300Ml</t>
  </si>
  <si>
    <t>Dr Beckmann Carpet Cleaner Brush 650ml</t>
  </si>
  <si>
    <t>Tesco Sink &amp; Drain Unblocker 500Ml</t>
  </si>
  <si>
    <t>Tesco Microfibre Cloth 4 Pack</t>
  </si>
  <si>
    <t>Tesco Non-Scratch Sponge Pan Cleaners 6
pack</t>
  </si>
  <si>
    <t>Wilko Large Yellow Dusters 4 pack</t>
  </si>
  <si>
    <t>Springforce Jumbo Kitchen Towel</t>
  </si>
  <si>
    <t>Tesco Kitchen Foil 290Mm X 10M</t>
  </si>
  <si>
    <t>Tesco Cling Film 350Mm X 25M</t>
  </si>
  <si>
    <t>Wilko Resealable Food and Freezer Bags 18x20cm 30 pack</t>
  </si>
  <si>
    <t>Tesco Dishwashing Rubber Gloves Large</t>
  </si>
  <si>
    <t>TIMVISARETea towel, dark blue, black, 50x70 cm</t>
  </si>
  <si>
    <t>Mini Sewing Kit</t>
  </si>
  <si>
    <t>FIXAScrewdriver/drill, li-ion, 7.2 V</t>
  </si>
  <si>
    <t>Wilko Stubby Tool Set 14pc - Includes a  set of pliers,  a hammer, a 3m tape measure, a 0- 20mm adjustable wrench, a stubby 6x38mm flat head screwdriver, a stubby 2x38mm pozi screwdriver and 7 allen keys measuring 1.5, 2,
2.5, 3, 4, 5,  5.5 and 6mm.</t>
  </si>
  <si>
    <t>Diall 150lm Aluminium LED Silver Torch</t>
  </si>
  <si>
    <t>Duracell Plus Power Alkaline D Batteries - Pack
of 2</t>
  </si>
  <si>
    <t>Duracell Plus Power AA Batteries - Pack of 12</t>
  </si>
  <si>
    <t>Duracell Plus Power AAA Batteries - Pack of 12</t>
  </si>
  <si>
    <t>Argos Home 1 Door Mirrored Classic Core
Cabinet - White</t>
  </si>
  <si>
    <t>Wilko Charcoal Bath Sheet</t>
  </si>
  <si>
    <t>Wilko Charcoal Bath Towel</t>
  </si>
  <si>
    <t>Wilko 100% Cotton Charcoal Hand Towel</t>
  </si>
  <si>
    <t>Wilko Mosaic Shower Curtain</t>
  </si>
  <si>
    <t>Wilko Telescopic White Shower Curtain Pole 122 - 218cm</t>
  </si>
  <si>
    <t>George Home Charcoal Chenille Bath Mat (other colours available)</t>
  </si>
  <si>
    <t>George Home Rubber Bath Mat</t>
  </si>
  <si>
    <t>Wilko Functional White Toilet Brush and Holder</t>
  </si>
  <si>
    <t>Wilko White Ceramic Tumbler</t>
  </si>
  <si>
    <t>Wilko Chrome Effect 3 Tier Shower Caddy</t>
  </si>
  <si>
    <t>Wilko 1 pack screw/bayonet LED 810 Lumens Standard Light Bulb. 85% energy saving, lasting
for 25 years.</t>
  </si>
  <si>
    <t>Deconovo Super Soft Window Treatment Thermal Insulated Room Darkening Eyelet Blackout Curtains with matching tie backs 168x183cn</t>
  </si>
  <si>
    <t>SONGESANDBed frame, white, Luröy, Standard Double</t>
  </si>
  <si>
    <t>HYLLESTAD Pocket sprung mattress, medium
firm, white, Standard Double</t>
  </si>
  <si>
    <t>Argos Home Bodie 3 Piece 2 Door 1 Drawer
Wardrobe Set -White</t>
  </si>
  <si>
    <t>1 included in set above, additional one needed Argos Home Bodie 1 Drawer Bedside Table -
White</t>
  </si>
  <si>
    <t>TIARP Table lamp, grey</t>
  </si>
  <si>
    <t>George Home 10.5 Tog Soft Touch Microfibre Double Duvet</t>
  </si>
  <si>
    <t>George Home 4.5 Tog Double Duvet</t>
  </si>
  <si>
    <t>George Home Soft Touch Extra Bounce Pillow Pair</t>
  </si>
  <si>
    <t>George Home Pillow Protector Pair</t>
  </si>
  <si>
    <t>PÄRLMALVA Mattress protector, Double</t>
  </si>
  <si>
    <t>ULLVIDE Fitted sheet, white, Double</t>
  </si>
  <si>
    <t>Brookleigh 100% Cotton Reversible Duvet Cover and Pillowcase Set</t>
  </si>
  <si>
    <t>Non Iron Willow Housewife Pillowcase Pair</t>
  </si>
  <si>
    <t>Versailles White Basket</t>
  </si>
  <si>
    <t>Cut Out Star Grey Pendant Shade</t>
  </si>
  <si>
    <t>Wilko 3 Arm Rotary Airer 30m</t>
  </si>
  <si>
    <t>Wilko Zipped Rotary Airer Cover Green 176 x 30cm</t>
  </si>
  <si>
    <t>Blue Circle Quick repair Ready mixed Concrete, 2.5kg Tub</t>
  </si>
  <si>
    <t>Wilko Multicoloured Heavy Duty Pegs 36 pack</t>
  </si>
  <si>
    <t>Wilko 20 Peg Airer</t>
  </si>
  <si>
    <t>Argos Home 4 Seater Metal Patio Set - Silver</t>
  </si>
  <si>
    <t>Toomax 280L Wood Effect Garden Storage Box -
Grey</t>
  </si>
  <si>
    <t>McGregor 34cm Corded Rotary Lawnmower -
1400W</t>
  </si>
  <si>
    <t>Red Kite Feed Me Compact Ship Ahoy Highchair</t>
  </si>
  <si>
    <t>Tommee Tippee First Cup</t>
  </si>
  <si>
    <t>ASDA Little Angels Standard Neck Feeding
Bottle 0+ Months</t>
  </si>
  <si>
    <t>ASDA Little Angels Standard Neck Feeding Bottle Teats 6+ Months 2pk</t>
  </si>
  <si>
    <t>Tommee Tippee Essentials Microwave Steriliser</t>
  </si>
  <si>
    <t>Tesco Super Concentrated Non Biological Liquid 1.8L 60 washes</t>
  </si>
  <si>
    <t>George Home Grey Star Print Hooded Towel</t>
  </si>
  <si>
    <t>George Home Dark Grey Super Soft Cotton Face Cloth</t>
  </si>
  <si>
    <t>BEHÖVAMeasuring jug, transparent, grey, 1 l</t>
  </si>
  <si>
    <t>SUNDVIK Cot, white, 70x140 cm (excludes mattress, which needs to be 140x70)</t>
  </si>
  <si>
    <t>Obaby 140 x 70cm Sprung Cot Bed Mattress (4.6/5 rating from 24 reviews on Argos)</t>
  </si>
  <si>
    <t>Rainbow 1 Tog 6-18 Months Sleepbag</t>
  </si>
  <si>
    <t>Little Slumbers Waterproof Soft Mattress Protector - Cot</t>
  </si>
  <si>
    <t>Cream Cotbed Fitted Sheets - Set of 2</t>
  </si>
  <si>
    <t>Cellular Baby Shawl 2 Pack</t>
  </si>
  <si>
    <t>Rainbow Fleece Throw</t>
  </si>
  <si>
    <t>MALMChest of 6 drawers, white, 80x123 cm</t>
  </si>
  <si>
    <t>Underbed Clear Storage Box with Lid 32L</t>
  </si>
  <si>
    <t>MORKRADD</t>
  </si>
  <si>
    <t>Cuggl Pressure Fit Safety Gate</t>
  </si>
  <si>
    <t>Clippsafe New Socket Protector https://www.uberkids.com/clippasafe-new-socket- protector-bab150728/?istCompanyId=37dca0b5- f08f-460a-9189-
9153d7108287&amp;istFeedId=b9ff17e0-1a2f-4169- bb0c- 0c815ad88867&amp;istItemId=willmxtri&amp;istBid=t&amp;gcli d=Cj0KCQjwv8nqBRDGARIsAHfR9wDSncSD9p gVd_OHK_Y-BJ5GbNVmMqw- ubP9eM3Q0GZ7aoo- XnhSNzUaAmYSEALw_wcB&amp;gclsrc=aw.ds</t>
  </si>
  <si>
    <t>Corner Protectors for Kids, 20pcs Safety Corner Protectors Guards Clear Baby Proofing Corners Furniture Glass Table Corner Protection for Child with Strong Adhesive (Round Shape)</t>
  </si>
  <si>
    <t>Dokon Child Safety Magnetic Cupboard Locks (10 Locks + 2 Keys), No Tools Or Screws Needed, Bonus Instruction Video, Baby Safety Locks for Cabinets and Drawers</t>
  </si>
  <si>
    <t>Wilko 137 x 274cm Blue Plastic Table Cover (£1.50)</t>
  </si>
  <si>
    <t>KALAS bowl, Ikea, 6 pack</t>
  </si>
  <si>
    <t>KALAS plate, Ikea, 6 pack</t>
  </si>
  <si>
    <t>KALAS 18 piece cutlery set, 6x knives, forks, spoons</t>
  </si>
  <si>
    <t>Wilko Set of 4 Rainbow Containers</t>
  </si>
  <si>
    <t>BOLMEN step stool, Ikea</t>
  </si>
  <si>
    <t>TRETUR Block out roller blind 60x195cm</t>
  </si>
  <si>
    <t>Motorola MBP 7 Audio Baby Monitor (LED Sound level indicators included)</t>
  </si>
  <si>
    <t>Hall: Twilight Saxony Carpet 10m2 £9.99sqm =
£99.90,  Delight Carpet Underlay 7mm £5.99 sqm = £59.90, Double Edge Aluminium Door Bar
- 0.9lm £7.99, Dual Purpose Carpet Gripper - 1m
£1.89 linear m,14m = £26.46 plus delivery
£29.99 plus fitting £45.60, total = £269.84 Stairs: (9m2) + Landing (3m2)= 12.4m2.
12.4x£9.99=£124.88 plus Delight Carpet Underlay 6mm @5.99m 2= 12.4m2x£5.99=£74.88 + £47.50 fitting + £29.99 delivery +14x£1.89=£26.46 Total =
£269.84+£303.71=£573.55</t>
  </si>
  <si>
    <t>Twilight Saxony Carpet 6.1x4m=24.4m2
£9.99sqm = £243.76,  Delight Carpet Underlay 7mm £5.99 sqm = £148.55, Double Edge Aluminium Door Bar - 0.9lm £7.99, Dual Purpose Carpet Gripper - 1m £1.89 linear m, 21m =
£39.69 plus delivery £29.99 plus fitting £94.24,
total = £564.22</t>
  </si>
  <si>
    <t>Westmoreland Twist Carpet (4.76mx2.49m) = 5m width x 2.5m length =13m2 £7.99sqm =
£103.87, Delight Carpet Underlay 7mm £5.99 sqm = £77.87, Double Edge Aluminium Door Bar
- 0.9lm £7.99, Dual Purpose Carpet Gripper - 1m
£1.89 linear m, 15m = £28.35 plus delivery
£29.99 plus fitting £49.40, total = £297.47</t>
  </si>
  <si>
    <t>Westmoreland Twist Carpet (4.76mx2.51m) = 5m width x 2.5m length =13m2 £7.99sqm =
£103.87, Delight Carpet Underlay 7mm £5.99 sqm = £77.87, Double Edge Aluminium Door Bar
- 0.9lm £7.99, Dual Purpose Carpet Gripper - 1m
£1.89 linear m, 15m = £28.35 plus delivery
£29.99 plus fitting £49.40, total = £297.47</t>
  </si>
  <si>
    <t>CB2 added £50 per year in line
with PP</t>
  </si>
  <si>
    <t>included in cost of contract</t>
  </si>
  <si>
    <t>cheap smart phone with contract, 2GB of data needed per month</t>
  </si>
  <si>
    <t>cheap + basic handset mainly for emergency use if issue with mobile phone, Argos, Supermarket, online, 10 years.</t>
  </si>
  <si>
    <t>Nursery 8am-6pm 5 days per week, 51 weeks (have to pay even when parents off) would include morning and afternoon snacks plus lunch, may have additional costs of £20 per month for nappies and wipes</t>
  </si>
  <si>
    <t>Alcatel 1, 24 month contract, 2
GB, 5000 minutes, 5000 texts per month, £11, no up front cost, Tescomobile</t>
  </si>
  <si>
    <t>Simple Value Corded Telephone
- Single</t>
  </si>
  <si>
    <t>Mother, Personal care</t>
  </si>
  <si>
    <t>Mother, Personal
care</t>
  </si>
  <si>
    <t>Mother,
Cosmetics</t>
  </si>
  <si>
    <t>Mother, Accessories</t>
  </si>
  <si>
    <t>Mother,
Accessories</t>
  </si>
  <si>
    <t>Personal care</t>
  </si>
  <si>
    <t>Health care</t>
  </si>
  <si>
    <t>Straighteners</t>
  </si>
  <si>
    <t>Hair product</t>
  </si>
  <si>
    <t>Razors</t>
  </si>
  <si>
    <t>Sanitary towels</t>
  </si>
  <si>
    <t>Tampons</t>
  </si>
  <si>
    <t>Rucksack</t>
  </si>
  <si>
    <t>Hairdressing,
toddler</t>
  </si>
  <si>
    <t>Toothbrush (toddler)</t>
  </si>
  <si>
    <t>Toothpaste (toddler)</t>
  </si>
  <si>
    <t>Baby shampoo and wash</t>
  </si>
  <si>
    <t>Baby bubble bath</t>
  </si>
  <si>
    <t>Baby lotion</t>
  </si>
  <si>
    <t>Baby wipes</t>
  </si>
  <si>
    <t>Nappy bags</t>
  </si>
  <si>
    <t>Nappy cream</t>
  </si>
  <si>
    <t>Teething rings</t>
  </si>
  <si>
    <t>Dummy clips</t>
  </si>
  <si>
    <t>Apron</t>
  </si>
  <si>
    <t>Muslin squares</t>
  </si>
  <si>
    <t>Travel cot</t>
  </si>
  <si>
    <t>Bath Thermometer</t>
  </si>
  <si>
    <t>Toilet training
seat</t>
  </si>
  <si>
    <t>Baby nail set</t>
  </si>
  <si>
    <t>Ibruprofen</t>
  </si>
  <si>
    <t>Dettol</t>
  </si>
  <si>
    <t>Antihistamine cream</t>
  </si>
  <si>
    <t>Steri-strips</t>
  </si>
  <si>
    <t>Hayfever tablets</t>
  </si>
  <si>
    <t>Teething granules</t>
  </si>
  <si>
    <t>Thermometer lens caps</t>
  </si>
  <si>
    <t>Every 6 weeks wet or dry cut £25 budget. CB2 changed frequency to 2 months</t>
  </si>
  <si>
    <t>Home hair colour every 6 weeks, £6 budget</t>
  </si>
  <si>
    <t>Hairdryer, brand such as Trevor Sorbie, approx
£30, 5 years</t>
  </si>
  <si>
    <t>Babyliss Keratin Shine Lightweight Hair
Dryer</t>
  </si>
  <si>
    <t>Straighteners, approx. £50, 5 years. CB2
increased lifetime to 8 years</t>
  </si>
  <si>
    <t>BaByliss 2179KSU Keratin Shine Wide
Hair Straightener</t>
  </si>
  <si>
    <t>1 paddle hairbush needed, cheapest, 1 year. CB2 increased lifetime to 2 years</t>
  </si>
  <si>
    <t>Style Studio Pro Cushion Paddle Brush</t>
  </si>
  <si>
    <t>1 round hairbrush needed, cheapest, 1 year. CB increased lifetime to 2 years</t>
  </si>
  <si>
    <t>Style Studio Pro Small Radial Curling Brush</t>
  </si>
  <si>
    <t>1 hair styling prodiuct bought/replaced every
month e.g. hair spray, dry shampoo, wax etc.</t>
  </si>
  <si>
    <t>Silvikrin Maximum Hold Hair Spray 250Ml</t>
  </si>
  <si>
    <t>2 per person per week</t>
  </si>
  <si>
    <t>Spring Force Toilet Tissue 9 Roll 1800
Sheet</t>
  </si>
  <si>
    <t>Approx. £1, Supermarket, 2 weeks</t>
  </si>
  <si>
    <t>Radox Feel Uplifted Shower Gel 250Ml</t>
  </si>
  <si>
    <t>Approx. £1, Supermarket, 2 weeks, CB2
changed lifetime to 1 month</t>
  </si>
  <si>
    <t>Alberto Balsam Raspberry Shampoo
350Ml</t>
  </si>
  <si>
    <t>Alberto Balsam Raspberry Conditioner
350Ml</t>
  </si>
  <si>
    <t>Brand such as Radox, 1month</t>
  </si>
  <si>
    <t>Radox Muscle Soak Bath Soak 500Ml</t>
  </si>
  <si>
    <t>Spray deodorant, cheap brand, supermarket, 2 weeks</t>
  </si>
  <si>
    <t>Rightguard Extreme Dry Woman Ultra Cool 72Hour Antiperspirant Deodorant
150Ml</t>
  </si>
  <si>
    <t>Cheapest brand, Supermarket, 1 month. FG2 changed to 2 months per person in line with
partnered parents..</t>
  </si>
  <si>
    <t>Colgate Triple Action Toothpaste 100Ml</t>
  </si>
  <si>
    <t>Manual toothbrush, Supermarket, 3 months</t>
  </si>
  <si>
    <t>Pro Formula Complete Care Toothbrush</t>
  </si>
  <si>
    <t>Branded, Supermarket, 1 month</t>
  </si>
  <si>
    <t>Listerine Mouthwash Coolmint 500Ml</t>
  </si>
  <si>
    <t>Dental floss sticks, Supermarket, 1 per day</t>
  </si>
  <si>
    <t>Proformula Floss Harps X 32</t>
  </si>
  <si>
    <t>Branded soap, approx. £1, Supermarket, 2
months CB2 changed lifetime to 1 month</t>
  </si>
  <si>
    <t>Carex Handwash Original 250Ml</t>
  </si>
  <si>
    <t>Cheap disposable razors, Supermarket, 2 weeks
or 1 month CB2 changed to 2 per week, FG1 changed to 1 every 2 weeks</t>
  </si>
  <si>
    <t>Cheapest stainless steel, 10 years. One for first aid (e.g. splinter removal) one for personal care.</t>
  </si>
  <si>
    <t>Tesco Essentials Straight Tweezer</t>
  </si>
  <si>
    <t>Face and body generic enriched moisturiser, 3
months</t>
  </si>
  <si>
    <t>Nivea Lotion Dry Skin 250Ml</t>
  </si>
  <si>
    <t>Branded sanitary towels, 1 pack per month</t>
  </si>
  <si>
    <t>Bodyform Ultra Normal Wing Sanitary
Towels 28 Pack</t>
  </si>
  <si>
    <t>Branded tampons, 1 pack per month</t>
  </si>
  <si>
    <t>Tampax Blue Box Regular 20 Pack</t>
  </si>
  <si>
    <t>Added by FG1. 1 large pack per year</t>
  </si>
  <si>
    <t>ASDA Little Angels 200 Cotton Wool Buds</t>
  </si>
  <si>
    <t>1 bottle per year</t>
  </si>
  <si>
    <t>Soleil Sun Spray Spf30 200Ml</t>
  </si>
  <si>
    <t>£40 or £50 per year for perfume. FG1 said £50</t>
  </si>
  <si>
    <t>£10 per month for make-up, other more
specialised toiletries</t>
  </si>
  <si>
    <t>Medium wheely suitcase, cheapest, Argos, Matalan, 10 years</t>
  </si>
  <si>
    <t>Traveller 2 Wheel Soft Sided Suitcase Medium: 65.5 x 42.5 x 21.5cm.</t>
  </si>
  <si>
    <t>Weekend style bag, Argos, Matalan, 5 years</t>
  </si>
  <si>
    <t>Canvas Stripe Weekend Bag</t>
  </si>
  <si>
    <t>Classic backpack</t>
  </si>
  <si>
    <t>Large everyday handbag, 1 year</t>
  </si>
  <si>
    <t>Black Flap Over Tassle Tote Bag</t>
  </si>
  <si>
    <t>Small going out handbag, 1 year</t>
  </si>
  <si>
    <t>Black Vegan Faux Leather Crossbody Buckle Bag</t>
  </si>
  <si>
    <t>Approx. £10, Supermarket, Accessorize, TKMax,
2 years</t>
  </si>
  <si>
    <t>Kate Wallet</t>
  </si>
  <si>
    <t>Approx. £10, 2 years</t>
  </si>
  <si>
    <t>Sunglasses rose gold coloured</t>
  </si>
  <si>
    <t>£25 every 5 years</t>
  </si>
  <si>
    <t>Lorus White Dial Ladies Grey Leather
Strap Watch</t>
  </si>
  <si>
    <t>£20 budget per year</t>
  </si>
  <si>
    <t>£6 every 3 months to enable hair cut so that
they look presentable</t>
  </si>
  <si>
    <t>High SPF and star rating kids suncream,
Supermarket,  one bottle per year needed</t>
  </si>
  <si>
    <t>ASDA Protect Kids Moisturising Sun
Lotion SPF 50 High 200ml</t>
  </si>
  <si>
    <t>Age appropriate baby toothbrush, not needed to be branded, Supermarket, Superdrug, 3 months</t>
  </si>
  <si>
    <t>Aquafresh Milk Teeth 0-2 Yrs Soft Toothbrush</t>
  </si>
  <si>
    <t>Baby toothpaste, Supermarket, Superdrug, replace every 6 months</t>
  </si>
  <si>
    <t>ASDA Little Angels Baby Toothpaste 0-2 Years 50ml</t>
  </si>
  <si>
    <t>Shampoo and body wash, top to toes, sensitive but Supermatket own brand ok, 1 month</t>
  </si>
  <si>
    <t>ASDA Little Angels Hair &amp; Body Wash Strawberry  250ml (designed to be suitable for eczema-prone and sensitive skin)</t>
  </si>
  <si>
    <t>Bubble bath, sensitive sleepy baby, but Supermarket brand, 1 month. CB3 changed
lifetime to 2 months based on 500ml bottle</t>
  </si>
  <si>
    <t>ASDA Little Angels Bedtime Bath 500ml</t>
  </si>
  <si>
    <t>Baby lotion, senstive, Supermarket, 6 months.
CB3 said 400ml would last 3 months</t>
  </si>
  <si>
    <t>Baby Dove Sensitive Moisture Fragrance
Free Lotion 400ml</t>
  </si>
  <si>
    <t>2 pack of synthetic sponges needed, replace
every 6 weeks</t>
  </si>
  <si>
    <t>ASDA Little Angels Baby Sponge 0m+ 2
pack</t>
  </si>
  <si>
    <t>cheap comb, Supermarket, 1 year. CB3 changed lifetime to 5 years for comb and brush
set</t>
  </si>
  <si>
    <t>Tommee Tippee Essentials Brush and Comb Set</t>
  </si>
  <si>
    <t>8 needed per day, Supermarket own brand ok</t>
  </si>
  <si>
    <t>ASDA Little Angels Comfort &amp; Protect
Size 4+ Nappies</t>
  </si>
  <si>
    <t>FG1 added 1 per week, might not go every week but then might use more in holidays. FG2 said 3 packs a year would be enough. If swimming more often could get reusable swim nappy.</t>
  </si>
  <si>
    <t>Huggies Little Swimmers Swim Pants 3-4 7-15kg</t>
  </si>
  <si>
    <t>2 packs needed per week to top up as would have several (approx 6)on the go in bedroom, living room, kitchen, car, nappy bag etc.
Supermarket brand ok. CB3 changed to 3 packs per week.</t>
  </si>
  <si>
    <t>Fred &amp; Flo 64 Fragrance Free Wipes</t>
  </si>
  <si>
    <t>Nappy sacks, Supermarket, TG4 said pack of 100 per month but based on changing 8 nappies per day 100 pack would last less than 2 weeks, 150 pack would last approx. 2.5 weeks</t>
  </si>
  <si>
    <t>ASDA Little Angels Odour Neutralising Nappy Sacks 150pk</t>
  </si>
  <si>
    <t>Sudocrem or metanium for nappy sores, replace
every 6 months</t>
  </si>
  <si>
    <t>Sudocrem Antiseptic Healing Cream 400g</t>
  </si>
  <si>
    <t>Sudocrem or metanium travel size in nappy bag,
replace every 6 months</t>
  </si>
  <si>
    <t>Sudocrem My Little Skin Care Cream 22g</t>
  </si>
  <si>
    <t>1 pack cotton buds replace every 6 months. CB3 changed to safety cotton buds</t>
  </si>
  <si>
    <t>ASDA 60 Cotton Wool Safety Buds</t>
  </si>
  <si>
    <t>2 pk of teething rings that can go in the freezer, Poundshop, Supermarket, one off purchase. CB3 changed to 3 packs of 2, 1 year</t>
  </si>
  <si>
    <t>Boots Baby Water Filled Teethers 2 pk</t>
  </si>
  <si>
    <t>minimum of 6 needed, Poundshop, Supermarket, replace 2 every 3 months</t>
  </si>
  <si>
    <t>Tommee Tippee Closer to Nature Orthodontic Soothers 6 to 18m</t>
  </si>
  <si>
    <t>Dummy clips so that less likely to lose dummies, 2 needed, 2 years</t>
  </si>
  <si>
    <t>ASDA Little Angels Soother Holder 6m+</t>
  </si>
  <si>
    <t>20 fabric bibs neded, Primark, Supermarket, TKMaxx, need to update them as they stain so 4
packs of 5 over the year</t>
  </si>
  <si>
    <t>Dinosaur Supehero Bibs 4 Pack</t>
  </si>
  <si>
    <t>2 needed with full arms to minimise spills on
clothes, Primark, 1 year</t>
  </si>
  <si>
    <t>ASDA Little Angels Cover-All Bib 6m+</t>
  </si>
  <si>
    <t>two packs of three needed per year, Supermarket, Primark</t>
  </si>
  <si>
    <t>White Assorted Muslin Squares 3 Pack</t>
  </si>
  <si>
    <t>Cheap backpack to be used as a changing bag, Primark, 1 year. CB3 changed to the changing bag with changing travel mat included for £12.</t>
  </si>
  <si>
    <t>Redkite Change Me Bristol Changing Bag (includes travel changing mat)</t>
  </si>
  <si>
    <t>Mid-mid pushchair, including raincover and cosy toes, Argos, Supermarket, 3 years</t>
  </si>
  <si>
    <t>Joie Nitro Reversible Stroller - Blue/Pink inclues: Footmuff.
Raincover. Shopping basket. Detachable hood.
Chest pads.</t>
  </si>
  <si>
    <t>Car seat 0-12 years, Argos, Halfords, Online, 12 years. CB3 changed to separate seats for different age groups as works out cheaper, this
spec lasts until age 4 so 4 year lifetime</t>
  </si>
  <si>
    <t>Halfords Essentials Group 0/1 Baby Car Seat</t>
  </si>
  <si>
    <t>travel cot, versatile so able to put toddler in instead of playpen or fireguard, but can also be used if going away. Cheapest ok, Supermarket, Argos, one off purchase.CB3 agreed would last 3 years</t>
  </si>
  <si>
    <t>Cuggl Grey Travel Cot</t>
  </si>
  <si>
    <t>to check bath water temperature is safe, cheap, Supermarket, Boots, Superdrug, one off purchase. CB3 changed to cheap non-digital bath thermometer, Wilko, 1 year (none in Wilko, B&amp;M or Home Bargains so costed at Amazon)</t>
  </si>
  <si>
    <t>Safety 1st Flat Fish Bath Thermometer</t>
  </si>
  <si>
    <t>2 needed (1 upstairs, 1 down), cheap, Argos, Amazon, Ikea, Home Bargains, one off, CB3 said would last 10 years</t>
  </si>
  <si>
    <t>Solution Steady Potty</t>
  </si>
  <si>
    <t>cheap is ok, Argos, Amazon, one off. CB3 said
would last 10 years</t>
  </si>
  <si>
    <t>Solution Training Seat</t>
  </si>
  <si>
    <t>TG said would be included in set with nail clippers and thermometer. Supermarket, Boots, Amazon. One off purchase.CB3 said 3 year
lifetime</t>
  </si>
  <si>
    <t>Superdrug Baby Nail Clippers &amp; Scissors Set</t>
  </si>
  <si>
    <t>Foam changing mat, Supermarket, one off, 2-3
years. CB3 changed lifetime to 1 year.</t>
  </si>
  <si>
    <t>Red Kite Changing Mat</t>
  </si>
  <si>
    <t>CB3 added as would need a bag to take with spare clothes, pull ups, wipes etc to nursery,
cheap, Supermarket, replace yearly</t>
  </si>
  <si>
    <t>FG4 added in line with 2016 1 large holdall between 1 adult and 1 child. LP+1 = 1, LP+2/3=2, PP+1/2=2, PP+3/4=3</t>
  </si>
  <si>
    <t>Gonex Waterproof Duffle Bag 60L, Durable Dry Duffel Bag Holdall for Travel Boating Kayaking Rafting Fishing
Camping Hiking Outdoor Adventure</t>
  </si>
  <si>
    <t>2 needed per year, CB2 changed to 4 per year in line with PP</t>
  </si>
  <si>
    <t>check up every 2 years</t>
  </si>
  <si>
    <t>£90 every 2 years for new glasses, CB2 changed to £80
in line with PP</t>
  </si>
  <si>
    <t>2 NHS check ups per year</t>
  </si>
  <si>
    <t>One Band 2 treatment per year, e.g.filling, extraction, root canal treatment</t>
  </si>
  <si>
    <t>1 large pack every 2 years. FG1 said would need more. 1 pack a year.FG2 said pack of 40 would last whole household 1 year.</t>
  </si>
  <si>
    <t>Tesco Clear Plasters 40S</t>
  </si>
  <si>
    <t>1 pack of 16 paracetamol or ibuprofen each month - would alternate so each pack lasts 2
months</t>
  </si>
  <si>
    <t>ASDA Paracetamol 500mg Caplets 16 Pack</t>
  </si>
  <si>
    <t>ASDA Ibuprofen 200mg Caplets 16 Pack</t>
  </si>
  <si>
    <t>1 tube per year</t>
  </si>
  <si>
    <t>Germolene Antiseptic
Cream 55G</t>
  </si>
  <si>
    <t>1 small bottle of Dettol per year. FG1 changed to 2
years.</t>
  </si>
  <si>
    <t>Dettol Antiseptic Disinfectant Liquid 500 Ml</t>
  </si>
  <si>
    <t>Anthisan Cream 20G</t>
  </si>
  <si>
    <t>1 pack per year</t>
  </si>
  <si>
    <t>Tesco Skin Closure Strips
8'S</t>
  </si>
  <si>
    <t>Enough to take 1 tablet a day for 6 months. FG2 said 4 months each would be
enough.</t>
  </si>
  <si>
    <t>ASDA Hayfever &amp; Allergy Relief Tablets 30 Pack</t>
  </si>
  <si>
    <t>2 years</t>
  </si>
  <si>
    <t>Tesco Health Family First
Aid Kit</t>
  </si>
  <si>
    <t>Calpol or Supermarket brand equivalent, small bottle, replace every 4 months. CB3 changed to replace every 2
months</t>
  </si>
  <si>
    <t>ASDA Infants &amp; Childrens Paracetamol Suspension Sugar Free Strawberry Flavour 3m+, 100ml</t>
  </si>
  <si>
    <t>teething granules, replace every 2 months. CB3 changed to three packs per
year</t>
  </si>
  <si>
    <t>Nelsons Teetha Natural Teething Granule Sachets, 24 pack</t>
  </si>
  <si>
    <t>FG4 added daily multivitamins for all children, siad important especially to get enough vit D.</t>
  </si>
  <si>
    <t>Abidec Multivitamins Drops 25Ml (0.3ml doseage per day children under 1, 83 doses)</t>
  </si>
  <si>
    <t>In-ear digital thermometer would last 10 years. Needs battery (CR2032 - 1 included) and replacement set of lens
caps</t>
  </si>
  <si>
    <t>Kinetik Wellbeing Inner Ear Thermometer</t>
  </si>
  <si>
    <t>Disposable single use lens caps for in-ear thermometer. 10 caps included with thermometer so need one additional pack over lifetime of unit.</t>
  </si>
  <si>
    <t>Kinetik Wellbeing Probe Covers – Pack of 40</t>
  </si>
  <si>
    <t>Parking fees</t>
  </si>
  <si>
    <t>Motoring</t>
  </si>
  <si>
    <t>Sun visor</t>
  </si>
  <si>
    <t>Roof bars (FOCUS)</t>
  </si>
  <si>
    <t>Roof box for when family goes on
holiday</t>
  </si>
  <si>
    <t>£3 per week as can't always get free parking. CB2 increased to £5 per week</t>
  </si>
  <si>
    <t>£20 per month for taxi when don't want to or can't drive e.g. after night out. CB2 changed to £50 per year, as only likely to go out 3 or 4 times per year when not driving.</t>
  </si>
  <si>
    <t>Cheapest sun visor for car window, Supermarket, 5 years. FG4 changed to hh item for any toddler or preschool families.</t>
  </si>
  <si>
    <t>Second hand 5 door car, 5 years old, replace after 5 years so never have car older than 10 years. FG4 said need to include breakdown cover with roadside assistance but not home start</t>
  </si>
  <si>
    <t>Roof bars for Ford Focus</t>
  </si>
  <si>
    <t>Halfords 250L Grey Roof Box</t>
  </si>
  <si>
    <t>COM4SPORT Car Sun Shades, 4 Pack 20"x12" Static ClingCar Window Sunshade, 80 GSM for Maximum UV RaysSunGlare Protection for Side and Rear WindowsChildren Baby Adults Pets</t>
  </si>
  <si>
    <t>.</t>
  </si>
  <si>
    <t>Halfords Integrated Rail Steel Roof Bars
- Set i1 £80 Includes 2 bars &amp; 4 pre- mounted feet, max load 100kg, bar length 1.07m, steel roof bar 30mmx20mm profile</t>
  </si>
  <si>
    <t>Information processing equipment</t>
  </si>
  <si>
    <t>Gifts -other</t>
  </si>
  <si>
    <t>Other recreational items</t>
  </si>
  <si>
    <t>Newspapers, books and stationery</t>
  </si>
  <si>
    <t>Entertainment and recreation</t>
  </si>
  <si>
    <t>Entertainmen t and recreation</t>
  </si>
  <si>
    <t>Radio</t>
  </si>
  <si>
    <t>Family calendar</t>
  </si>
  <si>
    <t>Notepaper</t>
  </si>
  <si>
    <t>Toys/games/boo ks/crafts etc.</t>
  </si>
  <si>
    <t>Birthday presents - for child</t>
  </si>
  <si>
    <t>Printing budget</t>
  </si>
  <si>
    <t>TV subscription</t>
  </si>
  <si>
    <t>Daytrips</t>
  </si>
  <si>
    <t>Social activities</t>
  </si>
  <si>
    <t>37" Smart TV, one up from bottom, 5 years. CB2 changed to cheapest 32" Smart TV 10 years, in line with PP</t>
  </si>
  <si>
    <t>Cheap analogue radio plugs in so no battery cost, to allow access to a wider range of music and radio programmes not just watching TV, allows family to have it in a different room of the house to the living area or outside, Approx. £20, Argos, Supermarket, B+M, 10 years</t>
  </si>
  <si>
    <t>11.6 inch screen, entry level, 3 years. CB2 changed lifetime to 4 years</t>
  </si>
  <si>
    <t>FG1 agreed that each laptop should have the MS Office one-off package.</t>
  </si>
  <si>
    <t>one per month plus one for self, £20 per gift inc. card + wrap excluding own children. FG2 changed to 6 for others and 1 for self in line with 2016. Smaller circle to buy for than PP.</t>
  </si>
  <si>
    <t>12 gifts for same people buying birthday gifts for at £20 plus £10 for pack of cards + wrap. FG1 changed to £15 per gift in line with PP. FG2 changed to 6 gifts, rather than 12 in line with 2016. Smaller circle to buy for.</t>
  </si>
  <si>
    <t>£10 for pack of cards + wrap</t>
  </si>
  <si>
    <t>£100 per year for other gifting such as Easter, weddings, baby shower, christenings etc. LP changed to £50 in line with PP.</t>
  </si>
  <si>
    <t>£30 every 10 years to replace artficial tree plus £30 every 10 years for decorations, included in line with PP</t>
  </si>
  <si>
    <t>£10 each year to update decorations at Christmas, included in line with PP but need to check</t>
  </si>
  <si>
    <t>£10 per year charity ie buying poppy, red nose, sponsor someone.</t>
  </si>
  <si>
    <t>CB2 added in line with PP, replace each year</t>
  </si>
  <si>
    <t>CB2 added pack of biros each year in line with PP</t>
  </si>
  <si>
    <t>CB2 addeded 50 pack per year in line with PP</t>
  </si>
  <si>
    <t>CB2 added 1 pad note paper per year in line with PP</t>
  </si>
  <si>
    <t>To top up toys, games, books, crafts etc. £120 per year. FG4 changed to £80 per year based on topping up with £20 for toys/games etc every quarter</t>
  </si>
  <si>
    <t>£100 for birthday presents plus £50 for tea party at home to include cake, party food for a few friends and family, banner and balloons. CB3 changed to £50 for presents and £50 tea party.</t>
  </si>
  <si>
    <t>£100 for Christmas presents
e.g. £50 main present plus smaller ones including stocking presents. Advent calendar would come out of food budget. CB3 changed it to £50 for main present and
£20 for smaller gifts/stocking.</t>
  </si>
  <si>
    <t>CB2 added £15 per year printing budget to enable them to print any documetns such as tickets, plus photos as local library or photos from Boots (and removed printer + ink + printer paper). FG1 said households with school aged children need a printer, so
printing budget only needed in</t>
  </si>
  <si>
    <t>Broadband, no landline phone needed just connection for internet</t>
  </si>
  <si>
    <t>CB1 removed the DVD player and included Netflix one screen per month as said the cost of buying DVDs would in the end amount to more and Netflix
provides a huge range of</t>
  </si>
  <si>
    <t>£25 per week for at least one activity such as sport, bowling, cinema,
socialising etc. FG1</t>
  </si>
  <si>
    <t>£80 per year per parents and one child for one day trip - for parents entry fee (toddler would be free) to zoo/wildlife park/farm etc and any souvenirs, costs of rides etc. FG3 said 0-2</t>
  </si>
  <si>
    <t>CB2 added £70 per week (based on £10 per day) for drinks, rides, ice creams etc. over the holiday week</t>
  </si>
  <si>
    <t>needed for ID and if they choose to travel abroad. CB2 said needed but cheapest online option ok</t>
  </si>
  <si>
    <t>£20 per month based on adult swimming fee of £5, play or soft centre visits £1-
£5 each visit - would likely do a £5 activity every other week and go more
frequently to cheaper play</t>
  </si>
  <si>
    <t>£50 for the one week holiday for toddler for bucket and spade, ice creams each day plus any rides etc. CB3 changed to
£20 for the week FG2 changed to £5 per day</t>
  </si>
  <si>
    <t>1 week UK self-catering break, caravan park such as Haven, Butlins or Pontins near seaside in June or July before kids holidays</t>
  </si>
  <si>
    <t>JVC LT-32C690 32" Smart LED TV</t>
  </si>
  <si>
    <t>Panasonic 2400DEB-K Portable Radio AM/FM with AC or DC operation. Black</t>
  </si>
  <si>
    <t>GEO Book 1M 11.6" Intel® Celeron® Laptop - 32 GB eMMC, Silver Social: Basic computing on the go
Windows 10
Intel® Celeron® N4000 Processor RAM: 4 GB / Storage: 32 GB eMMC Full HD display</t>
  </si>
  <si>
    <t>Office Home &amp; Student 2019 One-time purchase for one device. Same lifetime as laptop as would have to buy again for new laptop.</t>
  </si>
  <si>
    <t>Wilko Discovery Weekly Planner</t>
  </si>
  <si>
    <t>WHSmith Month to View 2020-21 Mid-Year Organiser Wipe Clean Family Planner With Pen</t>
  </si>
  <si>
    <t>Wilko Ball Point Pen Assorted Colours 10 pack</t>
  </si>
  <si>
    <t>Wilko C6 White Peel and Seal Envelopes 114 x 162mm 50 pack</t>
  </si>
  <si>
    <t>Wilko A5 Reporter Notebook</t>
  </si>
  <si>
    <t>costs £157.50/year, if paying monthly or weekly you have to pay first year within six months and then can move to either weekly or
monthly payments</t>
  </si>
  <si>
    <t>Plusnet - Unlimited Broadband, 10Mb speed, unlimited downloads, 12 month contract, pay as you go calls (TG said would only use in emergency), £17.99 per month, no set up fee, offer ends 30/05/20, via
moneysupermarket.com</t>
  </si>
  <si>
    <t>Netflix one screen £5.99 per month</t>
  </si>
  <si>
    <t>£75.50 online application</t>
  </si>
  <si>
    <t>Photo booth £6 (costed at Photo-
Me)</t>
  </si>
  <si>
    <t>Off peak holiday - Dorset, 'Seaview' Haven Park, standard caravan 22nd June-29th June 2020 2 bed
(sleeps 4) £329.08</t>
  </si>
  <si>
    <t>Cheese cheddar</t>
  </si>
  <si>
    <t>Bacon and ham, uncooked,
rashers, pre-packed</t>
  </si>
  <si>
    <t>Chicken sliced bought chilled</t>
  </si>
  <si>
    <t>Frozen convenience fish
products</t>
  </si>
  <si>
    <t>Frozen fish fingers</t>
  </si>
  <si>
    <t>Poly-unsaturated Reduced fat
spreads</t>
  </si>
  <si>
    <t>Cabbage white</t>
  </si>
  <si>
    <t>Vegetable soup</t>
  </si>
  <si>
    <t>Tesco frozen Mediterraean Vegetable pizza</t>
  </si>
  <si>
    <t>Sultanas</t>
  </si>
  <si>
    <t>Raisins and nuts</t>
  </si>
  <si>
    <t>Fresh fruit juice orange</t>
  </si>
  <si>
    <t>Best of both bread</t>
  </si>
  <si>
    <t>Sweet biscuits</t>
  </si>
  <si>
    <t>Tesco Apple rice cakes</t>
  </si>
  <si>
    <t>Ella's kitchen Parsnip and Carrot
Puffs</t>
  </si>
  <si>
    <t>Pasta salad</t>
  </si>
  <si>
    <t>Penguin</t>
  </si>
  <si>
    <t>Tesco milk choc chip cookie</t>
  </si>
  <si>
    <t>Tesco Apple pie</t>
  </si>
  <si>
    <t>Tescco Chocolate chip cake</t>
  </si>
  <si>
    <t>Cadbury's chocolate buttons</t>
  </si>
  <si>
    <t>Cadbury's Chocolate Pot</t>
  </si>
  <si>
    <t>sugar</t>
  </si>
  <si>
    <t>Diet coke</t>
  </si>
  <si>
    <t>Christmas food and drink</t>
  </si>
  <si>
    <t>7x125g</t>
  </si>
  <si>
    <t>2375ml price 4pints plus extra 1 pint (to cover extra milk before bed)</t>
  </si>
  <si>
    <t>4175 ml plus 140 for visitors 4315ml
price 8pints ?</t>
  </si>
  <si>
    <t>8 x30g</t>
  </si>
  <si>
    <t>290g</t>
  </si>
  <si>
    <t>350g raw</t>
  </si>
  <si>
    <t>1083g raw price 1.1 kilo</t>
  </si>
  <si>
    <t>163g raw, price 3 rashers out of a
pack</t>
  </si>
  <si>
    <t>164g raw price 3 sausages</t>
  </si>
  <si>
    <t>488g raw may need to price 500g</t>
  </si>
  <si>
    <t>577g raw</t>
  </si>
  <si>
    <t>17g</t>
  </si>
  <si>
    <t>Tined tuna 280g drained weight (2 x
160g + 1 x 80g snack tins)</t>
  </si>
  <si>
    <t>2 x 125g breaded fish fillets Tesco</t>
  </si>
  <si>
    <t>2 x 28g fingers</t>
  </si>
  <si>
    <t>151g</t>
  </si>
  <si>
    <t>2109 g</t>
  </si>
  <si>
    <t>6 x 25g pks from multi pack</t>
  </si>
  <si>
    <t>512g price 500g approx</t>
  </si>
  <si>
    <t>507g price 500g</t>
  </si>
  <si>
    <t>606g</t>
  </si>
  <si>
    <t>792g price 800g</t>
  </si>
  <si>
    <t>12 x 85g tomatoes 1020g</t>
  </si>
  <si>
    <t>60g</t>
  </si>
  <si>
    <t>510g 1 x large can + one small  can</t>
  </si>
  <si>
    <t>840g 2 x 400g cans - could get away with just 2 cans</t>
  </si>
  <si>
    <t>184g</t>
  </si>
  <si>
    <t>400g can</t>
  </si>
  <si>
    <t>1 x 45g hash brown</t>
  </si>
  <si>
    <t>390g (father) + 252g (mother)</t>
  </si>
  <si>
    <t>302g approximately 2 peppers</t>
  </si>
  <si>
    <t>10 bananas 1500g</t>
  </si>
  <si>
    <t>10 Apples 1600g</t>
  </si>
  <si>
    <t>7 satsumas  1000g</t>
  </si>
  <si>
    <t>5 x pears 800g</t>
  </si>
  <si>
    <t>1 Kiwi fruit 100g</t>
  </si>
  <si>
    <t>435g bought weight</t>
  </si>
  <si>
    <t>90g</t>
  </si>
  <si>
    <t>2 x 70g</t>
  </si>
  <si>
    <t>3 x 42.5g packets</t>
  </si>
  <si>
    <t>1800ml</t>
  </si>
  <si>
    <t>34 slices 1224g</t>
  </si>
  <si>
    <t>10slices 360g</t>
  </si>
  <si>
    <t>150g one loaf</t>
  </si>
  <si>
    <t>2 x55g</t>
  </si>
  <si>
    <t>Rich tea 9 biscuits plus 8 for guests</t>
  </si>
  <si>
    <t>Bourbon cream 13.7g</t>
  </si>
  <si>
    <t>Malted milk 3 x 11g</t>
  </si>
  <si>
    <t>2x 12.2g jaffas</t>
  </si>
  <si>
    <t>4 x 2g rice cakes</t>
  </si>
  <si>
    <t>Weetabix 12 biscuits</t>
  </si>
  <si>
    <t>73g dry weight</t>
  </si>
  <si>
    <t>Pasta sheet 73g dry</t>
  </si>
  <si>
    <t>Spaghetti 142g dry</t>
  </si>
  <si>
    <t>Penne 9g</t>
  </si>
  <si>
    <t>184g dry</t>
  </si>
  <si>
    <t>48 tea bags plus 4 for visitors  52 bags</t>
  </si>
  <si>
    <t>85g 17cups</t>
  </si>
  <si>
    <t>6 x 2 finger Kit Kat from multi pack</t>
  </si>
  <si>
    <t>1 x17.2g</t>
  </si>
  <si>
    <t>1 x 37g</t>
  </si>
  <si>
    <t>42g (10g x 4)</t>
  </si>
  <si>
    <t>157g</t>
  </si>
  <si>
    <t>14.4g small packet</t>
  </si>
  <si>
    <t>250g form carton</t>
  </si>
  <si>
    <t>15ml</t>
  </si>
  <si>
    <t>500ml</t>
  </si>
  <si>
    <t>310ml concentrated</t>
  </si>
  <si>
    <t>2 x 330ml cans</t>
  </si>
  <si>
    <t>CB1: Christmas food and drink £50 extra per week per household for 2 week festive period. FG2 changed to
£80 for whole Christmas/equivalent celebration period</t>
  </si>
  <si>
    <t>£25 per parent, £5 for toddler, four times per year for eating out for special occasions</t>
  </si>
  <si>
    <t>once per month £6 per parent, none for toddler</t>
  </si>
  <si>
    <t>Petits Filous Apricot &amp; Strawberry Fromage Frais
6X47g</t>
  </si>
  <si>
    <t>Creamfields Berry Medley Low Fat Yogurt
6X125g</t>
  </si>
  <si>
    <t>Tesco Whole Milk 568Ml/1 Pint</t>
  </si>
  <si>
    <t>Tesco Medium Free Range Eggs 12 Pack</t>
  </si>
  <si>
    <t>Tesco British Mature Cheddar Cheese 460G</t>
  </si>
  <si>
    <t>Tesco Beef Lean Steak Mince 500G 5% Fat</t>
  </si>
  <si>
    <t>Tesco Smoked T/C Back Bacon Rasher 300G
(approx. 6 rashers)</t>
  </si>
  <si>
    <t>Tesco Wafer Thin Honey Roast Ham 125G</t>
  </si>
  <si>
    <t>Tesco 8 Brtish Pork Sausages 454G</t>
  </si>
  <si>
    <t>Willow Farm Whole Chicken 1.1Kg - 1.5Kg</t>
  </si>
  <si>
    <t>use leftover roast chicken? As only need small amount and smallest pack size is £1</t>
  </si>
  <si>
    <t>Tesco Tuna Chunks In Spring Water 4 X 145G
(drained weight 104g)</t>
  </si>
  <si>
    <t>Tesco 4 Battered Cod Fillets 500G</t>
  </si>
  <si>
    <t>Tesco Omega Fish Fingers 300G (10 pack)</t>
  </si>
  <si>
    <t>Tesco British Unsalted Butter 250G</t>
  </si>
  <si>
    <t>Walkers Baked Ready Salted 6X25g</t>
  </si>
  <si>
    <t>Broccoli Loose £1.63/kg 0.00163g</t>
  </si>
  <si>
    <t>Tesco White Cabbage</t>
  </si>
  <si>
    <t>Carrots Loose Class 1 £0.49/kg 0.00049g</t>
  </si>
  <si>
    <t>Tesco Garlic Each</t>
  </si>
  <si>
    <t>Loose mushrooms £2.75/kg 0.00275g</t>
  </si>
  <si>
    <t>Tesco Baked Beans No Added Sugar 420G</t>
  </si>
  <si>
    <t>Tesco Baked Beans No Added Sugar 220G</t>
  </si>
  <si>
    <t>Tesco Plum Peeled Tomatoes 400G</t>
  </si>
  <si>
    <t>Tesco Cucumber Portion Each (approx. 180g)</t>
  </si>
  <si>
    <t>Tesco Cream Of Tomato Soup 400G</t>
  </si>
  <si>
    <t>Tesco Vegetable Soup 400G</t>
  </si>
  <si>
    <t>Tesco Hash Browns 750G (approx. 15)</t>
  </si>
  <si>
    <t>Tesco Stonebaked Mediterranean Vegetable Pizza 380G (other flavours available)</t>
  </si>
  <si>
    <t>Tesco Alfresco Salad 250G</t>
  </si>
  <si>
    <t>Tesco Gala Apple Minimum 5 Pack</t>
  </si>
  <si>
    <t>Jaffa Clementine Or Sweet Easy Peeler 600G</t>
  </si>
  <si>
    <t>Pears Conference Class 1 Loose, 41p each</t>
  </si>
  <si>
    <t>Large Kiwi Fruit Class 1 Each, 16p each</t>
  </si>
  <si>
    <t>Tesco Fruit And Nut Mix 200G</t>
  </si>
  <si>
    <t>White Baton (approx. 200g)</t>
  </si>
  <si>
    <t>Soft Wholemeal Roll 6 Pack (approx. 53g each)</t>
  </si>
  <si>
    <t>Tesco Rich Tea Biscuit 300G (approx. 31)</t>
  </si>
  <si>
    <t>Tesco Bourbon Creams Biscuits 296G</t>
  </si>
  <si>
    <t>Tesco Malted Milk Biscuits 200G (approx. 22)</t>
  </si>
  <si>
    <t>Tesco  apple rice cakes  4 x 2g rice cakes</t>
  </si>
  <si>
    <t>Tesco Scottish Oats Porridge 1Kg</t>
  </si>
  <si>
    <t>Tesco No Added Sugar Swiss Style Muesli 1Kg</t>
  </si>
  <si>
    <t>Ella's Kitchen Parsnip &amp; Carrot Melty Puffs 20G</t>
  </si>
  <si>
    <t>Tesco Lasagne Pasta 500G (6 servings)</t>
  </si>
  <si>
    <t>Tesco Cheese &amp; Tomato Pasta 300G</t>
  </si>
  <si>
    <t>Kit Kat 2 Finger Milk Chocolate Biscuits 9 Pack 186.3G</t>
  </si>
  <si>
    <t>Mcvities Penguin Milk Chocolate Biscuit 8 Pack 196.8G</t>
  </si>
  <si>
    <t>Nature Valley Crunchy Granola Oats &amp; Honey 5X42g</t>
  </si>
  <si>
    <t>Tesco Chocolate Chip Cookies 250G (23)</t>
  </si>
  <si>
    <t>Tesco Bramley Apple Pies 6 Pack</t>
  </si>
  <si>
    <t>Tesco 15 Chocolate Cake Bars (30g each)</t>
  </si>
  <si>
    <t>Cadbury Dairy Milk Chocolate Buttons Dessert 85G</t>
  </si>
  <si>
    <t>Walls Soft Scoop Vanilla 1800Ml</t>
  </si>
  <si>
    <t>Tesco Ready To Serve Custard 400G</t>
  </si>
  <si>
    <t>Tesco Mayonnaise Real 450Ml</t>
  </si>
  <si>
    <t>Tesco Jalfrezi Sauce 500G</t>
  </si>
  <si>
    <t>Tesco Gravy Granules For Chicken 200G</t>
  </si>
  <si>
    <t>Tesco Plain Flour 500G</t>
  </si>
  <si>
    <t>Tesco Double Strength Orange Squash No Added Sugar 1.5L</t>
  </si>
  <si>
    <t>Coca Cola Diet Coke 8X330ml</t>
  </si>
  <si>
    <t>£25 x2 for parents + £5 for toddler = £55 - 250ml wine £6.35 + 2 x £3.95 beers = £14.25 = £40.75 less a meal in, beef stew, beef £2.92 + carrots 13p + cabbage 22p + mushrooms 47p + onions 15p + potatoes 33p + stock 5p + tea 1p + milk + 2p + chocolate cake bar 15p = £4.45, £40.75 -
£4.45 = £36.30</t>
  </si>
  <si>
    <t>£6 x 2 per month = £12 less one meal, fish and chips, fish £1.50, chips 28p + peas 14p + mushrooms 41p = £2.33, £12 - £2.33 = £9.67</t>
  </si>
  <si>
    <t>Lager</t>
  </si>
  <si>
    <t>CB1 said 1 bottle of £5 wine each per week or equivalent, CB2 said
£5 per parent for either bottle of wine or beers per week</t>
  </si>
  <si>
    <t>Tesco French Malbec (various wine available at this price)</t>
  </si>
  <si>
    <t>San Miguel Especial Premium Lager 4X440ml</t>
  </si>
  <si>
    <t>250ml glass of wine out, equivalent of £1.67 of 250ml wine at home, £6.35 - £1.67 = £4.68</t>
  </si>
  <si>
    <t>2 x beers out £3.95 each,
equivalent of £2.30 for 2 cans at home, £7.90 - £2.30 = £5.60</t>
  </si>
  <si>
    <t>Father, underwear</t>
  </si>
  <si>
    <t>Father, main clothing</t>
  </si>
  <si>
    <t>Father, accessories</t>
  </si>
  <si>
    <t>Father, sportswear</t>
  </si>
  <si>
    <t>Jacket
(occasion)</t>
  </si>
  <si>
    <t>Dressing gown
(summer)</t>
  </si>
  <si>
    <t>Fashion
scarves</t>
  </si>
  <si>
    <t>Socks (thick)</t>
  </si>
  <si>
    <t>Shirts (long
sleeve)</t>
  </si>
  <si>
    <t>Shirts (short sleeve)</t>
  </si>
  <si>
    <t>Jumpers (thin)</t>
  </si>
  <si>
    <t>Jumpers (thick)</t>
  </si>
  <si>
    <t>Tracksuit jacket</t>
  </si>
  <si>
    <t>Tracksuit trousers</t>
  </si>
  <si>
    <t>Shorts (smart)</t>
  </si>
  <si>
    <t>Pyjamas (Winter)</t>
  </si>
  <si>
    <t>Pyjamas (Summer)</t>
  </si>
  <si>
    <t>Baseball hat</t>
  </si>
  <si>
    <t>Hi-vis</t>
  </si>
  <si>
    <t>Ankle boots</t>
  </si>
  <si>
    <t>3 or 6 needed? 1 black, 1 white, 1 nude, good quality needed so M&amp;S, 3 years. CB2 changed to
£16 per bra (to be inclusive of DD+ sizing) and included 6, 3 years</t>
  </si>
  <si>
    <t>Mint button ruched waist shirt dress (lots of styles available at this price)</t>
  </si>
  <si>
    <t>1 occasion dress, better quality, Debenhams,1 year</t>
  </si>
  <si>
    <t>Mela London - Navy Butterfly Print 'Oriana' Wrap Dress</t>
  </si>
  <si>
    <t>Black run slogan workout leggings</t>
  </si>
  <si>
    <t>High waist and leg bikini bottoms</t>
  </si>
  <si>
    <t>1 winter thicker dressing gown
needed</t>
  </si>
  <si>
    <t>1 summer light weight dressing gown needed</t>
  </si>
  <si>
    <t>12 pairs of boxers needed, Primark, 2 years</t>
  </si>
  <si>
    <t>6 Pack Short Trunks</t>
  </si>
  <si>
    <t>12 pairs of socks needed, Primark, 2 years. FG1 said 15 ok if packs of 5.</t>
  </si>
  <si>
    <t>Socks 5pk</t>
  </si>
  <si>
    <t>FG1 added 1 pair thick socks to wear with wellies, 2 years.</t>
  </si>
  <si>
    <t>GELERT Welly Socks Mens</t>
  </si>
  <si>
    <t>7 long sleeve shirts, Next, 3 years</t>
  </si>
  <si>
    <t>Regular Fit, Easy Care Shirt, white</t>
  </si>
  <si>
    <t>3 short sleeve shirts, H+M, 3 years</t>
  </si>
  <si>
    <t>Cotton Shirt Regular Fit (array of patterns and colours, short sleeve)</t>
  </si>
  <si>
    <t>10 T-shirts, H+M, 3 years</t>
  </si>
  <si>
    <t>Round-neck T-shirt Regular fit, various colours (was £5.99)</t>
  </si>
  <si>
    <t>2 hoodies, H+M, 3 years</t>
  </si>
  <si>
    <t>Hooded jacket Regular Fit</t>
  </si>
  <si>
    <t>1 cardigan, H+M, 3 years</t>
  </si>
  <si>
    <t>Cotton cardigan black (other colours available)</t>
  </si>
  <si>
    <t>2 thin jumpers, H+M, 3 years</t>
  </si>
  <si>
    <t>V-neck cotton jumper, dark blue marl (other colours and neck styles available at same price)</t>
  </si>
  <si>
    <t>3 thick jumpers, H+M, 3 years</t>
  </si>
  <si>
    <t>Cable-knit jumper, dark blue (range of colours available)</t>
  </si>
  <si>
    <t>3 pairs of jeans, H+M, 3 years</t>
  </si>
  <si>
    <t>Straight Jeans, Denim Blue, (range of fit styles + colours avaialble at that price)</t>
  </si>
  <si>
    <t>3 pairs of chino style smart trousers, Next, 3 years</t>
  </si>
  <si>
    <t>Black Loose Fit Stretch Chinos</t>
  </si>
  <si>
    <t>5 vests, Primark, 2 years</t>
  </si>
  <si>
    <t>2-pack vest tops Regular Fit</t>
  </si>
  <si>
    <t>1 tracksuit for working out or playing sport, H+M, 3 years</t>
  </si>
  <si>
    <t>Running jacket regular fit</t>
  </si>
  <si>
    <t>Sports trousers</t>
  </si>
  <si>
    <t>Cotton shorts, black (range of colours and styles available at that price)</t>
  </si>
  <si>
    <t>1 smart pair, Next, 3 years</t>
  </si>
  <si>
    <t>Straight Fit Stretch Chino shorts, (range of colours available)</t>
  </si>
  <si>
    <t>1 suit, mid-mid, Next, 5 years. FG1 added another suit - one for work, one for other occasions, e.g. weddings etc.</t>
  </si>
  <si>
    <t>Navy Wool Blend Stretch Suit (available in range of colours and fits)</t>
  </si>
  <si>
    <t>2 needed, 1 brown, 1 black, Next,
5 years</t>
  </si>
  <si>
    <t>Black/tan leather belt</t>
  </si>
  <si>
    <t>5 needed, Next, 5 years</t>
  </si>
  <si>
    <t>Navy slim tie (other colours available)</t>
  </si>
  <si>
    <t>Winter hat, Primark, 2 years</t>
  </si>
  <si>
    <t>Lambretta Hat, Scarf, Gloves Set</t>
  </si>
  <si>
    <t>Winter gloves, Primark, 2 years</t>
  </si>
  <si>
    <t>Included above</t>
  </si>
  <si>
    <t>Winter scarf, Primark, 2 years</t>
  </si>
  <si>
    <t>Winter coat, next, 5 years</t>
  </si>
  <si>
    <t>Top Man Single Breasted Camel Coat (priced at Next)</t>
  </si>
  <si>
    <t>Winter heavy waterproof coat, Go Outdoors, 5 years</t>
  </si>
  <si>
    <t>Men's Sterlings Insulated Waterproof Jacket</t>
  </si>
  <si>
    <t>Light waterproof coat, Go Outdoors, 5 years</t>
  </si>
  <si>
    <t>Men's Stowaway Waterproof Jacket</t>
  </si>
  <si>
    <t>Swimming trunks, Primark, 2 years</t>
  </si>
  <si>
    <t>Black swim short (range of styles at this price)</t>
  </si>
  <si>
    <t>2 pairs needed, Primark, 2 years</t>
  </si>
  <si>
    <t>Navy jersey long pyjama set (none available in Primark)</t>
  </si>
  <si>
    <t>Pyjama T-shirt and shorts, navy blue + grey marl</t>
  </si>
  <si>
    <t>Dressing gown, Primark, 2 years</t>
  </si>
  <si>
    <t>Waffle dressing gown</t>
  </si>
  <si>
    <t>1 needed for Summer, Primark, 2 years</t>
  </si>
  <si>
    <t>Cotton twill cap</t>
  </si>
  <si>
    <t>from local bike shop, 4-5 years</t>
  </si>
  <si>
    <t>Halfords Essential Helmet</t>
  </si>
  <si>
    <t>cheap, approx. £5, 5 years</t>
  </si>
  <si>
    <t>Halfords Essentials Hi Visibility Vest</t>
  </si>
  <si>
    <t>1 pair needed, Sports Direct, Supermarket, Primark, 10 years</t>
  </si>
  <si>
    <t>1 pair needed, Supermarket, primark every 6 months</t>
  </si>
  <si>
    <t>1 pair needed,
Supermarket, Primark 2 years</t>
  </si>
  <si>
    <t>Tan Huarache Sandals</t>
  </si>
  <si>
    <t>1 pair needed,
Supermarket, Primark, 4 years</t>
  </si>
  <si>
    <t>1 pair needed,
Supermarket, Primark, 2 years</t>
  </si>
  <si>
    <t>Double Buckle Black Leather Chelsea Boots</t>
  </si>
  <si>
    <t>1 pair needed, brown, Next, 1 year</t>
  </si>
  <si>
    <t>Tan Oxford Brogues</t>
  </si>
  <si>
    <t>1 pair needed, black, Next, 1 year</t>
  </si>
  <si>
    <t>Black Oxford Brogues</t>
  </si>
  <si>
    <t>1 pair needed, Sports Direct, 1 year</t>
  </si>
  <si>
    <t>Nike Revolution 4 Mens Trainers, black/white</t>
  </si>
  <si>
    <t>1 pair needed, Primark, 2 years</t>
  </si>
  <si>
    <t>Black Flip Flops</t>
  </si>
  <si>
    <t>1 pair needed, Sports Direct, 5 years</t>
  </si>
  <si>
    <t>Gelert Ottawa Mid Mens Walking Boots</t>
  </si>
  <si>
    <t>1 pair needed, Primark, infrequent use so 10 years</t>
  </si>
  <si>
    <t>Dunlop Mens Wellingtons</t>
  </si>
  <si>
    <t>Social housing 2 bed
house</t>
  </si>
  <si>
    <t>Severn Trent annual price increase of 0.9% for unmetered houseolds in 2020/2021. Price was
£10.11 in 2019, 2020/2021 0.9% rise (10.11*1.009)
=£10.20</t>
  </si>
  <si>
    <t>Contents insurance based on 2 bed house, 2 adults, excess £50, £37,300 cover includes accidental damage.</t>
  </si>
  <si>
    <t>£73.16 paid in 12 monthly instalments of £6.10</t>
  </si>
  <si>
    <t>Paint/decorate one room per year with annual budget of
£100</t>
  </si>
  <si>
    <t>Housing maintenance</t>
  </si>
  <si>
    <t>Tools and equipment</t>
  </si>
  <si>
    <t>Shoe storage</t>
  </si>
  <si>
    <t>Mixing bowl, glass</t>
  </si>
  <si>
    <t>Hand towel</t>
  </si>
  <si>
    <t>Double bed</t>
  </si>
  <si>
    <t>Bedside tables</t>
  </si>
  <si>
    <t>Fitted sheets</t>
  </si>
  <si>
    <t>Sara Grey 25cm Tapered Shade (range of styles/colours at this price)</t>
  </si>
  <si>
    <t>Outside coir matting, Ikea, Wilkos, Dunelm, 3
years</t>
  </si>
  <si>
    <t>Inside washable, Ikea, Wilko, 2 years</t>
  </si>
  <si>
    <t>6 hooks, cheapest ok, 10 years. CB2 changed to 2 up from bottom, in line with LP</t>
  </si>
  <si>
    <t>Shoe storage with drawers plus a shelf, Ikea, 10 years</t>
  </si>
  <si>
    <t>£20 for living room shade, Dunelm, Ikea, 10 years. CB2 changed lampshades to same quality, approx.£10, throughout house in line with
LP</t>
  </si>
  <si>
    <t>LED, 1 needed for main light, 2 needed for lamp</t>
  </si>
  <si>
    <t>Lined + washable, Dunelm, Ikea, 10 years</t>
  </si>
  <si>
    <t>Deconovo Super Soft Window Treatment Thermal Insulated Room Darkening Eyelet Blackout Curtains with matching tie backs 168x183cm</t>
  </si>
  <si>
    <t>Cheap pole, Dunelm, Ikea, 15 years. CB1 said wooden, 2 up Argos or Ikea 15 years. Cheapest would bow. CB2 changed to metal pole with 20
year lifetime in line with LP</t>
  </si>
  <si>
    <t>Ashton Extendable Cafe Curtain Pole Dia. 10/12mm 120-210cm</t>
  </si>
  <si>
    <t>Cheap voiles, Dunelm, Ikea, 3 years</t>
  </si>
  <si>
    <t>Net curtain wire insulated cable, cheapest ok,
Dunelm, Ikea, 15 years</t>
  </si>
  <si>
    <t>Cheap fabric 3 seater sofa from DFS, 10 years. CB1 agreed provided had foam fillng. FG1 changed to Ikea sofa as it has washable covers
and 10 year guarantee.</t>
  </si>
  <si>
    <t>Cheap fabric 2 seater sofa from DFS, 10 years. CB1 agreed provided had foam fillng. FG1 changed to Ikea sofa as it has washable covers and 10 year guarantee.</t>
  </si>
  <si>
    <t>2 needed, cheap washable throws to help protect
sofas, Ikea, Primark, 2 years</t>
  </si>
  <si>
    <t>4 needed, cheapest feather cushions, Ikea, Dunelm, Matalan, 5 years</t>
  </si>
  <si>
    <t>waist height sideboard with 6 baskets, Ikea, 10 years</t>
  </si>
  <si>
    <t>6 plastic storage baskets, Ikea, 3 years. CB1 changed to 6 fabric storage baskets 'Drona' and increased lifetime to 10 years</t>
  </si>
  <si>
    <t>Wooden or wood effect cheap flat pack coffee table (no storage), Ikea, B+M, The Range, 5
years. CB1 said 10 years.</t>
  </si>
  <si>
    <t>LACK Coffee table, oak effect, 118x78 cm</t>
  </si>
  <si>
    <t>Father and son, cheap, Argos, Ikea, TKMaxx, 10
years</t>
  </si>
  <si>
    <t>Argos Home Father and Child Floor Lamp -
Silver</t>
  </si>
  <si>
    <t>£50 per year to personalise space to make it homely such as pictures, vase, prints, ornaments
etc.</t>
  </si>
  <si>
    <t>£20 for dining room shade, Dunelm, Ikea, 10 years. CB2 changed to same quality, approx.
£10, throughout, in line with LP.</t>
  </si>
  <si>
    <t>Deconovo Super Soft Window Treatment Thermal Insulated Room Darkening Eyelet Blackout Curtains with matching tie backs
168x183cm</t>
  </si>
  <si>
    <t>Net curtain wire insulated cable, cheapest ok, Dunelm, Ikea, 15 years</t>
  </si>
  <si>
    <t>Dining table + 6 chairs, wooden/wood effect but not solid wood, mid-mid, Ikea, Argos, 10 years. CB1 said cheapest solid wood, Argos or Ikea, 15 years.</t>
  </si>
  <si>
    <t>Argos Home Ashdon Solid Wood Dining Table &amp; 6 Chairs (black, brown or grey)</t>
  </si>
  <si>
    <t>Set of 8 wipe clean both sides,  10 years. CB1 changed lifetime to 5 years.</t>
  </si>
  <si>
    <t>2 sets of 6, 10 years. CB1 changed lifetime to 5 years.</t>
  </si>
  <si>
    <t>Wipeable table cloth (larger than dining table). 1 year, Ikea. FG3 said would be needed for any
household with children.</t>
  </si>
  <si>
    <t>Moisture resistant blind, plain colour, Dunelm, 5 years</t>
  </si>
  <si>
    <t>Purity Tile Grey Moisture Resistant Daylight Roller Blind</t>
  </si>
  <si>
    <t>Cheap 1 up, 2 sets of 6, Ikea, Matalan, Supermarket replaced every 6 years. CB1
changed to 5 years in line with PF.</t>
  </si>
  <si>
    <t>FLITIGHET18-piece service, white, 6xlarge plate, small plate and bowl</t>
  </si>
  <si>
    <t>12 needed,  Ikea, Supermarket, 6 years. CB changed to 5 years in line with PF.</t>
  </si>
  <si>
    <t>4 egg cups same range as crockery, 5 years.</t>
  </si>
  <si>
    <t>2x set of 6, stainless steel (no separate handles) mid-mid, Wilko, Ikea,The Range, Supermarket, Ikea, 20 years</t>
  </si>
  <si>
    <t>8 needed, cheap chunky glass, Wilko, Ikea,The Range, Supermarket, 4 years</t>
  </si>
  <si>
    <t>CB2 included 4 short tumblers, cheapest, Wilkos, Dunelm, Supermarket, Ikea, 4 years, in line with LP</t>
  </si>
  <si>
    <t>4 or 6, cheap chunky glass, Wilko, Ikea,The Range, Supermarket, 4 years. CB1 increased
lifetime to 5 years.</t>
  </si>
  <si>
    <t>cheapest, 10 years. CB1 increased lifetime to 20 years.</t>
  </si>
  <si>
    <t>PLATS Salt/pepper shaker, set of 2, stainless steel</t>
  </si>
  <si>
    <t>4 needed (2 big + 2 small), 2 up, Wilko, Ikea, The Range, Supermarket, 5 years. CB2 removed the small serving bowls as said 2 large were enough</t>
  </si>
  <si>
    <t>4 needed, 20 years. CB2 changed to 2 to go with serving bowls</t>
  </si>
  <si>
    <t>mid-mid glass water jug, 5 years. CB1 changed to plastic jug, Wilko, 3 years.</t>
  </si>
  <si>
    <t>Cheapest 60/40 Fridge Freezer. FG1 changed to
50/50 in line with LP and lifetime to 8 years.</t>
  </si>
  <si>
    <t>Amica FK1964 50/50 Fridge Freezer - White -
A+ Rated</t>
  </si>
  <si>
    <t>dual fuel oven + hob, 15 years. FG1 changed
lifetime to 10 years.</t>
  </si>
  <si>
    <t>Indesit Cloe ISFG4PHX 50cm Dual Fuel
Cooker - Stainless Steel - A Rated</t>
  </si>
  <si>
    <t>mid-mid 1400rpm 8kg, A+ energy rating, 5 years. FG changed to cheapest 7kg 1200 rpm machine.</t>
  </si>
  <si>
    <t>cheap microwave, 5 years</t>
  </si>
  <si>
    <t>cheapest 4 slice toaster, 5 years</t>
  </si>
  <si>
    <t>Cookworks Long Slot 4 Slice Toaster - White</t>
  </si>
  <si>
    <t>matching toaster but lasts less time, 2 years. FG1 changed to cheapest kettle, doesn't have to
match toaster, 5 years.</t>
  </si>
  <si>
    <t>CB1 added 3.5 litre crockpot slow cooker (ceramic pot) £15-20, 10 years.FG1 said larger
capacity useful for families.</t>
  </si>
  <si>
    <t>Wilko 6 litre Slow Cooker</t>
  </si>
  <si>
    <t>set of 3 non-stick, mid-mid, 4 years. CB1 increased lifetime to 7 years. FG1 changed to stainless steel, lasts 'forever'. FG2 said 15 years.</t>
  </si>
  <si>
    <t>1 deep stainless steel pot with lid, Ikea, 10 years. Changed lifetime to 15 years in line with saucepans.</t>
  </si>
  <si>
    <t>2 needed, 1 small + 1 large non-stick frying pan, 2 years. CB1 said 1 only. FG2 changed to better quality Tefal 10 years in line with LP.</t>
  </si>
  <si>
    <t>knife block set, mid-mid, 10 years. FG2 changed to cheaper set (one up) in line with LP, 10 years.</t>
  </si>
  <si>
    <t>steel to sharpen knives, 10 years. FG2 changed type.</t>
  </si>
  <si>
    <t>2 non-stick - 1 medium + 1 large roasters, 10 years</t>
  </si>
  <si>
    <t>2 non-stick flat trays, 1 year</t>
  </si>
  <si>
    <t>Spec from LP, CB1 agreed. FG2 changed lifetime to 5 years as spring mechanism can rust.</t>
  </si>
  <si>
    <t>CB1 added silicone bun tin, B&amp;M, 10 years.</t>
  </si>
  <si>
    <t>Philonext Silicone Muffin Pan,12-Cup Muffin Trays Red Silicone Cupcake Baking Pans / Non stick / Dishwasher - Microwave Safe</t>
  </si>
  <si>
    <t>Set of 3, pyrex, 20 years. FG1 added in line with LP.</t>
  </si>
  <si>
    <t>Cheap plastic colour coded chopping boards, replace yearly.</t>
  </si>
  <si>
    <t>Cheap plastic set 1 year. FG2 changed lifetime to 5 years.</t>
  </si>
  <si>
    <t>Argos Home 9 Piece Suregrip Kitchen Utensils: Ladle.Serving spoon.Slotted spoon.Slotted turner.Slotted masher.Can opener.Pizza cutter.Peeler.Scissors.</t>
  </si>
  <si>
    <t>Cheap plastic, 5 years. FG 2 changed to metal colander, 20 years in line with LP.</t>
  </si>
  <si>
    <t>Cheap metal, 5 years.</t>
  </si>
  <si>
    <t>1 up from bottom, 3 years.</t>
  </si>
  <si>
    <t>Wilko Grater Box 6 Sides Image</t>
  </si>
  <si>
    <t>Included in utensil set above</t>
  </si>
  <si>
    <t>needed to open wine</t>
  </si>
  <si>
    <t>cheapest metal 3 years.</t>
  </si>
  <si>
    <t>Metal potatoe masher, 5 years, added in line with LP</t>
  </si>
  <si>
    <t>spec from LP: cheapest wooden rolling pin, 20
years</t>
  </si>
  <si>
    <t>Set of different shaped cutters, plastic, Ikea, Amazon, could also be used for playdoh. 10 years.</t>
  </si>
  <si>
    <t>Cheap digital scales, 5 years</t>
  </si>
  <si>
    <t>Batteries for scales</t>
  </si>
  <si>
    <t>Duracell Specialty 2032 Lithium Coin Batteries Pack of 2</t>
  </si>
  <si>
    <t>Pyrex measuring jug, 10 years. FG2 changed to 20 years.</t>
  </si>
  <si>
    <t>1 cheap plastic mixing bowl, 5 years and 1 pyrex/glass mixing bowl, 10 years. CB1 changed plastic bowl to 2 years. FG2 changed to set of 3 pyrex bowls, 20 years.</t>
  </si>
  <si>
    <t>cheap set of tupperware, 5 years. FG2 changed lifetime to 2 years because lids get lost, they discolour etc.</t>
  </si>
  <si>
    <t>21 Piece BPA Free Plastic Food Storage Containers</t>
  </si>
  <si>
    <t>Embossed Canisters 3pc (various styles available)</t>
  </si>
  <si>
    <t>Hand blender with whisk attachment, cheapest, Supermarket, Argos,  2 years. CB1 changed to 7 years.</t>
  </si>
  <si>
    <t>TITAN TTB350VAC 1300W 16LTR WET &amp;
DRY VACUUM CLEANER</t>
  </si>
  <si>
    <t>CB1 said £40 iron would last 5 years.</t>
  </si>
  <si>
    <t>CB1 said one up from bottom would be sturdier.</t>
  </si>
  <si>
    <t>Cheap, 2 years.</t>
  </si>
  <si>
    <t>2 up, Wilko, 5 years</t>
  </si>
  <si>
    <t>cheap feather duster (synthetic), 5 years</t>
  </si>
  <si>
    <t>cheap plastic, 2 years</t>
  </si>
  <si>
    <t>Cheap large bin (approx 50 litres), 5 years. CB2 changed lifetime to 3 years in line with LP</t>
  </si>
  <si>
    <t>Argos Home 45 Litre Touch Top Kitchen Bin - Silver</t>
  </si>
  <si>
    <t>3 one week, 2 the next, so 5 every 2 weeks</t>
  </si>
  <si>
    <t>cheapest, 1 year. FG1 added in line with LP.</t>
  </si>
  <si>
    <t>cheap mop. CB2 changed to one up, 2 years in line with LP</t>
  </si>
  <si>
    <t>cheap mop head, 6 months. CB1 divided between string and microfibre strips mop.CB2 changed to flat mop head, 6 months, in line with LP</t>
  </si>
  <si>
    <t>2 loads per parent so 4 per week</t>
  </si>
  <si>
    <t>Mr Sheen multi surface cleaner (can be used as polish as well as window cleaner)</t>
  </si>
  <si>
    <t>Tesco Non-Scratch Sponge Pan Cleaners 6 pack</t>
  </si>
  <si>
    <t>Freezer bags for sandwiches etc. 1 pack every 2 months Added by CB1</t>
  </si>
  <si>
    <t>2 pairs per month, 1 for kitchen, 1 for bathroom</t>
  </si>
  <si>
    <t>4 needed, 2 up, 3 years. CB1 changed from 3 years to 1 year.</t>
  </si>
  <si>
    <t>FIXAScrewdriver/drill, li-ion, 14.4 V</t>
  </si>
  <si>
    <t>Heavy duty metal torch, cheap. CB1 increased to 2 - 1 for upstairs, 1 for downstairs, 15 years.</t>
  </si>
  <si>
    <t>Duracell Plus Power Alkaline D Batteries - Pack of 2</t>
  </si>
  <si>
    <t>AA batteries, Duracell quality, to have as replacements</t>
  </si>
  <si>
    <t>AAA batteries, Duracell quality, to have as replacements</t>
  </si>
  <si>
    <t>cheap, Ikea, 5 years. CB2 added in line with lone parent</t>
  </si>
  <si>
    <t>Argos Home 1 Door Mirrored Classic Core Cabinet - White</t>
  </si>
  <si>
    <t>1 bath sheet needed per parent. Lone parent spec 3 up Dunelm 4 years. CB1 changed to 1 up in Wilko or Primark, and CB2 increased quantity to 2 per parent with 5 year lifetime</t>
  </si>
  <si>
    <t>2 bath towels needed per parent, 1 for home + spare for gym. 5 years</t>
  </si>
  <si>
    <t>2 hand towels needed per hh for parents, 5 years</t>
  </si>
  <si>
    <t>Shower curtain, 1 up, Supermarket, Wilkos, 1 year</t>
  </si>
  <si>
    <t>Rail for shower curtain, 1 up, Supermarket, Wilkos, 1 year. CB2 increased lifetime to 5 years</t>
  </si>
  <si>
    <t>Bath mat outside the bath, 3 up Dunelm, 4 years, CB2 changed to cheaper Supermarket version approx. £6. 5 years</t>
  </si>
  <si>
    <t>CB2 added inside bath mat, 1 up from bottom, Supermarket, 1 year</t>
  </si>
  <si>
    <t>Cheapest plastic, Supermarket, Wilkos, 6 months</t>
  </si>
  <si>
    <t>Shower caddy to store toiletries, Argos, Wilkos, 5 years</t>
  </si>
  <si>
    <t>£10 per shade for hall + children's bedrooms, Dunelm, Ikea, 10 years. CB1 included same spec for parent's bedroom.</t>
  </si>
  <si>
    <t>Cheap thermal blackout curtains, approx £30, 10 years, Amazon, Ebay</t>
  </si>
  <si>
    <t>King size 2 up, 8 years. CB2 changed to double</t>
  </si>
  <si>
    <t>pocket sprung mattress£300-400, 8 years. CB2 changed size to double but went with same quality</t>
  </si>
  <si>
    <t>HYLLESTAD Pocket sprung mattress, medium firm, white, Standard Double</t>
  </si>
  <si>
    <t>1 3 door wardrobe per couple, mid-mid, 15 years. CB2 changed to 2 or 3 up, solid wood, Argos, Ikea, 10 years in line with LP, 2 sets needed per couple</t>
  </si>
  <si>
    <t>Argos Home Bodie 3 Piece 2 Door 1 Drawer Wardrobe Set -White</t>
  </si>
  <si>
    <t>2 needed per couple, mid-mid, 15 years.CB2 changed to 2 or 3 up, solid wood, Argos, Ikea, 10 years in line with LP, 2 sets needed per couple</t>
  </si>
  <si>
    <t>2 needed per couple, mid-mid, 15 years. CB2 changed to 2 or 3 up, solid wood, Argos, Ikea, 10 years in line with LP, 2 sets needed per couple</t>
  </si>
  <si>
    <t>king size, mid-mid, Argos, 5 years. CB2 changed to double, approx. £15 Supermarket, in line with LP</t>
  </si>
  <si>
    <t>CB2 included summer duvet 5 years, in line with LP</t>
  </si>
  <si>
    <t>4 needed, mid-mid, Argos, 2 years. CB2 changed to 2 up Supermarket in line with LP</t>
  </si>
  <si>
    <t>CB2 added 2 for 'top' pillows, cheap, 1 year in line with LP. FG changed lifetime to 5 years in line with rest of household.</t>
  </si>
  <si>
    <t>1 needed, Ikea, Supermarket, 5 years</t>
  </si>
  <si>
    <t>2 sets, mid-mid, Ikea, Supermarket, 5 years</t>
  </si>
  <si>
    <t>2 sets, mid-mid, Ikea, Supermarket, 5 years. CB2 changed to 1 up Dunelm in line with LP</t>
  </si>
  <si>
    <t>2 sets, 4 needed as 2 included in each duvet set, mid-mid, Ikea, Supermarket, 5 years, CB2 changed to 1 up Dunelm in line with LP</t>
  </si>
  <si>
    <t>Wicker or plastic, approx. £20, 3 years. FG1 agreed and added one for family use (as well as one for parents). Changed lifetime to 10 years.</t>
  </si>
  <si>
    <t>Blackout curtains mid-mid, approx. £30-50, Dunelm, 10 years</t>
  </si>
  <si>
    <t>Metal pole 20 year lifetime in line with LP</t>
  </si>
  <si>
    <t>Lampshade approx. £10, Dunelm, Ikea, Argos, 5 years. CB3 changed to 10 years in line with other household lightshades.</t>
  </si>
  <si>
    <t>Metal patio table + 4 chairs, Wilkos, 10 years. CB2 added in line with LP</t>
  </si>
  <si>
    <t>Box for outside to store lawnmower etc in, 10 years. CB2 added in line with LP</t>
  </si>
  <si>
    <t>Toomax 280L Wood Effect Garden Storage Box - Grey</t>
  </si>
  <si>
    <t>Lawn mower approx. £60, 8 years. CB2 added in line with LP</t>
  </si>
  <si>
    <t>McGregor 34cm Corded Rotary Lawnmower - 1400W</t>
  </si>
  <si>
    <t>£200 budget to repair/replace fence panels every 10 years. CB2 added in line with LP</t>
  </si>
  <si>
    <t>One needed for top of stairs. Cheapest metal stairgate with good reviews. Mothercare/ Boots online/Argos/Supermarket, 10 years</t>
  </si>
  <si>
    <t>Clippsafe New Socket Protector https://www.uberkids.com/clippasafe-new- socket-protector- bab150728/?istCompanyId=37dca0b5-f08f- 460a-9189-
9153d7108287&amp;istFeedId=b9ff17e0-1a2f-4169- bb0c- 0c815ad88867&amp;istItemId=willmxtri&amp;istBid=t&amp;gc lid=Cj0KCQjwv8nqBRDGARIsAHfR9wDSncS D9pgVd_OHK_Y-BJ5GbNVmMqw- ubP9eM3Q0GZ7aoo- XnhSNzUaAmYSEALw_wcB&amp;gclsrc=aw.ds</t>
  </si>
  <si>
    <t>4 needed for kitchen for under counter cupboards (not needed for higher cupboards) to stop trapping fingers. Group said if there were a choice of 2 prices go for higher one as it should be better quality and last longer. Ikea. Would need to replace 2 a year, so 4 every 2 years.
CB4 changed to magnetic door locks, 10 included in the pack, replace every 4 years.</t>
  </si>
  <si>
    <t>2 pack needed, mat for underneath highchair to catch spills and minimise stains. Home Bargains, Poundland, 6 months</t>
  </si>
  <si>
    <t>Multipack of small tupperware for transporting, refrigerating snacks for toddler and preschool. Pound shop, 2 years. FG3 changed to 2 sets per household.</t>
  </si>
  <si>
    <t>Two needed, one for kitchen one for bathroom, Ikea, 10 years</t>
  </si>
  <si>
    <t>Blackout blind with safety mechanism, Ikea, 10 years. FG1 added in line with preschool.</t>
  </si>
  <si>
    <t>one in bedroom and one to be carried around house, wireless with noise level indicator, Argos, 5 years</t>
  </si>
  <si>
    <t>Hardwearing carpet and underlay, £10-12 per sqm, Carpetright, 10 years. CB2 said £9.99 (lower end of £10-12 bracket)</t>
  </si>
  <si>
    <t>Hall: Twilight Saxony Carpet 10m2 £9.99sqm =
£99.90,  Delight Carpet Underlay 7mm £5.99 sqm = £59.90, Double Edge Aluminium Door Bar - 0.9lm £7.99, Dual Purpose Carpet Gripper - 1m £1.89 linear m,14m = £26.46 plus delivery £29.99 plus fitting £45.60, total =
£269.84 Stairs: (9m2) + Landing (3m2)= 12.4m2.
12.4x£9.99=£124.88 plus Delight Carpet Underlay 6mm @5.99m 2= 12.4m2x£5.99=£74.88 + £47.50 fitting +
£29.99
delivery +14x£1.89=£26.46 Total =
£269.84+£303.71=£573.55</t>
  </si>
  <si>
    <t>Twilight Saxony Carpet 6.1x4m=24.4m2
£9.99sqm = £243.76,  Delight Carpet Underlay 7mm £5.99 sqm = £148.55, Double Edge Aluminium Door Bar - 0.9lm £7.99, Dual Purpose Carpet Gripper - 1m £1.89 linear m, 21m = £39.69 plus delivery £29.99 plus fitting
£94.24, total = £564.22</t>
  </si>
  <si>
    <t>Westmoreland Twist Carpet (4.76mx2.49m) = 5m width x 2.5m length =13m2 £7.99sqm =
£103.87, Delight Carpet Underlay 7mm £5.99 sqm = £77.87, Double Edge Aluminium Door Bar - 0.9lm £7.99, Dual Purpose Carpet Gripper - 1m £1.89 linear m, 15m = £28.35 plus delivery £29.99 plus fitting £49.40, total =
£297.47</t>
  </si>
  <si>
    <t>Westmoreland Twist Carpet (4.76mx2.51m) = 5m width x 2.5m length =13m2 £7.99sqm =
£103.87, Delight Carpet Underlay 7mm £5.99 sqm = £77.87, Double Edge Aluminium Door Bar - 0.9lm £7.99, Dual Purpose Carpet Gripper - 1m £1.89 linear m, 15m = £28.35 plus delivery £29.99 plus fitting £49.40, total =
£297.47</t>
  </si>
  <si>
    <t>Mother, Cosmetics</t>
  </si>
  <si>
    <t>Father, personal
care</t>
  </si>
  <si>
    <t>Father, personal care</t>
  </si>
  <si>
    <t>Father, Accessories</t>
  </si>
  <si>
    <t>Liquid soap (bathroom)</t>
  </si>
  <si>
    <t>Shampoo + conditioner</t>
  </si>
  <si>
    <t>Soap</t>
  </si>
  <si>
    <t>Cologne</t>
  </si>
  <si>
    <t>Toilet training seat</t>
  </si>
  <si>
    <t>Every 2 months dry cut £20 budget. CB2 increased to £25 every 2 months</t>
  </si>
  <si>
    <t>Hairdryer, brand such as Trevor Sorbie, approx £30, 5 years</t>
  </si>
  <si>
    <t>Babyliss Keratin Shine Lightweight Hair Dryer</t>
  </si>
  <si>
    <t>Straighteners, approx. £50, 5 years. CB2 increased lifetime to 8 years</t>
  </si>
  <si>
    <t>BaByliss 2179KSU Keratin Shine Wide Hair Straightener</t>
  </si>
  <si>
    <t>1 hair styling prodiuct bought/replaced every month e.g. hair spray, dry shampoo, wax etc.</t>
  </si>
  <si>
    <t>Spring Force Toilet Tissue 9 Roll 1800 Sheet</t>
  </si>
  <si>
    <t>Approx. £1, Supermarket, 2 weeks, CB2 changed lifetime to 1 month</t>
  </si>
  <si>
    <t>Alberto Balsam Raspberry Shampoo 350Ml</t>
  </si>
  <si>
    <t>Alberto Balsam Raspberry Conditioner 350Ml</t>
  </si>
  <si>
    <t>Rightguard Extreme Dry Woman Ultra Cool 72Hour Antiperspirant Deodorant 150Ml</t>
  </si>
  <si>
    <t>Cheapest brand, Supermarket, 1 month. FG2 changed to 2 months in line with partnered fathers.</t>
  </si>
  <si>
    <t>Branded soap, approx. £1, Supermarket, 2 months CB2 changed lifetime to 1 month</t>
  </si>
  <si>
    <t>Cheap disposable razors, Supermarket, 2 weeks or 1 month CB2 changed to 2 per week, FG1 changed to 1 every 2 weeks</t>
  </si>
  <si>
    <t>Face and body generic enriched moisturiser, 3 months</t>
  </si>
  <si>
    <t>Bodyform Ultra Normal Wing Sanitary Towels 28 Pack</t>
  </si>
  <si>
    <t>£10 per month for make-up, other more specialised toiletries</t>
  </si>
  <si>
    <t>Approx. £10, Supermarket, Accessorize, TKMax, 2 years</t>
  </si>
  <si>
    <t>Lorus White Dial Ladies Grey Leather Strap Watch</t>
  </si>
  <si>
    <t>£10 once a month</t>
  </si>
  <si>
    <t>Approx. £1.50, e.g. Original Source, Addidas, Tesco, Supedrug, 2 weeks</t>
  </si>
  <si>
    <t>Asda Sea Salt and Fennel Extract Shower Gel for Men 250ml</t>
  </si>
  <si>
    <t>Head and shoulders, Tesco, Superdrug, 6-9 weeks FG1 changed to generic anti- dandruff shampoo, 1 month</t>
  </si>
  <si>
    <t>ASDA 2 in 1 Anti-Dandruff Shampoo &amp; Conditioner 500ml</t>
  </si>
  <si>
    <t>Deodorant e.g. Rightguard, Tesco, Superdrug, 2 weeks. FG1 changed to 1 month.</t>
  </si>
  <si>
    <t>Right Guard Xtreme Silver Cool Impact Antiperspirant Deodorant 150Ml</t>
  </si>
  <si>
    <t>Basic toothbrush, replace every 3 months</t>
  </si>
  <si>
    <t>Colgate, Tesco, Superdrug, 1 month. FG1 changed to 2 months</t>
  </si>
  <si>
    <t>FG1 added cheapest plastic comb, Wilkos, 10 years</t>
  </si>
  <si>
    <t>Glow Pocket Combs</t>
  </si>
  <si>
    <t>Electric razor, approx £50, 3 years</t>
  </si>
  <si>
    <t>Braun Series 3 Wet and Dry Electric Shaver 3040s</t>
  </si>
  <si>
    <t>Hand pump soap</t>
  </si>
  <si>
    <t>All in one, face and body, Nivea, 3 months. FG1  said generic ok.</t>
  </si>
  <si>
    <t>ASDA Daily Moisture Body Lotion 500ml</t>
  </si>
  <si>
    <t>Cheap, 3 months</t>
  </si>
  <si>
    <t>Bath Essentials Shower Sponge</t>
  </si>
  <si>
    <t>£50 per year to spend on cologne or aftershave</t>
  </si>
  <si>
    <t>FG1 added in line with PM budget, holdall lasts 5 years</t>
  </si>
  <si>
    <t>KANGOL PU Trim Holdall</t>
  </si>
  <si>
    <t>FG1 added in line with PM budget, rucksack lasts 5 years</t>
  </si>
  <si>
    <t>SLAZENGERDual Ace Unisex Adult's Backpack</t>
  </si>
  <si>
    <t>FG1 added in line with PM budget, cheap wallet lasts 2 years</t>
  </si>
  <si>
    <t>KANGOL Icon Leather Wallet</t>
  </si>
  <si>
    <t>1 pair, Primark, online, 2 years</t>
  </si>
  <si>
    <t>Brown Tortoise Shell Square Sunglasses</t>
  </si>
  <si>
    <t>FG1 added in line with PM budget. £25 lasts 5 years.</t>
  </si>
  <si>
    <t>Sekonda Men's Stainless Steel Adjustable Bracelet Watch</t>
  </si>
  <si>
    <t>ASDA Protect Kids Moisturising Sun Lotion SPF 50 High 200ml</t>
  </si>
  <si>
    <t>cheap is ok, Argos, Amazon, one off. CB3 said would last 10 years</t>
  </si>
  <si>
    <t>TG said would be included in set with nail clippers and thermometer.
Supermarket, Boots, Amazon. One off purchase.CB3 said 3 year lifetime</t>
  </si>
  <si>
    <t>Foam changing mat, Supermarket, one off, 2-3 years. CB3 changed lifetime to 1 year.</t>
  </si>
  <si>
    <t>CB3 added as would need a bag to take with spare clothes, pull ups, wipes etc to nursery, cheap, Supermarket, replace yearly</t>
  </si>
  <si>
    <t>Gonex Waterproof Duffle Bag 60L, Durable Dry Duffel Bag Holdall for Travel Boating Kayaking Rafting Fishing Camping Hiking Outdoor Adventure</t>
  </si>
  <si>
    <t>PARTNERED PARENTS</t>
  </si>
  <si>
    <t>Opticians - eye
test</t>
  </si>
  <si>
    <t>Dentists - check
up</t>
  </si>
  <si>
    <t>Antiseptic
cream</t>
  </si>
  <si>
    <t>4 needed per year per parent so 8
needed per couple</t>
  </si>
  <si>
    <t>Specsavers website says £20-
25.</t>
  </si>
  <si>
    <t>£49 every 2 years for new glasses. CB1 increased to £80 in line with PF to provide more choice.</t>
  </si>
  <si>
    <t>NHS check up every 6 months per
parent so 4 needed per couple</t>
  </si>
  <si>
    <t>One Band 2 treatment per year, e.g.filling, extraction, root canal treatment per parent so two needed per couple</t>
  </si>
  <si>
    <t>1 pack of 16 paracetamol or ibuprofen each month - would alternate so each
pack lasts 2 months</t>
  </si>
  <si>
    <t>Germolene Antiseptic Cream
55G</t>
  </si>
  <si>
    <t>1 small bottle of Dettol per year. FG1
changed to 2 years.</t>
  </si>
  <si>
    <t>Dettol Antiseptic Disinfectant
Liquid 500 Ml</t>
  </si>
  <si>
    <t>Tesco Skin Closure Strips 8'S</t>
  </si>
  <si>
    <t>Enough to take 1 tablet a day for 6
months. FG2 said 4 months each would be enough.</t>
  </si>
  <si>
    <t>Tesco Health Family First Aid
Kit</t>
  </si>
  <si>
    <t>In-ear digital thermometer would last 10 years. Needs battery (CR2032 - 1 included) and replacement set of lens caps</t>
  </si>
  <si>
    <t>Disposable single use lens caps for in- ear thermometer. 10 caps included with thermometer so need one additional
pack over lifetime of unit.</t>
  </si>
  <si>
    <t>Passenger
transport by road</t>
  </si>
  <si>
    <t>For one of the couple to get around
e.g. to work. Need to travel up to 10 miles/an hour for a commute</t>
  </si>
  <si>
    <t>Derby to Leicester, Skylink, 28 days travel for one adult £99</t>
  </si>
  <si>
    <t>CB2 included £5 per week for
parking fees in line with LP</t>
  </si>
  <si>
    <t>for emergency only per adult £30, yearly</t>
  </si>
  <si>
    <t>Halfords Integrated Rail Steel Roof Bars - Set i1 £80 Includes 2 bars &amp; 4 pre-mounted feet, max load 100kg, bar length 1.07m, steel roof
bar 30mmx20mm profile</t>
  </si>
  <si>
    <t>Gifts - Birthday</t>
  </si>
  <si>
    <t>Other
recreational items</t>
  </si>
  <si>
    <t>Newspapers,
books and stationery</t>
  </si>
  <si>
    <t>Newspapers, books and
stationery</t>
  </si>
  <si>
    <t>32" Smart TV (w access to radio), cheapest ok, Argos, AO, 5 years. CB1 increased lifetime to 10 years in line with PF.</t>
  </si>
  <si>
    <t>A4 size screen, 2 up from bottom, Currys, Online, Argos, 5years. CB2 changed to 11.6 inch screen, entry level, 4 years, in line with LP.</t>
  </si>
  <si>
    <t>one per month includes one for partner, £20 per gift inc. card + wrap excluding own children. FG1 changed to one per month plus one for each partner.</t>
  </si>
  <si>
    <t>12 gifts for same people buying birthday gifts for at £20 inc. card + wrap. CB1 reduced to £15 per present as expensive time of year so likely to spend less than for birthdays. FG1 added £10 for cards and wrap in line with LP.</t>
  </si>
  <si>
    <t>£50 per year per couple for other gifting such as weddings etc.</t>
  </si>
  <si>
    <t>£30 every 10 years to replace artficial tree plus £30 every 10 years for decorations</t>
  </si>
  <si>
    <t>£10 each year to update decorations at Christmas</t>
  </si>
  <si>
    <t>£10 per year charity ie buying poppy, red nose, sponsor someone. FG2 added £10 per person in line with LP.</t>
  </si>
  <si>
    <t>Replace each year</t>
  </si>
  <si>
    <t>Pack of biros each year</t>
  </si>
  <si>
    <t>50 pack per year</t>
  </si>
  <si>
    <t>1 pad note paper per year</t>
  </si>
  <si>
    <t>CB2 added £15 per year printing budget to enable them to print any documetns such as tickets, plus photos as local library or photos from Boots (and removed printer + ink + printer paper). FG1 said households with school aged children need a printer, so printing budget only needed in households with children below school age.</t>
  </si>
  <si>
    <t>costs £157.50/year, if paying monthly or weekly you have to pay first year within six months and then can move to either weekly or monthly payments.</t>
  </si>
  <si>
    <t>Plusnet - Unlimited Broadband, 10Mb speed, unlimited downloads, 12 month contract, pay as you go calls (TG said would only use in emergency), £17.99 per month, no set up fee, offer ends 30/05/20, via moneysupermarket.com</t>
  </si>
  <si>
    <t>CB1 removed the DVD player and included Netflix one screen per month as said the cost of buying DVDs would in the end amount to more and Netflix provides a huge range of viewing options.</t>
  </si>
  <si>
    <t>£20 per week for one activity such as exercise like swimming, squash, gym, or cinema, bowling, socialising etc. CB1 changed to
£20 once per month. FG changed to £20 a week between them.</t>
  </si>
  <si>
    <t>£80 per year per parents and one child for one day trip - for parents entry fee (toddler would be free) to zoo/wildlife park/farm etc and any souvenirs, costs of rides etc. FG3 said 0-2 go free, other children would be £35 each. £80-35=£45 for parents. (£22.50 each).</t>
  </si>
  <si>
    <t>CB2 added £70 spending money for the one week holiday (based on
£10 per day for arcades, drinks, ice creams etc) per adult.</t>
  </si>
  <si>
    <t>CB1 included as said it was often needed/only accepted form of ID, 2 needed for couple.</t>
  </si>
  <si>
    <t>£75.50 online (cheapest option and no need to include check and send as should be easy to complete online)</t>
  </si>
  <si>
    <t>Photo booth £6 (costed at Photo-Me) needed per adult</t>
  </si>
  <si>
    <t>1 week UK self-catering break, caravan park such as Haven, Butlins or Pontins near seaside in June or July before kids holidays.</t>
  </si>
  <si>
    <t>Off peak holiday - Dorset, 'Seaview' Haven Park, standard caravan  22nd June-29th June 2020 2 bed (sleeps 4)
£329.08</t>
  </si>
  <si>
    <t>Dairy Lees dunkers
breadstick version</t>
  </si>
  <si>
    <t>Bacon and ham, uncooked, rashers, pre-
packed</t>
  </si>
  <si>
    <t>Poly-unsaturated
Reduced fat spreads</t>
  </si>
  <si>
    <t>Other fresh green veg
(broccoli)</t>
  </si>
  <si>
    <t>Tesco frozen pizza</t>
  </si>
  <si>
    <t>Yoghurt coverd raisins</t>
  </si>
  <si>
    <t>Fresh fruit juice apple</t>
  </si>
  <si>
    <t>Crackers</t>
  </si>
  <si>
    <t>Frosties</t>
  </si>
  <si>
    <t>Pasta Spaghetti</t>
  </si>
  <si>
    <t>Pasta sheets</t>
  </si>
  <si>
    <t>Pasta tinned</t>
  </si>
  <si>
    <t>10 x 60g</t>
  </si>
  <si>
    <t>8 x 125g</t>
  </si>
  <si>
    <t>Creamfields Berry Medley Low Fat Yogurt 6X125g</t>
  </si>
  <si>
    <t>Muller Corner Banana Yogurt Chocolate Flakes 130G</t>
  </si>
  <si>
    <t>4275ml plus 140ml for visitors 4415 8 pints</t>
  </si>
  <si>
    <t>3200  5.3pts (pricing 4 + 2 pints)</t>
  </si>
  <si>
    <t>3201  5.3pts (pricing 4 + 2 pints)</t>
  </si>
  <si>
    <t>Tesco Whole Milk 2 Pints/1.13L</t>
  </si>
  <si>
    <t>11 x 30g eggs</t>
  </si>
  <si>
    <t>450g</t>
  </si>
  <si>
    <t>3 x 50g</t>
  </si>
  <si>
    <t>Dairylea Dunkers Breadsticks 4 X 50G</t>
  </si>
  <si>
    <t>425g raw</t>
  </si>
  <si>
    <t>1360g raw</t>
  </si>
  <si>
    <t>Tesco Beef Lean Steak Mince 5% Fat 750G</t>
  </si>
  <si>
    <t>3 rashers 127g</t>
  </si>
  <si>
    <t>5 x 20g slices raw</t>
  </si>
  <si>
    <t>3 sausages 164g raw</t>
  </si>
  <si>
    <t>Tesco 8 British Pork Sausages 454G</t>
  </si>
  <si>
    <t>585g raw</t>
  </si>
  <si>
    <t>676g raw</t>
  </si>
  <si>
    <t>3 x 17g slices</t>
  </si>
  <si>
    <t>leftover roast chicken</t>
  </si>
  <si>
    <t>Tuna in spring water 240g 2 x 160g tins</t>
  </si>
  <si>
    <t>Tesco Drained Tuna In Spring Water 3 X 110G</t>
  </si>
  <si>
    <t>2 x 125g frozen breaded fish</t>
  </si>
  <si>
    <t>5 x 30g frozen fish fingers</t>
  </si>
  <si>
    <t>443g</t>
  </si>
  <si>
    <t>121g</t>
  </si>
  <si>
    <t>2391g</t>
  </si>
  <si>
    <t>12 x 25g low fat packets</t>
  </si>
  <si>
    <t>485g</t>
  </si>
  <si>
    <t>Tesco Crinkle Cut Chips 1.5Kg</t>
  </si>
  <si>
    <t>660g</t>
  </si>
  <si>
    <t>730g</t>
  </si>
  <si>
    <t>790g</t>
  </si>
  <si>
    <t>14 x 85g 1190g</t>
  </si>
  <si>
    <t>Tomatoes On The Vine Loose Class 1 £1.93/kg 0.00193</t>
  </si>
  <si>
    <t>180g</t>
  </si>
  <si>
    <t>2 x 400g tins</t>
  </si>
  <si>
    <t>Tesco Cucumber Whole Each (approx. 360g)</t>
  </si>
  <si>
    <t>400g tin</t>
  </si>
  <si>
    <t>frozen sweetcorn 260g</t>
  </si>
  <si>
    <t>390g + 252g X3</t>
  </si>
  <si>
    <t>Tesco Stonebaked Thin Four Cheese Pizza 330G (several flavours available) 6 purchased to use offer, 4 eaten + 2 frozen for next week</t>
  </si>
  <si>
    <t>270g</t>
  </si>
  <si>
    <t>585g 5 large  peppers</t>
  </si>
  <si>
    <t>13 bananas 1970g</t>
  </si>
  <si>
    <t>15 apples 2400g</t>
  </si>
  <si>
    <t>11 satsumas 1570g</t>
  </si>
  <si>
    <t>6 pears 960g</t>
  </si>
  <si>
    <t>4 kiwi fruits 400g</t>
  </si>
  <si>
    <t>391g</t>
  </si>
  <si>
    <t>4 plums 170g</t>
  </si>
  <si>
    <t>Suntrail Farms Ripen At Home Plum 400G</t>
  </si>
  <si>
    <t>140g</t>
  </si>
  <si>
    <t>140g ( 2 x 70g packets or could buy large one and divide)</t>
  </si>
  <si>
    <t>Tesco Fruit And Nut 200G</t>
  </si>
  <si>
    <t>2 x 42.5g boxes or 85g loose</t>
  </si>
  <si>
    <t>2 x 25g</t>
  </si>
  <si>
    <t>Sunny Raisin Yogurt Multipack 5X25g</t>
  </si>
  <si>
    <t>Tesco Pure Apple Juice 1L</t>
  </si>
  <si>
    <t>26 slices 936g</t>
  </si>
  <si>
    <t>H.W Nevills 8 Plain Tortilla Wraps</t>
  </si>
  <si>
    <t>12 x14g Rich tea biscuits</t>
  </si>
  <si>
    <t>5 x 11g Malted milk biscuits</t>
  </si>
  <si>
    <t>1 x 13.3g bourbon biscuit plus 4 for visitors</t>
  </si>
  <si>
    <t>Tesco Bourbon Creams Biscuits 296G (approx. 22)</t>
  </si>
  <si>
    <t>4 x 12g Jaffa cakes</t>
  </si>
  <si>
    <t>3 x 10g</t>
  </si>
  <si>
    <t>9 x 8g crackers</t>
  </si>
  <si>
    <t>Tesco Cream Crackers 300G (approx. 39)</t>
  </si>
  <si>
    <t>19x20g Weetabix biscuits</t>
  </si>
  <si>
    <t>Tesco Wheat Biscuits Cereal 48Pk</t>
  </si>
  <si>
    <t>50g dry</t>
  </si>
  <si>
    <t>Tesco Frosted Flakes Cereal 500G</t>
  </si>
  <si>
    <t>200g dry</t>
  </si>
  <si>
    <t>73g dry</t>
  </si>
  <si>
    <t>200g tin spaghetti hoops in tomato sauce</t>
  </si>
  <si>
    <t>Heinz Hoops No Added Sugar 205G</t>
  </si>
  <si>
    <t>47 tea bags plus 4 for visitors 51</t>
  </si>
  <si>
    <t>17 cups 102g</t>
  </si>
  <si>
    <t>7 x 2 finger Kit -Kat</t>
  </si>
  <si>
    <t>1 x 17.2g bar</t>
  </si>
  <si>
    <t>1 x 37g bar</t>
  </si>
  <si>
    <t>Nature Valley Crunchy Granola Oats &amp; Honey
5X42g</t>
  </si>
  <si>
    <t>Bramley Apple Pie Each</t>
  </si>
  <si>
    <t>2 x 14.4g packets</t>
  </si>
  <si>
    <t>175g</t>
  </si>
  <si>
    <t>Hartleys Multipack Ready To Eat Strawberry Jelly 6 X125g</t>
  </si>
  <si>
    <t>385g tin (own brand)</t>
  </si>
  <si>
    <t>500g jar</t>
  </si>
  <si>
    <t>2 x 6g cubes</t>
  </si>
  <si>
    <t>Tesco Plain Flour 1.5Kg</t>
  </si>
  <si>
    <t>320ml</t>
  </si>
  <si>
    <t>2 x330ml cans</t>
  </si>
  <si>
    <t>£25 per parent, £10 for preschool, £15 for primary, four times per year for eating out for special occasions</t>
  </si>
  <si>
    <t>£25 x2 for parents + £15 for primary + £10 for preschool = £75 - 250ml wine £6.35 + 2 x £3.95 beers = £14.25 = £60.75 less a meal in, beef stew, beef £3.54 + carrots 13p + cabbage 45p + mushrooms 50p + onions 19p + potatoes 33p + stock 5p + tea 1p + milk + 2p + jelly pot 42p + banana 13p = £5.77, £60.75 - £5.77 = £54.98</t>
  </si>
  <si>
    <t>£6 each for each parent + primary +£3 for preschool</t>
  </si>
  <si>
    <t>£6 x 3 + £3 £21 less a meal in fish and chips, fish
£1.25 + fish fingers 60p + chips 40p + peas 21p
+ sweetcorn 27p + mushrooms 50p = £3.23, £21
£3.23 = £17.77</t>
  </si>
  <si>
    <t>CB1 said 1 bottle of £5 wine each per week or equivalent</t>
  </si>
  <si>
    <t>CB1 said 1 bottle of £5 wine each per week or equivalent, CB2 said £5 per parent for either bottle of wine or beers per week</t>
  </si>
  <si>
    <t>250ml glass of wine out, equivalent of £1.67 of 250ml wine at home, £6.35 - £1.67 =
£4.68</t>
  </si>
  <si>
    <t>2 x beers out £3.95 each, equivalent of £2.30 for 2 cans at home, £7.90 - £2.30 = £5.60</t>
  </si>
  <si>
    <t>T-shirts
(short sleeved)</t>
  </si>
  <si>
    <t>Mother, main
clothing</t>
  </si>
  <si>
    <t>Jacket
(casual)</t>
  </si>
  <si>
    <t>Mother,
sportswear</t>
  </si>
  <si>
    <t>Sport
leggings</t>
  </si>
  <si>
    <t>Dressing gown (winter)</t>
  </si>
  <si>
    <t>Dressing gown (summer)</t>
  </si>
  <si>
    <t>Shirts (long sleeve)</t>
  </si>
  <si>
    <t>Father, main
clothing</t>
  </si>
  <si>
    <t>Tracksuit
trousers</t>
  </si>
  <si>
    <t>Father,
accessories</t>
  </si>
  <si>
    <t>Dressing
gown</t>
  </si>
  <si>
    <t>PRESCHOOL</t>
  </si>
  <si>
    <t>Preschool, underwear</t>
  </si>
  <si>
    <t>Preschool, main clothing</t>
  </si>
  <si>
    <t>Skirts</t>
  </si>
  <si>
    <t>Dresses</t>
  </si>
  <si>
    <t>Preschool, main
clothing</t>
  </si>
  <si>
    <t>Preschool, outerwear</t>
  </si>
  <si>
    <t>Sunsuit</t>
  </si>
  <si>
    <t>Preschool,
outerwear</t>
  </si>
  <si>
    <t>Preschool, nightwear</t>
  </si>
  <si>
    <t>Preschool,
nightwear</t>
  </si>
  <si>
    <t>Preschool,
swimwear</t>
  </si>
  <si>
    <t>Swimwear</t>
  </si>
  <si>
    <t>Preschool accessories</t>
  </si>
  <si>
    <t>Preschool, fancy dress</t>
  </si>
  <si>
    <t>PRIMARY</t>
  </si>
  <si>
    <t>Primary, underwear</t>
  </si>
  <si>
    <t>School socks</t>
  </si>
  <si>
    <t>non-school socks</t>
  </si>
  <si>
    <t>Primary,
underwear</t>
  </si>
  <si>
    <t>Primary, main
clothing</t>
  </si>
  <si>
    <t>Primary, main clothing</t>
  </si>
  <si>
    <t>Shirt</t>
  </si>
  <si>
    <t>Primary, outerwear</t>
  </si>
  <si>
    <t>Waterproof trousers</t>
  </si>
  <si>
    <t>Lightweight jacket</t>
  </si>
  <si>
    <t>Hat - summer</t>
  </si>
  <si>
    <t>Hat - winter</t>
  </si>
  <si>
    <t>Primary, uniform</t>
  </si>
  <si>
    <t>Primary,
sportswear</t>
  </si>
  <si>
    <t>Primary, nightwear</t>
  </si>
  <si>
    <t>Primary, fancy dress</t>
  </si>
  <si>
    <t>Wild Blooms Underwired Full Cup A-E or Non- Padded Full Cup Bra F-J (range of colours) all at same price</t>
  </si>
  <si>
    <t>3 pairs opaque tights needed, 1
year</t>
  </si>
  <si>
    <t>Long-sleeved blouse
(various colours/patterns)</t>
  </si>
  <si>
    <t>Mint button ruched waist shirt dress (lots of styles
available at this price)</t>
  </si>
  <si>
    <t>4 needed, 2 thin + 2 thick, 2
years</t>
  </si>
  <si>
    <t>Fine knit jumper (various
colours)</t>
  </si>
  <si>
    <t>Firetrap Acca Gloves
Ladies</t>
  </si>
  <si>
    <t>1 winter padded parker style
coat, 3 years</t>
  </si>
  <si>
    <t>GELERT Storm Parka
Ladies</t>
  </si>
  <si>
    <t>Grey Stripe Fleece Lined Jersey Dressing Gown</t>
  </si>
  <si>
    <t>2-pack vest tops Regular
Fit</t>
  </si>
  <si>
    <t>1 tracksuit for working out or
playing sport, H+M, 3 years</t>
  </si>
  <si>
    <t>2 needed, 1 brown, 1 black,
Next, 5 years</t>
  </si>
  <si>
    <t>Navy slim tie (other colours
available)</t>
  </si>
  <si>
    <t>Lambretta Hat, Scarf,
Gloves Set</t>
  </si>
  <si>
    <t>Top Man Single Breasted Camel Coat (priced at
Next)</t>
  </si>
  <si>
    <t>Winter heavy waterproof coat,
Go Outdoors, 5 years</t>
  </si>
  <si>
    <t>Men's Sterlings Insulated
Waterproof Jacket</t>
  </si>
  <si>
    <t>Light waterproof coat, Go
Outdoors, 5 years</t>
  </si>
  <si>
    <t>Men's Stowaway
Waterproof Jacket</t>
  </si>
  <si>
    <t>Swimming trunks, Primark, 2
years</t>
  </si>
  <si>
    <t>Black swim short (range of
styles at this price)</t>
  </si>
  <si>
    <t>Navy jersey long pyjama set (none available in
Primark)</t>
  </si>
  <si>
    <t>Dressing gown, Primark, 2
years</t>
  </si>
  <si>
    <t>1 needed for Summer, Primark,
2 years</t>
  </si>
  <si>
    <t>Halfords Essentials Hi
Visibility Vest</t>
  </si>
  <si>
    <t>20 pairs, Supermarket, Primark, 1 year. Need 'quite a lot of pants' because of potty training.</t>
  </si>
  <si>
    <t>10 Pack, various designs,
£5 per pack</t>
  </si>
  <si>
    <t>20 pairs, Supermarket, Primark, 1 year</t>
  </si>
  <si>
    <t>Neon Stripe Ankle Socks 5 Pack, various designs £3 per pack</t>
  </si>
  <si>
    <t>4 pairs, Supermarket, Primark, 1 year.CB4 said 2 packs of 3 ok.</t>
  </si>
  <si>
    <t>Unicorn Tights 3 Pack, various designs</t>
  </si>
  <si>
    <t>14 needed, Supermarket, Primark,1 year. Can get wet/messy or need 1 on during the day and clean one at night under pyjamas. TG group said 2 packs of 7. CB4 said 3 packs
of 5 ok.</t>
  </si>
  <si>
    <t>White Bow Trim Vests Tops 5 Pack, various designs</t>
  </si>
  <si>
    <t>7 long sleeve t-shirts, Supermarket, Primark, 1 year. CB4 said 3 packs of 3</t>
  </si>
  <si>
    <t>Leopard Print Frill Hem Tops 3 Pack, £8.50 age 3-
4, various designs</t>
  </si>
  <si>
    <t>7 short sleeve t-shirts, Supermarket, Primark, 1 year, CB4 said 2 packs of 5</t>
  </si>
  <si>
    <t>Short Sleeve T-Shirts 5 Pack £10, age 3-4, various colours</t>
  </si>
  <si>
    <t>2 pairs, Supermarket, primark, 1 year</t>
  </si>
  <si>
    <t>Navy Blue Mid-wash Jeggings</t>
  </si>
  <si>
    <t>5 pairs, Supermarket, Primark,1 year. CB4 said 2 packs of 3.</t>
  </si>
  <si>
    <t>Giraffe Print Leggings 3 Pack, £8.50 age 3-4, various designs</t>
  </si>
  <si>
    <t>4 needed, Supermarket,
Primark, 1 year</t>
  </si>
  <si>
    <t>Younger Girl Corduroy Blush Skirt (others available at same price)</t>
  </si>
  <si>
    <t>3 needed, Supermarket,
Primark, 1 year</t>
  </si>
  <si>
    <t>Grey Polka Dot Print Long Sleeve Jersey Dress (others available at same
price)</t>
  </si>
  <si>
    <t>6 needed, Supermarket,
Primark, 1 year</t>
  </si>
  <si>
    <t>Green Sequin Slogan
Ruffled Sweatshirt</t>
  </si>
  <si>
    <t>2 needed, 1 year</t>
  </si>
  <si>
    <t>Green Jersey Joggers
(other colours available) £5 each</t>
  </si>
  <si>
    <t>5 needed, Supermarket,
Primark, 1 year</t>
  </si>
  <si>
    <t>White Crochet Trim Knitted
Cardigan</t>
  </si>
  <si>
    <t>3 pairs, Supermarket, Primark,
1 year</t>
  </si>
  <si>
    <t>Navy and White Cherry
Print Shorts</t>
  </si>
  <si>
    <t>Lightweight raincoat for Summer, Supermarket,
Primark, 1 year</t>
  </si>
  <si>
    <t>Pink Heart Print Shower Resistant Mac</t>
  </si>
  <si>
    <t>Thicker waterproof coat for
Winter, Supermarket, Primark, 1 year</t>
  </si>
  <si>
    <t>Red Shower Resistant Coat with Mittens</t>
  </si>
  <si>
    <t>All in one/top and shorts for sun protection at seaside/paddling pool Supermarket, Primark, 1
year</t>
  </si>
  <si>
    <t>White Floral Sun Protection Swimsuit and Keppi Hat Outfit</t>
  </si>
  <si>
    <t>Hat, Scarf + gloves set,
Supermarket, Primark, 1 year</t>
  </si>
  <si>
    <t>Magic Gloves £1.50 per
pair</t>
  </si>
  <si>
    <t>Hat and tube scarf set</t>
  </si>
  <si>
    <t>2 needed, 1 year. One included with sun suit so additional one
priced.</t>
  </si>
  <si>
    <t>Peppa Pig Keppi Style Hat</t>
  </si>
  <si>
    <t>7 pairs Supermarket, Primark, 1 year. Originally said 1 a day, but also agreed they are doing more than 1 wash a week, so might not need as many. CB4 said 6 pairs needed, 3 for
summer and 3 for winter</t>
  </si>
  <si>
    <t>Stripy Pyjamas 3 Pack</t>
  </si>
  <si>
    <t>1 needed, Supermarket/Primark
1 year</t>
  </si>
  <si>
    <t>Mint Green Polka Dot
Fleece Dressing Gown</t>
  </si>
  <si>
    <t>Swimsuit needed, 1 year</t>
  </si>
  <si>
    <t>Younger Girl Pastel
Unicorn Print Swimsuit</t>
  </si>
  <si>
    <t>Apron with sleeves for messy
play, baking, painting etc., Ikea, 1 year</t>
  </si>
  <si>
    <t>MALA apron with long sleeves</t>
  </si>
  <si>
    <t>CB4 added in line with primary budget, said would need 2 per year e.g. superhero +
halloween, £20 budget.</t>
  </si>
  <si>
    <t>14 pairs of pants, Supermarket, Primark, 1 year. CB6 said 15
pairs per year</t>
  </si>
  <si>
    <t>Blue Star Print Trunks 5 Pack</t>
  </si>
  <si>
    <t>10 black school socks, Supermarket, Primark, 1 year</t>
  </si>
  <si>
    <t>Black Cotton Rich Ankle Socks 10 Pack</t>
  </si>
  <si>
    <t>14 pairs (10 black, 4 pairs non- school socks), Supermarket, Primark, 1 year. CB6 increased to 10 pairs of non-school socks, 1 year</t>
  </si>
  <si>
    <t>Striped Socks 5 Pack</t>
  </si>
  <si>
    <t>5 vests, Supermarket, Primark,
1 year</t>
  </si>
  <si>
    <t>White Vests 5 Pack</t>
  </si>
  <si>
    <t>3 pairs of jeans, Supermarket,
Primark, 6 months</t>
  </si>
  <si>
    <t>Dark Wash Denim Straight
Jeans</t>
  </si>
  <si>
    <t>3 pairs of shorts, Supermarket,
Primark, 1 year</t>
  </si>
  <si>
    <t>1 pair of smart chinos,
Supermarket, Primark, 6 months</t>
  </si>
  <si>
    <t>Black Elasticated Waistband Trousers</t>
  </si>
  <si>
    <t>1 pair jogging bottoms,
Supermarket, Primark, 6 months</t>
  </si>
  <si>
    <t>Navy tapered joggers</t>
  </si>
  <si>
    <t>5 short sleeve t-shirts, Supermarket, Primark, 1 year.
CB6 said include 6 t-shirts</t>
  </si>
  <si>
    <t>Navy Striped T-Shirts 3 Pack</t>
  </si>
  <si>
    <t>5 long sleeve t-shirts, Supermarket, Primark, 1 year. CB6 said include 6 long sleeve
t-shirts</t>
  </si>
  <si>
    <t>Blue Stripe Tops 3 Pack</t>
  </si>
  <si>
    <t>1 shirt, for smart occasions,
Supermarket, Primark, 1 year</t>
  </si>
  <si>
    <t>Cotton Shirt (various
colours available)</t>
  </si>
  <si>
    <t>3 jumpers, Supermarket,
Primark, 1 year</t>
  </si>
  <si>
    <t>Fine Knit Cotton Jumper</t>
  </si>
  <si>
    <t>2 hoodies, Supermarket,
Primark, 1 year</t>
  </si>
  <si>
    <t>Older Boy Black Zip Up
Hoodie</t>
  </si>
  <si>
    <t>1 thick winter coat,
Supermarket, Primark, 1 year</t>
  </si>
  <si>
    <t>SOULCAL Boys 2 Zip
Bubble Jacket Junior</t>
  </si>
  <si>
    <t>1 lighter raincoat, Supermarket,
Primark, 1 year</t>
  </si>
  <si>
    <t>Gelert Packaway Junior
Waterproof Jacket</t>
  </si>
  <si>
    <t>CB6 included waterproof trousers, may be needed when on residential or school trips, Sports Direct, Decathlon,
online, 1 year</t>
  </si>
  <si>
    <t>Gelert Packaway Trousers Junior</t>
  </si>
  <si>
    <t>CB6 included lightweight jacket,
e.g. denim, for warmer months, 1 year</t>
  </si>
  <si>
    <t>GELERT Ottawa Fleece Jacket Junior Boys</t>
  </si>
  <si>
    <t>2 sun hats needed,
Supermarket, primark, 1 year</t>
  </si>
  <si>
    <t>Blue Caps 2 Pack</t>
  </si>
  <si>
    <t>Woolly hat, Supermarket,
Primark, 1 year</t>
  </si>
  <si>
    <t>Hat and scarf Dark blue</t>
  </si>
  <si>
    <t>Woolly scarf, Supermarket,
Primark, 1 year</t>
  </si>
  <si>
    <t>included with set above</t>
  </si>
  <si>
    <t>2 pairs of woolly gloves needed, in case they get wet in snow/rain, Supermarket, Primark, 1 year. CB6 included 3
pairs of gloves</t>
  </si>
  <si>
    <t>3 Pack Gloves</t>
  </si>
  <si>
    <t>3 pairs of school trousers, Supermarket, 6 months</t>
  </si>
  <si>
    <t>Boys Charcoal Half Elastic School Trouser 2 Pack</t>
  </si>
  <si>
    <t>3 school logo jumpers, School stockist, 1 year</t>
  </si>
  <si>
    <t>SWEATSHIRT - RECEPTION TO YEAR 5
(Yr 6 different but same price) Cosby Primary
School</t>
  </si>
  <si>
    <t>3 plain polo t-shirts,
Supermarket, 6 months</t>
  </si>
  <si>
    <t>White School Polo Shirt 2
Pack</t>
  </si>
  <si>
    <t>2 school logo polo shirts, needed for certain days/events, School stockist, 1 year</t>
  </si>
  <si>
    <t>POLO SHIRT - ALL
YEARS Cosby Primary School</t>
  </si>
  <si>
    <t>2 pairs of school shorts,
Supermarket, 1 year</t>
  </si>
  <si>
    <t>Boys Charcoal School
Shorts 2 Pack</t>
  </si>
  <si>
    <t>1 PE t-shirt, Supermarket, 1
year</t>
  </si>
  <si>
    <t>Boys White Crew Neck
School T-Shirt 2 Pack</t>
  </si>
  <si>
    <t>1 pair of PE shorts,
Supermarket, 1 year</t>
  </si>
  <si>
    <t>Boys Navy School Sweat
Short</t>
  </si>
  <si>
    <t>1 pair of jogging bottoms for
PE, Supermarket, 1 year</t>
  </si>
  <si>
    <t>Black School Jogger</t>
  </si>
  <si>
    <t>1 sweatshirt for PE,
Supermarket, 1 year</t>
  </si>
  <si>
    <t>Charcoal School
Sweatshirt 2 Pack</t>
  </si>
  <si>
    <t>1 pair of swim shorts,
Supermarket, Primark, 1 year</t>
  </si>
  <si>
    <t>Boys Black School Swim
Trunks</t>
  </si>
  <si>
    <t>3 pairs of pyjamas (or onesies) Supermarket, Primark, 1 year</t>
  </si>
  <si>
    <t>Shark Pyjamas 3 Pack</t>
  </si>
  <si>
    <t>dressing gown, Supermarket,
Primark, 2 years</t>
  </si>
  <si>
    <t>Navy Fleece Dressing
Gown</t>
  </si>
  <si>
    <t>£20 budget for 2 fancy dress outfits e.g. for halloween,
Christmas</t>
  </si>
  <si>
    <t>Various superhero fancy dress outfits starting at £15</t>
  </si>
  <si>
    <t>Preschool, footwear</t>
  </si>
  <si>
    <t>Boots</t>
  </si>
  <si>
    <t>Sandals (jelly sandals)</t>
  </si>
  <si>
    <t>Footwear</t>
  </si>
  <si>
    <t>Sports Direct, 1 pair replace every 4 months</t>
  </si>
  <si>
    <t>Adidas Falcon CloudFoam Infant Girls Trainers</t>
  </si>
  <si>
    <t>Clarks, 3 pairs a year based on one pair every 3 months and 1 pair of boots for winter. Important for their main shoes to be properly fitted 'for feet development'</t>
  </si>
  <si>
    <t>City Polka Lo Toddler</t>
  </si>
  <si>
    <t>Clarks, 1 pair of boots for winter</t>
  </si>
  <si>
    <t>Crown Piper Toddler</t>
  </si>
  <si>
    <t>2 Sandals for Summer - 1 pair jelly shoes, pair sandals, Primark, Supermarket, 1 year</t>
  </si>
  <si>
    <t>Younger Girl Floral Pink Sandals</t>
  </si>
  <si>
    <t>First Walkers Disney Minnie Mouse Unicorn Jelly Sandals</t>
  </si>
  <si>
    <t>Wellies, Primark, Supermarket, 1 year. CB4 changed to 2 pairs of wellies per year.</t>
  </si>
  <si>
    <t>1 pair slippers, Primark, Supermarket, 1 year. CB4 changed to 2 pairs of slippers per year.</t>
  </si>
  <si>
    <t>Girls Pink Easy Fasten Unicorn Slipper</t>
  </si>
  <si>
    <t>Approx. £10-15 Sports Direct, Supermarket, 6 months</t>
  </si>
  <si>
    <t>SlazengerWarrior Junior Trainers (3-6.5)</t>
  </si>
  <si>
    <t>School shoes, Clarks, 6 months</t>
  </si>
  <si>
    <t>Remi Pace Youth (larger size)</t>
  </si>
  <si>
    <t>Wellies, Sports Direct, Supermarket, 1 year</t>
  </si>
  <si>
    <t>Khaki Wellington Boots (12- 6)</t>
  </si>
  <si>
    <t>Flipflops, Primark, 1 year</t>
  </si>
  <si>
    <t>Quiksilver Fun Times Flip Flops Junior Boys (Sizes 3- 6)</t>
  </si>
  <si>
    <t>Slippers, Primark, 1 year</t>
  </si>
  <si>
    <t>Khaki Quilted Mule Slippers (Older)</t>
  </si>
  <si>
    <t xml:space="preserve">Housing </t>
  </si>
  <si>
    <t>Social housing 3 bed house</t>
  </si>
  <si>
    <t>Severn Trent annual price increase of 0.9% for unmetered households in 2020/2021.Price was £10.63 2019,
2020/2021 0.9% rise (10.63*1.009) =
£10.72</t>
  </si>
  <si>
    <t>Contents insurance based on 3 bed house, 2 adults, excess £50, £37,300 cover includes accidental damage.</t>
  </si>
  <si>
    <t>£81.43 paid in 12 monthly instalments of £6.79</t>
  </si>
  <si>
    <t>Carpet stain
remover</t>
  </si>
  <si>
    <t>Water bottle</t>
  </si>
  <si>
    <t>Lunch bag</t>
  </si>
  <si>
    <t>Washing powder/liquid (Preschool)</t>
  </si>
  <si>
    <t>Fabric conditioner (Preschool)</t>
  </si>
  <si>
    <t>Towels, bath (Preschool)</t>
  </si>
  <si>
    <t>Flannels, Preschool</t>
  </si>
  <si>
    <t>Bed (Preschool)</t>
  </si>
  <si>
    <t>Bedguard (Preschool)</t>
  </si>
  <si>
    <t>Mattress, single (Preschool)</t>
  </si>
  <si>
    <t>Duvet (preschool)</t>
  </si>
  <si>
    <t>Pillows (Preschool)</t>
  </si>
  <si>
    <t>Pillow protectors (Preschool)</t>
  </si>
  <si>
    <t>Pillowcase (Preschool)</t>
  </si>
  <si>
    <t>Sheets, fitted (Preschool)</t>
  </si>
  <si>
    <t>Duvet cover, single (Preschool)</t>
  </si>
  <si>
    <t>Blanket
(Preschool)</t>
  </si>
  <si>
    <t>Hangers</t>
  </si>
  <si>
    <t>Toy storage (Preschool)</t>
  </si>
  <si>
    <t>Washing liquid (primary)</t>
  </si>
  <si>
    <t>Fabric conditioner (primary)</t>
  </si>
  <si>
    <t>Towels, bath (primary)</t>
  </si>
  <si>
    <t>Flannels, primary</t>
  </si>
  <si>
    <t>Bed (primary)</t>
  </si>
  <si>
    <t>Mattress, (primary)</t>
  </si>
  <si>
    <t>Underbed storage boxes (primary)</t>
  </si>
  <si>
    <t>Bookshelf</t>
  </si>
  <si>
    <t>Pillowcase</t>
  </si>
  <si>
    <t>Duvet cover</t>
  </si>
  <si>
    <t>Blanket</t>
  </si>
  <si>
    <t>Play mat</t>
  </si>
  <si>
    <t>Plastic crockery - cups</t>
  </si>
  <si>
    <t>Bedroom 1</t>
  </si>
  <si>
    <t>Bedroom 3</t>
  </si>
  <si>
    <t>CURTAINS ETC. FOR BED 3 PARTNERED PARENTS</t>
  </si>
  <si>
    <t>Outside coir matting, Ikea, Wilkos, Dunelm, 3 years</t>
  </si>
  <si>
    <t>£20 for living room shade, Dunelm, Ikea, 10 years. CB2 changed lampshades to same quality, approx.£10, throughout house in line with LP</t>
  </si>
  <si>
    <t>Cheap pole, Dunelm, Ikea, 15 years. CB1 said wooden, 2 up Argos or Ikea 15 years. Cheapest would bow. CB2 changed to metal pole with 20 year lifetime in line with LP</t>
  </si>
  <si>
    <t>Cheap fabric 3 seater sofa from DFS, 10 years. CB1 agreed provided had foam fillng. FG1 changed to Ikea sofa as it has washable covers and 10 year guarantee.</t>
  </si>
  <si>
    <t>2 needed, cheap washable throws to help protect sofas, Ikea, Primark, 2 years</t>
  </si>
  <si>
    <t>Wooden or wood effect cheap flat pack coffee table (no storage), Ikea, B+M, The Range, 5 years. CB1 said 10 years.</t>
  </si>
  <si>
    <t>Father and son, cheap, Argos, Ikea, TKMaxx, 10 years</t>
  </si>
  <si>
    <t>£50 per year to personalise space to make it homely such as pictures, vase, prints, ornaments etc.</t>
  </si>
  <si>
    <t>Cheap 1 up, 2 sets of 6, Ikea, Matalan, Supermarket replaced every 6 years. CB1 changed to 5 years in line with PF.</t>
  </si>
  <si>
    <t>4 or 6, cheap chunky glass, Wilko, Ikea,The Range, Supermarket, 4 years. CB1 increased lifetime to 5 years.</t>
  </si>
  <si>
    <t>Cheapest 60/40 Fridge Freezer. FG1 changed to 50/50 in line with LP and lifetime to 8 years.</t>
  </si>
  <si>
    <t>dual fuel oven + hob, 15 years. FG1 changed lifetime to 10 years.</t>
  </si>
  <si>
    <t>Indesit Cloe ISFG4PHX 50cm Dual Fuel Cooker - Stainless Steel - A Rated</t>
  </si>
  <si>
    <t>matching toaster but lasts less time, 2 years. FG1 changed to cheapest kettle, doesn't have to match toaster, 5 years.</t>
  </si>
  <si>
    <t>CB1 added 3.5 litre crockpot slow cooker (ceramic pot) £15-20, 10 years.FG1 said larger capacity useful for families.</t>
  </si>
  <si>
    <t>2 needed, 1 small + 1 large non-stick frying pan, 2 years. CB1 said 1 only. FG2 changed to  better quality Tefal 10 years in line with LP.</t>
  </si>
  <si>
    <t>Argos Home 2 Piece Teflon Non-Stick Oven
Tray Set</t>
  </si>
  <si>
    <t>spec from LP: cheapest wooden rolling pin, 20 years</t>
  </si>
  <si>
    <t>Duracell Specialty 2032 Lithium Coin Batteries - Pack of 2</t>
  </si>
  <si>
    <t>Mr Sheen multi surface cleaner (can be used as
polish as well as window cleaner)</t>
  </si>
  <si>
    <t>10m foil, replace monthly. CB2 changed lifetime
to 2 months</t>
  </si>
  <si>
    <t>Rail for shower curtain, 1 up, Supermarket, Wilkos, 1 year. CB2 increased lifetime to 5
years</t>
  </si>
  <si>
    <t>Wipeable, plastic, would last 5 years. Ikea</t>
  </si>
  <si>
    <t>Little Star Chair Booster Seat</t>
  </si>
  <si>
    <t>2x Non-spill cup, one for at home, one for out and about - originally said 360 ('Munchkin Miracle 360 Degree cup' but agreed these were expensive and not needed. Group said non-spill cup from Ikea for 49p - replace every 6 months because of wear and tear and losing them. CB4 changed to Nuby 360 beaker, 6 months.</t>
  </si>
  <si>
    <t>Nuby 360 Degree Drinking Beaker</t>
  </si>
  <si>
    <t>Refillable water bottle with sports top replace every 6 months, Supermarket/Ikea</t>
  </si>
  <si>
    <t>Sistema Twist &amp; Sip Bottle 460ml</t>
  </si>
  <si>
    <t>CB4 added a lunch bag, Supermarket, 1 year</t>
  </si>
  <si>
    <t>Polar Gear Rainbow Lunch Bag</t>
  </si>
  <si>
    <t>Non-bio, 2 loads per week. Not clear on whether it should be liquid or powder. Someone said liquid is cheaper than powder, one said they use powder because child has allergies.
CB4 increased to 3 loads per week, said may have to do more washing at this age due to accidents and potty training.</t>
  </si>
  <si>
    <t>2 loads per week. CB4 increased to 3 loads due to accidents + potty training</t>
  </si>
  <si>
    <t>2 bath towels needed, cheapest, Primark, 5 years. They might get a bit tatty but will still be effective. CB4 changed to one up in wilko in line with towels of parents and older children, 5 years.</t>
  </si>
  <si>
    <t>2 pack of flannels, cheapest, Primark, 5 years. They might get a bit tatty but will still be effective. CB4 changed to one up in Wilko in line with parents and older children, 1 year.</t>
  </si>
  <si>
    <t>Wilko Charcoal Face Cloths 2 pack</t>
  </si>
  <si>
    <t>Single bed, cheapest bed frame ok, 10 years, Argos (Ikea beds are unusual size so affects all choices of mattress and bedding)</t>
  </si>
  <si>
    <t>Argos Home Freja Single Bed Frame - Grey</t>
  </si>
  <si>
    <t>Cheapest, 10 years, Mothercare, Supermarket, Argos</t>
  </si>
  <si>
    <t>Cuggi Natural Bed Rail</t>
  </si>
  <si>
    <t>Single mattress, mid-mid quality would last 8 years, Argos</t>
  </si>
  <si>
    <t>Airsprung Sleepwalk Memory Foam Rolled Mattress</t>
  </si>
  <si>
    <t>Duvet, mid-mid, 5 years, Supermarket</t>
  </si>
  <si>
    <t>Silentnight Soft and Comfy Single Duvet - 10.5 Tog</t>
  </si>
  <si>
    <t>Pillows, 2 needed, mid-mid Supermarket quality, 5 years. FG1 changed to 2 years in line with rest of household.</t>
  </si>
  <si>
    <t>CB4 included pillow protectors, 10 years in line with mattress protector. FG1 added another pillow protector per pillow to be able to change them in middle of night e.g. if child has been sick. Changed lifetime to 5 years in line with rest of household.</t>
  </si>
  <si>
    <t>Pillow Protector Pair</t>
  </si>
  <si>
    <t>4 pillowcases, 2 included in set with duvet cover so 2 additional needed, cheapest, Supermarket, 5 years</t>
  </si>
  <si>
    <t>George Home White Pillow Cases 2 pack</t>
  </si>
  <si>
    <t>1 mattress protector - good quality, zip up, 10 years. CB4 said 2 needed, waterproof</t>
  </si>
  <si>
    <t>George Home Waterproof Mattress Protector single.</t>
  </si>
  <si>
    <t>2 fitted sheets needed, Supermarket, cheapest, 5 years</t>
  </si>
  <si>
    <t>George Home Single White Fitted Sheet</t>
  </si>
  <si>
    <t>2 duvet covers, cheapest, Supermarket, 5 years</t>
  </si>
  <si>
    <t>George Home Purple Butterfly Print Easy Care
Duvet Set, includes 1 pillow case (other patterns available)</t>
  </si>
  <si>
    <t>1 blanket, single bed size, Primark, 5 years</t>
  </si>
  <si>
    <t>3 drawers, Ikea, cheapest, 10 years</t>
  </si>
  <si>
    <t>KULLEN Chest of 3 drawers,70x72cm</t>
  </si>
  <si>
    <t>Single wardrobe, Ikea, cheapest, 10 years</t>
  </si>
  <si>
    <t>GODISHUS Wardrobe 60x51x178cm</t>
  </si>
  <si>
    <t>Plastic coat hangers 9approx. 30), Amazon, 5 years</t>
  </si>
  <si>
    <t>FiNeWaY 40PCS BABY CHILDREN KIDS PLASTIC HANGERS CLOTHES CLOTH PLASTIC COAT HANGERS MULTICOLOUR</t>
  </si>
  <si>
    <t>Basic nightlight, (plug type) 5 years</t>
  </si>
  <si>
    <t>MORKRADD LED nightlight with sensor</t>
  </si>
  <si>
    <t>Ikea, 3 shelves, cheapest, 10 years</t>
  </si>
  <si>
    <t>BILLY Bookcase 80x28x106cm</t>
  </si>
  <si>
    <t>Foldable cube storage for toys and books, Ikea set of 3 medium or large, for toy storage between living room and bedroom. Would last 1 year. (2 in living room, 1 in bedroom). Changed to 5 years in line with other toy storage lifetime
in living area</t>
  </si>
  <si>
    <t>cube storage for toys and books, 4 block, Ikea, 10 years. FG3 changed to cheaper option of plastic storage box replace every 5 years</t>
  </si>
  <si>
    <t>2 needed, reuseable plastic bottle to take to school and other activities, Approx. £4-5, Wilkos, Supermarket, 6 months</t>
  </si>
  <si>
    <t>Wilko 800ml Clear Water Bottle</t>
  </si>
  <si>
    <t>Themed lunch bag for pack lunches, approx. £5- 7, Wilkos, Supermarket, 1 year</t>
  </si>
  <si>
    <t>LEGO Movie 2 Lunch Bag for Kids Batman Insulated Container for Kids with Handle and Mesh Pocket</t>
  </si>
  <si>
    <t>Non-bio, washing 2 loads per week. CB6 changed to 3 loads per week based on likely to have PE kit and other sport kit to wash each week too.</t>
  </si>
  <si>
    <t>for sensitive skin, 2 loads per week. CB6 changed to 3 loads per week based on likely to have PE kit and other sport kit to wash each week too.</t>
  </si>
  <si>
    <t>Tesco Super Concentrated Non Biological Liquid 1.8L 85 washes</t>
  </si>
  <si>
    <t>2 bath towels needed, mid-range Supemarket, Ikea, Matalan, 5 years. CB6 changed to 2 'character' towels, said it would make for easier bath times and when they go swimming at school others would have character towels so need to be able to join in, but quality often not great, Supermarket, 2 years. FG1 said ordinary towels would be fine.</t>
  </si>
  <si>
    <t>2 flannels needed, mid-range Supemarket, Ikea, Matalan, 1 year</t>
  </si>
  <si>
    <t>Wilko Silver Face Cloth</t>
  </si>
  <si>
    <t>Single bed, Argos, Ikea, Supermarket, 8 years</t>
  </si>
  <si>
    <t>Argos Home Kaycie White Single Bed Frame</t>
  </si>
  <si>
    <t>Single mattress, good quality, approx. £200, Argos, Ikea, 8 years</t>
  </si>
  <si>
    <t>Silentnight Healthy Growth 800 Pocket Comf Single Mattress</t>
  </si>
  <si>
    <t>2 plastic boxes for under the bed for additional storage, B+M, Ikea, Supermarket, 5 years</t>
  </si>
  <si>
    <t>Double wardrobe, cheapest ok, Ikea, 8 years</t>
  </si>
  <si>
    <t>GODISHUS Wardrobe, white, 60x51x178cm</t>
  </si>
  <si>
    <t>Drawers, cheapest ok matching wardrobe, ikea,
8 years</t>
  </si>
  <si>
    <t>KULLENChest of 5 drawers, white, 70x112 cm</t>
  </si>
  <si>
    <t>Bedside table, cheapest ok matching wardrobe,
ikea, 8 years</t>
  </si>
  <si>
    <t>KULLENChest of 2 drawers, white, 35x49 cm</t>
  </si>
  <si>
    <t>Bookshelf, cheapest ok matching wardrobe,
ikea, 8 years</t>
  </si>
  <si>
    <t>BILLYBookcase, white, 80x28x106 cm</t>
  </si>
  <si>
    <t>2 pillows, approx. £7 per pillow, Dunelm, Ikea, Supermarket, 2 years</t>
  </si>
  <si>
    <t>CB6 included pillow protectors to preserve pillows in case of sickess or nose bleed, 4 needed so that 2 in use and 2 can be in the
wash, Supermarket, 5 years</t>
  </si>
  <si>
    <t>4 pillow cases needed (1 included in each duvet cover set) cheap cotton, Supermarket, 4 years</t>
  </si>
  <si>
    <t>White Pillowcase Pair</t>
  </si>
  <si>
    <t>2 waterproof/plastic mattress protectors needed, Supermarket, 5 years</t>
  </si>
  <si>
    <t>Single Waterproof Mattress Protector</t>
  </si>
  <si>
    <t>2 fitted sheets needed, cheap cotton,
Supermarket, 4 years</t>
  </si>
  <si>
    <t>2x 10 tog duvets, spare one needed in case of spills, vomit or wetting the bed, cheapest, Supermarket, 5 years. CB6 changed to one winterand one summer duvet, 5 years</t>
  </si>
  <si>
    <t>CB6 added summer duvet (rather than 2 10.5 tog duvets), 5 years</t>
  </si>
  <si>
    <t>Fogarty 4.5 Tog Duvet</t>
  </si>
  <si>
    <t>2 duvet covers, pattern rather than character so last longer, cheap cotton, Supermarket, 4 years</t>
  </si>
  <si>
    <t>George Home White Bumble Bee Easy Care Reversible Single Duvet Set (includes 1 pillowcase) other patterns available</t>
  </si>
  <si>
    <t>Blanket throw for bed, cheap, Primark, Supermarket, 8 years. CB6 changed to 4 year
lifetime.</t>
  </si>
  <si>
    <t>Grey Super Soft Throw</t>
  </si>
  <si>
    <t>Basic lamp, approx. £10, Ikea, Supermarket, 10 years</t>
  </si>
  <si>
    <t>Washable or wipeable mat 6'x6' from B&amp;M or Home Bargains for when they are doing colouring, playdough etc. to protect carpet.
Lasts 5 years. FG3 changed to 6 months in line with lifetime for mats used for toddler.</t>
  </si>
  <si>
    <t>Set of 6 plastic cups needed for households with preschool and/or primary child/ren. FG3 changed to 2 sets per household.</t>
  </si>
  <si>
    <t>KALAS cup, Ikea, 6 pack</t>
  </si>
  <si>
    <t>one in bedroom and one to be carried around house, wireless with noise level indicator, Argos, 5 years. FG1 said should be able to have separate monitor at preschool age if
wanted.</t>
  </si>
  <si>
    <t>Twilight Saxony Carpet £9.99 sqm hall - 3.95x2.07 (5m roll x 2.07 = 11m2) = £109.89 +
Delight Underlay £65.89 + 15 linear metre gripper £28.35 + single edge door bar £7.99 + fitting £45.60 + delivery £29.99 = £287.71 + Stairs (9m2) + Landing (2m2)= 11m2  =
£109.89 + Delight Underlay £65.89 + 15 linear metre gripper £28.35 + single edge door bar
£7.99 + fitting £45.60 + delivery £29.99 =
£287.71</t>
  </si>
  <si>
    <t>Twilight Saxony Carpet £9.99 sqm, (living room = 3.87mx4.13m) 4.00m roll × 4.20 = 16.8 m2 £167.83 + Delight Underlay £100.63 + 17 linear metre gripper £32.13 + single edge door bar £7.99 + fitting £63.84 + delivery £29.99 =
£402.41</t>
  </si>
  <si>
    <t>Twilight Saxony Carpet £9.99 sqm, (living room = 3.87mx2.92m) 4.00m roll × 3.10m = 12.4m2 £123.88 + Delight Underlay £74.28 + 17 linear metre gripper £32.13 + single edge door bar £7.99 + fitting £47.12 + delivery
£29.99 = £315.39</t>
  </si>
  <si>
    <t>Westmoreland Twist £7.99 sqm (bedroom 1 = 4.128mx3.550m) 4.00m roll x 4.128m = 17.2m2 = £137.43 + Delight Underlay £103.03
+ 17 linear metre gripper £32.13 + single edge door bar £7.99 + fitting £65.36 + delivery
£29.99 = £375.93</t>
  </si>
  <si>
    <t>Westmoreland Twist £7.99 sqm (bedroom 2 = 2.912mx3.550m) 4.00m roll x 3.10m = 12.4m2
= £99.08 + Delight Underlay £74.28 + 14 linear metre gripper £26.46 + single edge door bar
£7.99 + fitting £45.60 + delivery £29.99 =
£277.80</t>
  </si>
  <si>
    <t>Westmoreland Twist £7.99 sqm (bedroom 3 = 2.388mx3.099m) 4.00m roll x 2.50m = 10m2 =
£79.90 + Delight Underlay £59.90 + 13 linear metre gripper £24.57 + single edge door bar
£7.99 + fitting £45.60 + delivery £29.99 =
£247.95</t>
  </si>
  <si>
    <t>Blackout, themed curtains, approx. £10, Argos, Ikea, Supermarket. CB6 changed to blackout curtains in line with other bedroom curtains, Amazon, 10 years</t>
  </si>
  <si>
    <t>Metal pole, Dunelm, Argos, Wilkos, 20 years</t>
  </si>
  <si>
    <t>Cheap voiles, Dunelm, Ikea, 3 years. CB2 added in line with PP</t>
  </si>
  <si>
    <t>Net curtain wire insulated cable, cheapest ok, Dunelm, Ikea, 15 years. CB2 added in line with PP.</t>
  </si>
  <si>
    <t>Lampshade approx. £10, Argos, Ikea, Supermarket</t>
  </si>
  <si>
    <t>Argos Home Large Drum Shade - Duck Egg (range of colours available)</t>
  </si>
  <si>
    <t>LED, 1 needed for main light, 2 for night light, 10 years</t>
  </si>
  <si>
    <t>FG4 added an additional clothes airer for families with two or more children</t>
  </si>
  <si>
    <t>Postage and delivery</t>
  </si>
  <si>
    <t>£80 per year (based on Amazon prime charge). CB1 changed to £50 per year.</t>
  </si>
  <si>
    <t>cheapest smart phone with contract, 1GB of data needed per month, often need to access apps to communicate with teachers/school. CB1 changed to 5GB data a month in line with PF. CB2 changed to 2GB per month (£11) in line with LP</t>
  </si>
  <si>
    <t>Alcatel 1, 24 month contract,
500MB, 5000 minutes, 5000 texts per month plus £3.50 to upgrade to 2GB so £11per month, no up front cost, Tescomobile</t>
  </si>
  <si>
    <t>CB2 added cheap + basic handset mainly for emergency use if issue with mobile phone, Argos, Supermarket, online, 10 years., in line with PP</t>
  </si>
  <si>
    <t>£60 per year for babysitting based on two nights out, three hours each time. CB1 changed to £20 twice per year to pay a local teenager to babysit for the evening. FG1 changed to £20 a month</t>
  </si>
  <si>
    <t>Nursery 8am-6pm 5 days per week, 51 weeks (would have to pay even when parents off) - would include morning and afternoon snacks plus lunch, would still have breakfast and supper at home. 15 hours subsidy widely available, 30 hours less so and could be problematic</t>
  </si>
  <si>
    <t>Breakfast and after school club for 39 weeks of term time</t>
  </si>
  <si>
    <t>Summer holiday playscheme/activities 8-6pm for 5 weeks (presumed that parent(s) would take one week A/L to spend with children) included in above price</t>
  </si>
  <si>
    <t>Hairdressing,
Preschool</t>
  </si>
  <si>
    <t>Toothbrush (Preschool)</t>
  </si>
  <si>
    <t>Toothpaste (Preschool)</t>
  </si>
  <si>
    <t>Baby shampoo</t>
  </si>
  <si>
    <t>Baby wash</t>
  </si>
  <si>
    <t>Hair clips</t>
  </si>
  <si>
    <t>Hair bobbles</t>
  </si>
  <si>
    <t>Pull up pants</t>
  </si>
  <si>
    <t>Toilet wipes</t>
  </si>
  <si>
    <t>Hairdressing, primary</t>
  </si>
  <si>
    <t>Toothbrush (primary)</t>
  </si>
  <si>
    <t>Toothpaste (primary)</t>
  </si>
  <si>
    <t>Body wash</t>
  </si>
  <si>
    <t>School book bag</t>
  </si>
  <si>
    <t>School backpack</t>
  </si>
  <si>
    <t>Drawstring PE kitbag</t>
  </si>
  <si>
    <t>Approx. £10, Supermarket, Accessorize,
TKMax, 2 years</t>
  </si>
  <si>
    <t>FG1 added in line with PM budget. £25
lasts 5 years.</t>
  </si>
  <si>
    <t>Sekonda Men's Stainless Steel Adjustable
Bracelet Watch</t>
  </si>
  <si>
    <t>£10 every 3 months</t>
  </si>
  <si>
    <t>High SPF and star rating kids suncream, Supermarket,  two bottles per year needed</t>
  </si>
  <si>
    <t>ASDA Protect Kids Moisturising Sun Lotion SPF 50 High</t>
  </si>
  <si>
    <t>Age appropriate toothbrush, replace every 6 weeks, not 3 months as recommended because children chew them so they need replacing more often</t>
  </si>
  <si>
    <t>Colgate Kids Extra Soft Toothbrush 0-3 years</t>
  </si>
  <si>
    <t>Age appropriate toothpaste, Supermarket, Superdrug, replace every 2 months for a small tube, longer for a big one</t>
  </si>
  <si>
    <t>ASDA Mild Mint Toothpaste 3-6 Years</t>
  </si>
  <si>
    <t>Shampoo lasts 6 weeks based on 250ml bottle washing hair 3-4 times a week (every other day) using approx 10ml each time.</t>
  </si>
  <si>
    <t>Fred &amp; Flo Baby Shampoo 500ml</t>
  </si>
  <si>
    <t>250ml baby wash, replace once a month</t>
  </si>
  <si>
    <t>Fred &amp; Flo Baby Head To Toe Wash 500ml</t>
  </si>
  <si>
    <t>Baby lotion, replace once a month</t>
  </si>
  <si>
    <t>Fred &amp; Flo Baby Lotion 500ml</t>
  </si>
  <si>
    <t>Cheapest synthetic sponges, replace every 6 weeks because children chew them and they fall apart after repeated use, Home Bargains, Poundland, Ikea</t>
  </si>
  <si>
    <t>Tesco Essentials Soft Sponges 2 Pack</t>
  </si>
  <si>
    <t>Cheapest detangling hairbrush (approx
£5)</t>
  </si>
  <si>
    <t>Dash Detanglind Handleless Hairbrush</t>
  </si>
  <si>
    <t>CB4 added 2 packs of 12 clips, Primark, 1 year</t>
  </si>
  <si>
    <t>Glow 10 Snap Clips Mixed (no 12 packs)</t>
  </si>
  <si>
    <t>Primark pack of 50 - 3 packs a year. CB4 changed to 2 packs of 60 per year.</t>
  </si>
  <si>
    <t>Wilko Thin Ponytailers Black 24 pack</t>
  </si>
  <si>
    <t>4 pairs per day. FG2 1 pair a night for a year and 1 per day for 3 months.</t>
  </si>
  <si>
    <t>Fred &amp; Flo Easy Fit Pants Size 6+ Nappy Pant 32 pack</t>
  </si>
  <si>
    <t>Huggies Little Swimmers Swim Pants 5-6 12-18kg</t>
  </si>
  <si>
    <t>2 packs needed per week. Supermarket brand ok</t>
  </si>
  <si>
    <t>Fred &amp; Flo 64 Fragranced Free Wipes</t>
  </si>
  <si>
    <t>CB4 added 2 packs of toilet wipes per week for use for toilet training.</t>
  </si>
  <si>
    <t>ASDA Little Angels Toilet Training Lightly Fragranced Wipes</t>
  </si>
  <si>
    <t>4 bags needed per day,</t>
  </si>
  <si>
    <t>1 roll per week, supermarket own brand</t>
  </si>
  <si>
    <t>Vaseline, large pot would last 5 years.
CB4 changed to smaller pot with 1 year lifetime</t>
  </si>
  <si>
    <t>Vaseline Original Pure Petroleum Jelly 100ml</t>
  </si>
  <si>
    <t>Sudocrem, 1 large pot lasts 5 years. CB4 changed to smaller pot with 1 year lifetime</t>
  </si>
  <si>
    <t>Sudocrem Antiseptic Healing Cream 125g</t>
  </si>
  <si>
    <t>Bepanthen - 1 tube lasts 1 year</t>
  </si>
  <si>
    <t>Bepanthen Nappy Care Ointment 100g</t>
  </si>
  <si>
    <t>1 pack each year</t>
  </si>
  <si>
    <t>CB4 included backpack for preschooler to take to nursery, 1 year</t>
  </si>
  <si>
    <t>Disney Mickey Mouse Mini Rucksack (range of themes/styles available)</t>
  </si>
  <si>
    <t>Lightweight pushchair, cheapest from Argos, would last 2 years</t>
  </si>
  <si>
    <t>Joie Nitro Stroller, includes raincover, shopping basket, detachable hood, chest pads</t>
  </si>
  <si>
    <t>Car seat 0-12 years, Argos, Halfords, Smyths, Mothercare, 12 years. CB4 changed to separate seats for different ages as works out cheaper.</t>
  </si>
  <si>
    <t>Halfords Essential Group 1/2/3 Child Car Seat</t>
  </si>
  <si>
    <t>£10 per month or 6 weeks no decision. CB6 changed to £7.50 every other month.</t>
  </si>
  <si>
    <t>2 bottles per year, Supermarket, Wilkos</t>
  </si>
  <si>
    <t>Kids toothbrush, Supermarket, replace every 3 months</t>
  </si>
  <si>
    <t>Colgate Smiles Junior 6+ Years Soft Toothbrush</t>
  </si>
  <si>
    <t>Colgate kids, Supermarket, 1 per month</t>
  </si>
  <si>
    <t>Aquafresh My Big Teeth 6+ Years Fluoride Toothpaste 75ml</t>
  </si>
  <si>
    <t>Shampoo approx. £1, Supermarket, 1 month. CB6 changed to top to toe all in one shampoo and wash, replace every 2 months. FG1 changed back to separate shampoo and body wash</t>
  </si>
  <si>
    <t>Tesco Kids Apple &amp; Melon 2 in 1 Shampoo 250ml</t>
  </si>
  <si>
    <t>Body wash.. CB6 changed to top to toe all in one shampoo and wash, replace every 2 months. FG1 changed back to separate shampoo and body wash</t>
  </si>
  <si>
    <t>ASDA Scrubbly Bubbly Tangerine 3-in-1 Wash 500ml</t>
  </si>
  <si>
    <t>Hair product such as wax or gel for occasional styling, Supermarket, 1 year</t>
  </si>
  <si>
    <t>Alberto Balsam Ultra Strong Styling Gel</t>
  </si>
  <si>
    <t>Hairbrush, cheap, Poundshop, Wilkos, B+M, 2 years</t>
  </si>
  <si>
    <t>Zazie Round Hair brush</t>
  </si>
  <si>
    <t>High backed booster seat, approx. £35- 40, Argos, Halfords</t>
  </si>
  <si>
    <t>Halfords Essentials Group 2/3 Highback Booster Car Seat, suitable for 4-12 year olds,</t>
  </si>
  <si>
    <t>School logo bookbag, School stockist, 1 year</t>
  </si>
  <si>
    <t>CLASSIC BOOKBAG Crosby Primary School</t>
  </si>
  <si>
    <t>Backpack, approx. £10-20, Supermarket, Amazon, 18 months</t>
  </si>
  <si>
    <t>DC Comics Batman Backpack</t>
  </si>
  <si>
    <t>School logo drawstring bag, School stockist, 1 year. FG2 said didn't have to be school logo bag.</t>
  </si>
  <si>
    <t>USC Duffle Bag 4 Life</t>
  </si>
  <si>
    <t>Cheap digital alarm clock, Argos, Supermarket, 10 years. CB6 said it needs to have a radio function so they
can listen to radio in their room.</t>
  </si>
  <si>
    <t>Bush Clock Radio - Black / Silver</t>
  </si>
  <si>
    <t>10 years, Supermarket</t>
  </si>
  <si>
    <t>Wilko Nail Clipper Silver</t>
  </si>
  <si>
    <t>FG4 added in line with 2016 1 large holdall between 1 adult and 1 child. LP+1
= 1, LP+2/3=2, PP+1/2=2, PP+3/4=3</t>
  </si>
  <si>
    <t>Antihistamine
cream</t>
  </si>
  <si>
    <t>Nurofen</t>
  </si>
  <si>
    <t>Nit treatment</t>
  </si>
  <si>
    <t>Chicken pox treatment</t>
  </si>
  <si>
    <t>Piriton</t>
  </si>
  <si>
    <t>Sudocrem</t>
  </si>
  <si>
    <t>£49 every 2 years for new glasses. CB1 increased to £80 in line with PF to
provide more choice.</t>
  </si>
  <si>
    <t>One Band 2 treatment per year, e.g.filling, extraction, root canal treatment per parent so two needed per
couple</t>
  </si>
  <si>
    <t>1 large pack every 2 years. FG1 said would need more. 1 pack a year.FG2 said pack of 40 would last whole
household 1 year.</t>
  </si>
  <si>
    <t>Enough to take 1 tablet a day for 6 months. FG2 said 4 months each would
be enough.</t>
  </si>
  <si>
    <t>Calpol or equivalent, large bottle, 6 months so smaller bottle every 3 months</t>
  </si>
  <si>
    <t>ASDA Infants &amp; Childrens Paracetamol Suspension Sugar Free Strawberry Flavour 3m+,
100ml</t>
  </si>
  <si>
    <t>Nurofen or equivalent, large bottle, 6 months so smaller bottle 3 months</t>
  </si>
  <si>
    <t>ASDA Ibuprofen Suspension Liquid Orange Flavour 100ml</t>
  </si>
  <si>
    <t>CB4 added one nit treatment per year.</t>
  </si>
  <si>
    <t>Full Marks Solution Head Lice Treatment (includes nit comb and 2 applications)</t>
  </si>
  <si>
    <t>CB4 added one bottle of chicken pox relief mousse, one bottle every two years as it is possible to have it more
than once.</t>
  </si>
  <si>
    <t>PoxClin CoolMousse 100ml</t>
  </si>
  <si>
    <t>Abidec Multivitamins Drops 25Ml (0.6ml doseage per day children over 1, 42 doses)</t>
  </si>
  <si>
    <t>Calpol, Supermarket, Wilkos, 6 months</t>
  </si>
  <si>
    <t>Calpol SixPlus Paracetamol Suspension Colour &amp; Sugar Free Strawberry Flavour 80ml</t>
  </si>
  <si>
    <t>CB6 added Ibuprofen bottle every 6 months</t>
  </si>
  <si>
    <t>Vaseline, large pot, Supermarket, Wilkos, 3 years</t>
  </si>
  <si>
    <t>Vaseline Original Petroleum Jelly 250ml</t>
  </si>
  <si>
    <t>Piriton, one packet, as an emergency in case child, or their friends, has an allergic reaction, Supermarket Wilkos, 1 year. CB6 changed to liquid
antihistamine.</t>
  </si>
  <si>
    <t>Benadryl Allergy Children's 6+ Oral Solution for Hay Fever and Allergy Relief 70ml</t>
  </si>
  <si>
    <t>Sudocrem, small pot, Supermarket,
Wilkos, 1 year</t>
  </si>
  <si>
    <t>Sudocrem My Little Skin Care
Cream 22g</t>
  </si>
  <si>
    <t>Antiseptic cream, 1 tube, Supermarket, Wilkos, 2 years</t>
  </si>
  <si>
    <t>Germolene Antiseptic Wound Care Cream 55g</t>
  </si>
  <si>
    <t>Nit treatment, including lotion and nit comb, one treatment per year,
Supermarket, Wilkos</t>
  </si>
  <si>
    <t>Full Marks Solution Head Lice Treatment (includes nit comb
and 2 applications)</t>
  </si>
  <si>
    <t>CB6 added daily multivitamins, good to have as an 'insurance policy' to make sure they are getting all the vitamins they need.</t>
  </si>
  <si>
    <t>ASDA Children's Health Multivitamin 1 A Day Jellies - Orange Flavour 30</t>
  </si>
  <si>
    <t>Disposable single use lens caps for in- ear thermometer. 10 caps included with thermometer so need one additional pack over lifetime of unit.</t>
  </si>
  <si>
    <t>E.g. Vicks vaporub - 1 jar every 2 years for households with preschool or
primary school children.</t>
  </si>
  <si>
    <t>Vicks Vaporub 100g</t>
  </si>
  <si>
    <t>Roof box for when family goes on holiday</t>
  </si>
  <si>
    <t>CB2 included £5 per week for parking fees in line with LP</t>
  </si>
  <si>
    <t>Halfords Integrated Rail Steel Roof Bars - Set i1 £80 Includes 2 bars &amp; 4 pre-mounted feet, max load 100kg, bar length 1.07m, steel roof bar 30mmx20mm profile</t>
  </si>
  <si>
    <t>Birthday presents - from child</t>
  </si>
  <si>
    <t>Leisure goods -
Stationery</t>
  </si>
  <si>
    <t>Sharpie</t>
  </si>
  <si>
    <t>Swimming goggles</t>
  </si>
  <si>
    <t>Birthday presents - for other children</t>
  </si>
  <si>
    <t>AV and Information processing equipment</t>
  </si>
  <si>
    <t>Ink cartridges (for printer)</t>
  </si>
  <si>
    <t>£5 a week so £260 a year for incidental expenditure, e.g. occasional treats like an ice cream or comic/stickers as a reward plus topping up/replacing toys, books, games, craft materials. Includes bath toys. FG4 changed to £80 per year, based on £20 per quarter</t>
  </si>
  <si>
    <t>£50 for Christmas presents including stocking presents. CB4 changed to £70 with £50 for main present(s) and £20 for stocking presents.</t>
  </si>
  <si>
    <t>£100 to cover £50 presents (one big present or two smaller ones) and £50 for a birthday tea at home for up to 10 children including birthday cake and sausage rolls etc.</t>
  </si>
  <si>
    <t>£5 x 10 for attending other children's birthday parties. Includes present and card. CB4 chnaged to £10 for five friends as said higher budget for fewer friends more realistic.</t>
  </si>
  <si>
    <t>£10 per month to top up toys, games, crafts, books etc.</t>
  </si>
  <si>
    <t>Sharpie pen for marking belongings, Supermarket, online</t>
  </si>
  <si>
    <t>Sharpie Black Fine Point Parmanent Markers</t>
  </si>
  <si>
    <t>Swimming goggles and hat needed for school swim lessons.</t>
  </si>
  <si>
    <t>Slazenger Edge Goggle Junior</t>
  </si>
  <si>
    <t>Slazenger Silicone Swimming Cap Juniors</t>
  </si>
  <si>
    <t>£100 for christmas presents including stocking presents, advent calendar, visit to Father Christmas etc.</t>
  </si>
  <si>
    <t>£140 total budget - £100 for birthday party inc. activity for child plus 9 friends such as laser tag, cinema, bowling, trampolining, climbing  etc. plus £20 for cheap party bags, plus £20 for presents from parents (as main gift is the party and will receive gifts from friends and possibly others from family)</t>
  </si>
  <si>
    <t>2 £10 gifts for 'best friends' plus 5 £5 gifts to give when attending other children's birthday parties</t>
  </si>
  <si>
    <t>Cheapest printer, 3 years, Argos, Currys/PC World. Needs to be compatible with HP cartridge subscription FG1 added for primary as well as secondary.</t>
  </si>
  <si>
    <t>HP DeskJet 2630 Wireless All-in-One Printer</t>
  </si>
  <si>
    <t>HP ink cartridge subscription plan for 50 sheets a month. FG1 added for primary as well as secondary.</t>
  </si>
  <si>
    <t>HP Instant Ink £1.99 a month for 50 sheets</t>
  </si>
  <si>
    <t>A4 paper - 2 years for a pack based on using approx 4 sheets per week. CB5 changed lifetime to 1 year as may need more than 4
pages per week. FG1 added for primary as well as secondary.</t>
  </si>
  <si>
    <t>ASDA Copy Paper A4 White 75gsm x 500s</t>
  </si>
  <si>
    <t>School trips</t>
  </si>
  <si>
    <t>School residentials</t>
  </si>
  <si>
    <t>Charity days</t>
  </si>
  <si>
    <t>Cultural services</t>
  </si>
  <si>
    <t>Gaming subscription</t>
  </si>
  <si>
    <t>costs £157.50/year, if paying monthly or weekly you have to pay first year within six months and then can move to either weekly or monthly payments</t>
  </si>
  <si>
    <t>£20 per week for one activity such as exercise like swimming, squash, gym, or cinema, bowling, socialising etc. CB1 changed to £20 once per month. FG changed to £20 a week between them.</t>
  </si>
  <si>
    <t>£80 per year per parents and one child for one day trip - for parents entry fee (toddler would be free) to zoo/wildlife park/farm etc and any souvenirs, costs of rides etc. FG3 said 0-2 go free, other children would be £35 each. £80- 35=£45 for parents. (£22.50 each).</t>
  </si>
  <si>
    <t>CB2 added £70 spending money for the one week holiday (based on £10 per day for arcades, drinks, ice creams etc) per adult</t>
  </si>
  <si>
    <t>CB1 included as said it was often needed/only accepted form of ID, 2 needed for couple</t>
  </si>
  <si>
    <t>Photo booth £6 (costed at Photo-Me) needed
per adult</t>
  </si>
  <si>
    <t>£10 a month to cover two paid for activities a month (in addition to free activities, e.g. going to the park), for example swimming, gymnastics, football or going to a soft play centre. CB4 changed to £20 per month in line with the toddler to give more flexibility of activites e.g. visits to a farm.</t>
  </si>
  <si>
    <t>£80 per year per parents and one child for one day trip - for parents entry fee (toddler would be free) to zoo/wildlife park/farm etc and any souvenirs, costs of rides etc. FG3 said 0-2 go free, other children would be £35 each. £80- 35=£45 for parents (£22.50 each).</t>
  </si>
  <si>
    <t>£10 spending money for one week UK caravan holiday at seaside (e.g. Haven) in addition to the
£5 weekly budget for incidental expenditure (above). CB4 increased to £20 for the week, to cover additional treats, rides etc. when away. FG2 changed to £5 per day.</t>
  </si>
  <si>
    <t>Two activities per week, approx. £6 each,  £12 per week to cover two e.g. swimming, cubs, football, cricket, gymnastics, karate, piano.Included every week so that there is sufficient budget to cover the cost of any additional equipment/clothing e.g. football kit, boots etc. FG2 said that previous budget of £10 a week for 48/52 weeks would be adequate.
FG4 changed to 52 weeks to allow leeyway for cost of kit/equipment etc.</t>
  </si>
  <si>
    <t>£40 per year for school trips e.g. to concerts, factory, pantomine etc. CB6 increased the budget to £50 per year, based on contributions to approx. 2 schools trips, plus other incidentals such as author talks. FG4 increased to £75 per year</t>
  </si>
  <si>
    <t>CB6 added a budget of £300 for two residentials, for year 5 and year 6, cost is spread over the full 7 years of primary school, so 7 year lifetime. FG2 changed to £350 to include both a shorter stay in Y4 and a 4 night trip in Y6.</t>
  </si>
  <si>
    <t>£20 per year for charity days e.g. red nose day, children in need, cake sales etc.</t>
  </si>
  <si>
    <t>£50 per week for bucket and spade, ice creams or rides. CB6 increased to £70 for the week based on £10 per day.</t>
  </si>
  <si>
    <t>Console would be an Xmas/birthday present, possibly second hand. Parent/s would pay for subscription to be able to download and play games online. Cheapest Xbox Live Gold subscription £29.99 for 12 months (Electronic First). Gives 2-4 free games a month. Cheapest PS4 12 month subscription is £37.99 (CDKeys.com). Gives 2 free games a month.
FG1 agreed for primary and secondary.</t>
  </si>
  <si>
    <t>Xbox Live Gold subscription £38.99 for 12 months (Electronic First)</t>
  </si>
  <si>
    <t>Peak holiday  21st August-28th August 2020 2 bed (sleeps 4) £819.50</t>
  </si>
  <si>
    <t>Dairy Lees dunkers breadstick version</t>
  </si>
  <si>
    <t>Chicken sliced bought
chilled</t>
  </si>
  <si>
    <t>Yoghurt covered raisins</t>
  </si>
  <si>
    <t>Tesco choclate chip cake
bar</t>
  </si>
  <si>
    <t>Flap Jack</t>
  </si>
  <si>
    <t>Wagon Wheel</t>
  </si>
  <si>
    <t>Cadbury's chocolate
buttons</t>
  </si>
  <si>
    <t>Pancakes</t>
  </si>
  <si>
    <t>Tomato Ketchup</t>
  </si>
  <si>
    <t>Diet Lemonade</t>
  </si>
  <si>
    <t>10 x 50g</t>
  </si>
  <si>
    <t>10 x 125g</t>
  </si>
  <si>
    <t>Activia Fat Free Peach Yogurt 4 X 120G (2 packs for £3)</t>
  </si>
  <si>
    <t>5145ml plus 140 ml for  visitors 5285ml 9.3 pints (9 pints)</t>
  </si>
  <si>
    <t>Tesco Semi Skimmed Milk 1.13L/2 Pints</t>
  </si>
  <si>
    <t>3200ml 5.6 pints (6 pints)</t>
  </si>
  <si>
    <t>13 x30g</t>
  </si>
  <si>
    <t>605g</t>
  </si>
  <si>
    <t>Tesco British Medium Cheddar Cheese 460G</t>
  </si>
  <si>
    <t>3 x 50g packets</t>
  </si>
  <si>
    <t>Dairylea Dunkers Breadsticks 4 X 47G</t>
  </si>
  <si>
    <t>426g raw could price 500g</t>
  </si>
  <si>
    <t>1805g raw</t>
  </si>
  <si>
    <t>178g 3 rashers</t>
  </si>
  <si>
    <t>120g  6 slices</t>
  </si>
  <si>
    <t>220g 4 sausages</t>
  </si>
  <si>
    <t>732g raw</t>
  </si>
  <si>
    <t>Tesco Whole Chicken Extra Large 2.05-2.35Kg</t>
  </si>
  <si>
    <t>958g raw</t>
  </si>
  <si>
    <t>Tesco Chicken Thighs 1Kg</t>
  </si>
  <si>
    <t>4 slices 68g</t>
  </si>
  <si>
    <t>Tesco Wafer Thin Roast Chicken 125G</t>
  </si>
  <si>
    <t>225g Tinned tuna drained , 2 x 160g tins</t>
  </si>
  <si>
    <t>John West No Drain Tuna Steak In Spring Water 3X60g</t>
  </si>
  <si>
    <t>3 x 125g frozen fillets</t>
  </si>
  <si>
    <t>5 x28g  fish fingers</t>
  </si>
  <si>
    <t>Tesco Omega Fish Fingers 300G</t>
  </si>
  <si>
    <t>603g</t>
  </si>
  <si>
    <t>Flora Light Spread 500g</t>
  </si>
  <si>
    <t>124g</t>
  </si>
  <si>
    <t>2704g</t>
  </si>
  <si>
    <t>15 x25g packets</t>
  </si>
  <si>
    <t>Tesco French Crinkle Cut Chips 1.5Kg</t>
  </si>
  <si>
    <t>467g</t>
  </si>
  <si>
    <t>768g</t>
  </si>
  <si>
    <t>692g</t>
  </si>
  <si>
    <t>941g</t>
  </si>
  <si>
    <t>890g</t>
  </si>
  <si>
    <t>Loose Closed Cup Mushrooms £2.75/kg 0.00275g</t>
  </si>
  <si>
    <t>15 x85g 1275g</t>
  </si>
  <si>
    <t>Heinz Baked Beans In Tomato Sauce 415G</t>
  </si>
  <si>
    <t>429g</t>
  </si>
  <si>
    <t>Tesco Whole Large Cucumber</t>
  </si>
  <si>
    <t>1 x 400g</t>
  </si>
  <si>
    <t>320g Sweetcorn</t>
  </si>
  <si>
    <t>3 x 40g frozen</t>
  </si>
  <si>
    <t>Tesco Hash Browns 750G</t>
  </si>
  <si>
    <t>1 x 390g + 4 x 252g</t>
  </si>
  <si>
    <t>Tesco Stonebaked Thin Four Cheese Pizza 330G (several flavours available) 6 purchased to use offer, 5 eaten + 1 frozen for next week</t>
  </si>
  <si>
    <t>310g</t>
  </si>
  <si>
    <t>792g</t>
  </si>
  <si>
    <t>15 bananas 2273g</t>
  </si>
  <si>
    <t>Tesco Bananas Loose 13p each</t>
  </si>
  <si>
    <t>20 apples 3200g</t>
  </si>
  <si>
    <t>13 satsumas 1857g</t>
  </si>
  <si>
    <t>9 pears 1440g</t>
  </si>
  <si>
    <t>Large Kiwi Fruit Class 1 Each</t>
  </si>
  <si>
    <t>446g price 500g</t>
  </si>
  <si>
    <t>5 plums 262g</t>
  </si>
  <si>
    <t>2 x 70g packets</t>
  </si>
  <si>
    <t>2 x 42.1g packet</t>
  </si>
  <si>
    <t>2 x 25g packets</t>
  </si>
  <si>
    <t>Tesco Pure Orange Juice Smooth 1 Litre</t>
  </si>
  <si>
    <t>Tesco Pure Apple Juice 1 Litre</t>
  </si>
  <si>
    <t>32 x36g slices 1152g</t>
  </si>
  <si>
    <t>38 x 36g slices 1368g</t>
  </si>
  <si>
    <t>2 x 55g rolls</t>
  </si>
  <si>
    <t>2 x 64g</t>
  </si>
  <si>
    <t>Rich tea 12 x 14g</t>
  </si>
  <si>
    <t>Malted milk 5 x 11g</t>
  </si>
  <si>
    <t>Bourbons 3 x 35g plus 6 for visitors 9
x 13.5g</t>
  </si>
  <si>
    <t>Tesco Bourbon Creams Biscuits 296G (approx.
22)</t>
  </si>
  <si>
    <t>Jaffa cakes 6 x 12g</t>
  </si>
  <si>
    <t>Tesco Chocolate chip cookies 6 x 10g</t>
  </si>
  <si>
    <t>19  x 8g</t>
  </si>
  <si>
    <t>Weetabix 25 x 20g biscuits</t>
  </si>
  <si>
    <t>Weetabix 48Pk</t>
  </si>
  <si>
    <t>Shredded Wheat 2 x 25g biscuits</t>
  </si>
  <si>
    <t>Nestle Shredded Wheat Cereal 16 Pack 360G</t>
  </si>
  <si>
    <t>Kellogg's Frosties Cereal 750G</t>
  </si>
  <si>
    <t>273g dry</t>
  </si>
  <si>
    <t>100g dry</t>
  </si>
  <si>
    <t>1 x 200 Spaghetti hoops</t>
  </si>
  <si>
    <t>264g dry</t>
  </si>
  <si>
    <t>58 tea bags plus 4 for visitors 62 bags</t>
  </si>
  <si>
    <t>16 cups 96g</t>
  </si>
  <si>
    <t>Tesco Gold Instant Coffee 200G</t>
  </si>
  <si>
    <t>8 x 2 finger biscuits</t>
  </si>
  <si>
    <t>Kit Kat 2 Finger Milk Chocolate Biscuits 9 Pack
186.3G</t>
  </si>
  <si>
    <t>1 x17.7g biscuit</t>
  </si>
  <si>
    <t>1 x 17g bar</t>
  </si>
  <si>
    <t>522g Tesco freshly baked</t>
  </si>
  <si>
    <t>34g</t>
  </si>
  <si>
    <t>Tesco Oaty Flapjacks 5 Pack 170G</t>
  </si>
  <si>
    <t>36g</t>
  </si>
  <si>
    <t>Burtons Original Wagon Wheels 6 Pack</t>
  </si>
  <si>
    <t>Cadbury Dairy Milk Buttons Treat Size Buttons
170G</t>
  </si>
  <si>
    <t>60g chilled (2x 30g)</t>
  </si>
  <si>
    <t>Tesco Scotch Pancake 8 Pack</t>
  </si>
  <si>
    <t>250g</t>
  </si>
  <si>
    <t>Tesco Cornish Ice Cream 2 Litres</t>
  </si>
  <si>
    <t>Hartleys Multipack Ready To Eat Strawberry Jelly
6 X125g</t>
  </si>
  <si>
    <t>Heinz Top Down Squeezy Tomato Ketchup
Sauce 570G</t>
  </si>
  <si>
    <t>8g</t>
  </si>
  <si>
    <t>1 x 6g</t>
  </si>
  <si>
    <t>590ml</t>
  </si>
  <si>
    <t>Robinsons Orange Squash No Added Sugar 1L</t>
  </si>
  <si>
    <t>3 x 330ml cans</t>
  </si>
  <si>
    <t>1 x 330ml cans</t>
  </si>
  <si>
    <t>Tesco Diet Lemonade 6X250ml</t>
  </si>
  <si>
    <t>£25 per parent, £25 secondary, £10 for preschool, £15 for primary, four times per year for eating out for special occasions</t>
  </si>
  <si>
    <t>£25 x2 for parents + £25 for secondary + £15 for primary + £10 for preschool = £100 - 250ml wine
£6.35 + 2 x £3.95 beers = £14.25 = £85.75 less a meal in, beef stew, beef £3.55 + carrots 13p + cabbage 45p + mushrooms 50p + onions 19p + potatoes 33p + stock 5p + tea 1p + milk + 2p + jelly pot 42p + banana 13p + low fat yoghurt 37.5p = £6.16, £85.75 - £6.16 = £79.59</t>
  </si>
  <si>
    <t>£6 each for each parent + secondary + primary +£3 for preschool</t>
  </si>
  <si>
    <t>£6 x 4 + £3 £27 less a meal in fish and chips, fish £2.25 + fish fingers 60p + chips 60p + peas 20p + sweetcorn 18p + mushrooms 50p = £4.33,
£27 - £4.33 = £22.67</t>
  </si>
  <si>
    <t>Mother,
accessories</t>
  </si>
  <si>
    <t>SECONDARY</t>
  </si>
  <si>
    <t>Secondary, underwear</t>
  </si>
  <si>
    <t>Sports Bras</t>
  </si>
  <si>
    <t>Secondary, main clothing</t>
  </si>
  <si>
    <t>Hoodies (generic)</t>
  </si>
  <si>
    <t>Hoodies (branded)</t>
  </si>
  <si>
    <t>Secondary, outerwear</t>
  </si>
  <si>
    <t>Secondary, Accessories</t>
  </si>
  <si>
    <t>Secondary, uniform</t>
  </si>
  <si>
    <t>Shirts</t>
  </si>
  <si>
    <t>Polo shirt</t>
  </si>
  <si>
    <t>Skort</t>
  </si>
  <si>
    <t>Rugby shirt</t>
  </si>
  <si>
    <t>Secondary, sportswear</t>
  </si>
  <si>
    <t>Secondary, nightwear</t>
  </si>
  <si>
    <t>Nightdresses</t>
  </si>
  <si>
    <t>Secondary, occasion wear</t>
  </si>
  <si>
    <t>Prom dress</t>
  </si>
  <si>
    <t>Cycle helmet</t>
  </si>
  <si>
    <t>High vis vest</t>
  </si>
  <si>
    <t>Firetrap Cable Knit Scarf
Ladies</t>
  </si>
  <si>
    <t>3 pairs with shorts needed, 1
year</t>
  </si>
  <si>
    <t>Round-neck T-shirt Regular fit, various colours (was
£5.99)</t>
  </si>
  <si>
    <t>1 thick winter coat, Supermarket, Primark, 1 year</t>
  </si>
  <si>
    <t>1 lighter raincoat, Supermarket, Primark, 1 year</t>
  </si>
  <si>
    <t>1 pair of PE shorts, Supermarket, 1 year</t>
  </si>
  <si>
    <t>2 packs of pants, so either 10 or 14 pairs of pants, Supermarket, Primark, 1 year</t>
  </si>
  <si>
    <t>Black High Leg Brief 7 Pack</t>
  </si>
  <si>
    <t>3 bras, Supermarket, Primark, 1 year. CB5 increased to 6 bras</t>
  </si>
  <si>
    <t>Assorted T-Shirt Bras 3 Pack</t>
  </si>
  <si>
    <t>CB5 added two sports bras, approx. £4 each,Primark, matalan, 1 year</t>
  </si>
  <si>
    <t>Sport Bra 2Pk</t>
  </si>
  <si>
    <t>10 pairs (or 14 if they come in packs of 7) Supermarket, Primark, 1 year</t>
  </si>
  <si>
    <t>Black Ankle Socks 5 Pack</t>
  </si>
  <si>
    <t>5 vest tops, Supermarket, Primark, 1 year</t>
  </si>
  <si>
    <t>White Camisole Vest</t>
  </si>
  <si>
    <t>2 pairs of jeans, Supermarket, Primark, 1 year</t>
  </si>
  <si>
    <t>Dark Denim Wash Straight Leg Jeans (other styles available at this price)</t>
  </si>
  <si>
    <t>1 pair of shorts, Supermarket, Primark, 1 year</t>
  </si>
  <si>
    <t>Navy Button Cuffed Poplin Shorts</t>
  </si>
  <si>
    <t>3 pairs leggings, Supermarket, Primark, 1 year</t>
  </si>
  <si>
    <t>Black Full Length Leggings</t>
  </si>
  <si>
    <t>2 pairs jogging bottoms, Supermarket, Primark, 1 year</t>
  </si>
  <si>
    <t>Light Grey Marl Brushback Jogging Bottoms</t>
  </si>
  <si>
    <t>5 short sleeve t-shirts, Supermarket, Primark, 1 year (2 for £6, £4 each) 4 included here. CB5 included 6 t-shirts</t>
  </si>
  <si>
    <t>Burgundy Crew Neck T-Shirt (range of colours available)</t>
  </si>
  <si>
    <t>1 sweatshirt, Supermarket,
Primark, 1 year</t>
  </si>
  <si>
    <t>Grey Marl Frill Detail Sweatshirt</t>
  </si>
  <si>
    <t>2 skirts, Supermarket,
Primark, 1 year</t>
  </si>
  <si>
    <t>Basic Blue Denim Skirt (range of styles at this price)</t>
  </si>
  <si>
    <t>2 dresses, Supermarket,
Primark, 1 year</t>
  </si>
  <si>
    <t>Square Neck Ditsy Floral Print Mini Dress (plus other options at this price)</t>
  </si>
  <si>
    <t>3 needed in total, 2 from Supermarket, Primark, 1 year</t>
  </si>
  <si>
    <t>Grey Classic Hoodie</t>
  </si>
  <si>
    <t>1 branded hoodie from Sports Direct, TKMaxx 1 year. CB5 changed to a £30 budget to give more choice, Sports Direct, M&amp;M, 1 year</t>
  </si>
  <si>
    <t>FILA Black Velour Hoodie</t>
  </si>
  <si>
    <t>Gelert Packaway Waterproof Jacket Ladies Black (other colours cheaper)</t>
  </si>
  <si>
    <t>CB5 added winter hat, scarf and gloves, Primark, 1 year</t>
  </si>
  <si>
    <t>FIRETRAP Pom On Beanie Ladies</t>
  </si>
  <si>
    <t>FIRETRAP Elbrus Scarf Ladies</t>
  </si>
  <si>
    <t>FIRETRAP Cable Knit Glove Ladies</t>
  </si>
  <si>
    <t>2 pairs of school trousers, Supermarket,1 year</t>
  </si>
  <si>
    <t>Senior Girls Black Straight Leg Pocket Detail School Trousers</t>
  </si>
  <si>
    <t>2 school skirts, Supermarket, 1 year</t>
  </si>
  <si>
    <t>Senior Girls Black Pleated School Skirt</t>
  </si>
  <si>
    <t>2 school logo jumpers, School stockist, 1 year</t>
  </si>
  <si>
    <t>V NECK SWEATER Fine
Knit Cotton/Acrylic(30"-34"
£15.75, 36"-48" £18) All
Saints Catholic High School Sheffield</t>
  </si>
  <si>
    <t>3 Shirts, Supermarket, 1 year. CB5 said to include 4</t>
  </si>
  <si>
    <t>Girls White 3/4 Sleeve School Shirt 2 Pack</t>
  </si>
  <si>
    <t>1 school tie, School stockist. CB5 gave it 1 year lifetime</t>
  </si>
  <si>
    <t>SCHOOL TIE All Saints Catholic High School Sheffield</t>
  </si>
  <si>
    <t>1 blazer, School stockist. CB5 gave it a 1 year lifetime</t>
  </si>
  <si>
    <t>GIRLS BLAZER (30" - 36"
chest £23, 38" - 48" £26.50) All Saints Catholic High School Sheffield</t>
  </si>
  <si>
    <t>1 PE polo shirt, School stockist, 1 year</t>
  </si>
  <si>
    <t>PE Polo Shirt (28" - S
£12.50, M-XXL £14.70) All
Saints Catholic High School Sheffield</t>
  </si>
  <si>
    <t>LA GearSport Shorts Ladies</t>
  </si>
  <si>
    <t>CB5 added a PE skort as said sometimes need to wear a skort (rather than shorts) for different PE sports, generic fine, Asda, 1 year</t>
  </si>
  <si>
    <t>Slazenger Court Skort Ladies</t>
  </si>
  <si>
    <t>1 rugby shirt for PE, School stockist, 1 year</t>
  </si>
  <si>
    <t>REVERSIBLE SPORTS SHIRT (32" - S £16 M-XXL
£19.25) All Saints Catholic High School Sheffield</t>
  </si>
  <si>
    <t>1 hoodie for PE, School stockist, 1 year</t>
  </si>
  <si>
    <t>PE HOODIE (all sizes same price) All Saints Catholic High School Sheffield</t>
  </si>
  <si>
    <t>1swimming costume, Supermarket, Primark, 1 year</t>
  </si>
  <si>
    <t>Black Wide Ribbed V Neck Swimsuit</t>
  </si>
  <si>
    <t>3 pairs of pyjamas Supermarket, Primark, 1 year</t>
  </si>
  <si>
    <t>Blue Stripe Pyjama T-Shirt and Trousers (other styles/colours available)</t>
  </si>
  <si>
    <t>3 nightdresses Supermarket,
Primark, 1 year</t>
  </si>
  <si>
    <t>Character Night Dress</t>
  </si>
  <si>
    <t>Dressing gown, Supermarket, Primark, 1 year</t>
  </si>
  <si>
    <t>Navy Star Print Dressing Gown</t>
  </si>
  <si>
    <t>£80 budget for 2 prom dresses, 1 for Year 11 and 1 for post-16 leavers ball/prom. CB5 changed to one prom so only one prom dress needed.</t>
  </si>
  <si>
    <t>Range of options available at this price Asos, Top Shop, Debenhams</t>
  </si>
  <si>
    <t>3.5 years</t>
  </si>
  <si>
    <t>Ridge Mistral Helmet - Blue (58-62cm)</t>
  </si>
  <si>
    <t>Free from Skyride, Would last whole secondary stage.</t>
  </si>
  <si>
    <t>Priced in Halfords in case this isn't universally available. Halfords Adults Hi Visibility Vest</t>
  </si>
  <si>
    <t>Sandals
(heels)</t>
  </si>
  <si>
    <t>Shoes
(smart)</t>
  </si>
  <si>
    <t>Walking
boots</t>
  </si>
  <si>
    <t>Wellington
boots</t>
  </si>
  <si>
    <t>Canvas
shoes</t>
  </si>
  <si>
    <t>Sandals
(prom)</t>
  </si>
  <si>
    <t>1 pair needed, Sports Direct,
Supermarket, Primark, 10 years</t>
  </si>
  <si>
    <t>1 pair needed, Sports Direct,
Supermarket, Primark 2 years</t>
  </si>
  <si>
    <t>1 pair needed, Supermarket,
primark every 6 months</t>
  </si>
  <si>
    <t>Grey Textured Full Back Heart
Slippers</t>
  </si>
  <si>
    <t>1 pair needed, Supermarket,
Primark 2 years</t>
  </si>
  <si>
    <t>Gold Strappy Pointed Toe Heeled
Sandals</t>
  </si>
  <si>
    <t>1 pair needed, Supermarket,
Primark 1 year</t>
  </si>
  <si>
    <t>1 pair needed, Supermarket,
Primark, 1 year</t>
  </si>
  <si>
    <t>1 pair needed, Supermarket,
Primark, 4 years</t>
  </si>
  <si>
    <t>1 pair needed, Supermarket, Primark, 2 years</t>
  </si>
  <si>
    <t>1 pair needed, Sports Direct, 5
years</t>
  </si>
  <si>
    <t>Gelert Ottawa Mid Mens Walking
Boots</t>
  </si>
  <si>
    <t>1 pair needed, Primark, infrequent
use so 10 years</t>
  </si>
  <si>
    <t>Outdoor trainers for PE, Sports Direct, 1 year</t>
  </si>
  <si>
    <t>REEBOK Flexagon Energy Ladies Trainers</t>
  </si>
  <si>
    <t>Branded trainers, CB5 said that approx. £60 budget to ensure sufficient choice to be able to have similar brands/style as friends, 1 year</t>
  </si>
  <si>
    <t>NIKE Zoom Condition TR2 Ladies Training Shoe</t>
  </si>
  <si>
    <t>Scala Bright Youth</t>
  </si>
  <si>
    <t>casual canvas, converse style
shoes, 1 year</t>
  </si>
  <si>
    <t>SoulCalCanvas Low Ladies Canvas
Shoes</t>
  </si>
  <si>
    <t>flat sturdy boots for winter, 1 year</t>
  </si>
  <si>
    <t>Black Chelsea Boots</t>
  </si>
  <si>
    <t>sandals for summer, 1 year</t>
  </si>
  <si>
    <t>Brown strappy sandals</t>
  </si>
  <si>
    <t>Sandals for prom. Added by FG2 -
approx £15 budget.</t>
  </si>
  <si>
    <t>Rose gold wide fit mid block heel
barely there heels</t>
  </si>
  <si>
    <t>Slippers, 1 year</t>
  </si>
  <si>
    <t>Teal Teacup Mule Slippers</t>
  </si>
  <si>
    <t>football boots, 1 year</t>
  </si>
  <si>
    <t>ADIDAS Goletto SG Football Boots Junior Boys</t>
  </si>
  <si>
    <t>Decorating and
other house maintenance</t>
  </si>
  <si>
    <t>Severn Trent annual price increase of 0.9% for unmetered households in 2020/2021.Price was £10.63
2019, 2020/2021 0.9% rise (10.63*1.009) = £10.72</t>
  </si>
  <si>
    <t>Contents insurance based on 3 bed house, 2 adults, excess £50,
£37,300 cover includes accidental damage.</t>
  </si>
  <si>
    <t>Washing powder (secondary)</t>
  </si>
  <si>
    <t>Fabric conditioner (secondary)</t>
  </si>
  <si>
    <t>Towels, bath (secondary)</t>
  </si>
  <si>
    <t>Towels, hand (secondary)</t>
  </si>
  <si>
    <t>Bed (secondary)</t>
  </si>
  <si>
    <t>Mattress, (secondary)</t>
  </si>
  <si>
    <t>Desk</t>
  </si>
  <si>
    <t>Chair</t>
  </si>
  <si>
    <t>Indesit Cloe ISFG4PHX 50cm Dual Fuel Cooker
- Stainless Steel - A Rated</t>
  </si>
  <si>
    <t>TITAN TTB350VAC 1300W 16LTR WET &amp; DRY VACUUM CLEANER</t>
  </si>
  <si>
    <t>Toomax 280L Wood Effect Garden Storage Box
- Grey</t>
  </si>
  <si>
    <t>Lunch box, Supermarket, replace each term (3 needed per year).</t>
  </si>
  <si>
    <t>George Home Lunch Box</t>
  </si>
  <si>
    <t>Metal water bottle, could last longer but likely to be lost so 1 year lifetime</t>
  </si>
  <si>
    <t>Spear &amp; Jackson 500ml Double Wall Bottle</t>
  </si>
  <si>
    <t>2 loads one week, 3 the next (so 5 every 2 weeks)</t>
  </si>
  <si>
    <t>3 bath towels needed - one for swimming, two for home, wouldn't buy expensive ones for her. Cheap Dunelm/Tesco 10 years. CB5 changed to 5 year lifetime</t>
  </si>
  <si>
    <t>2 hand towels needed, wouldn't buy expensive ones for her.  Cheap Dunelm/Tesco 10 years. CB5 changed to 5 year lifetime</t>
  </si>
  <si>
    <t>Single bed, mid-mid wooden frame, 20 years. CB5 changed to 10 year lifetime</t>
  </si>
  <si>
    <t>Argos Home Aubrey Single Bed Frame - Oak Stain</t>
  </si>
  <si>
    <t>Single mattress, mid-mid (approx £150), 7 years. CB5 changed lifetime to 8 years in line with industry standards</t>
  </si>
  <si>
    <t>Silentnight Essentials 600 Pocket Sprung Single Mattress</t>
  </si>
  <si>
    <t>Mid-mid, Ikea, 7 years</t>
  </si>
  <si>
    <t>LINNMON / ALEXTable, white white stained oak effect, white, 120x60 cm</t>
  </si>
  <si>
    <t>Mid-mid, Ikea, 7 years. CB5 changed lifetime to 4 years as it is a swivel chair the group said it was more likely to break.</t>
  </si>
  <si>
    <t>BLECKBERGETSwivel chair, Idekulla beige</t>
  </si>
  <si>
    <t>Wardrobe plus mirror, mid-mid Ikea 7 years. CB5 changed to a wardrobe, drawers and bedside table set, approx. £150, Argos, The Range, 5 years</t>
  </si>
  <si>
    <t>Argos Home Juno 3 Piece 2 Door Wardrobe Set - White</t>
  </si>
  <si>
    <t>Drawers, matching wardrobe, ikea, 7 years</t>
  </si>
  <si>
    <t>Bedside table,  matching wardrobe, Ikea, 7 years</t>
  </si>
  <si>
    <t>Shelves, matching wardrobe, Ikea, 7 years. CB5 changed lifetime 5 years</t>
  </si>
  <si>
    <t>BRUSALI Bookcase, white, 67x190 cm</t>
  </si>
  <si>
    <t>Dunelm, C5 changed lifetime to 5 years in line with pillows and duvet</t>
  </si>
  <si>
    <t>2 pillows, Silentnight, Supermarket/ B&amp;M. CB5 changed lifetime to 5 years in line with other bedding. FG1 changed to 2 years in line with rest of household.</t>
  </si>
  <si>
    <t>4 pillow cases (1 included in each duvet set so 2 needed) , B&amp;M, Dunelm, Supermarket, Primark, Argos 10 years</t>
  </si>
  <si>
    <t>1  mattress protector - fabric (i.e. not plasticky or papery), Dunelm. CB5 changed lifetimeto 8 years in line with the mattress</t>
  </si>
  <si>
    <t>Fogarty Soft Touch Mattress Protector</t>
  </si>
  <si>
    <t>2 needed, 10 years, B&amp;M/Supermarket</t>
  </si>
  <si>
    <t>Single White Fitted Sheet</t>
  </si>
  <si>
    <t>Silentnight duvet - Supermarket/B&amp;M</t>
  </si>
  <si>
    <t>Silentnight Deep Sleep 13.5 Tog Duvet</t>
  </si>
  <si>
    <t>2 sets,B&amp;M, Dunelm, Supermarket, Primark, Argos 10 years</t>
  </si>
  <si>
    <t>White Bees Easy Care Reversible Duvet Set (range of styles + colours at same price)</t>
  </si>
  <si>
    <t>£15 a year to buy accessories to customise her bedroom, e.g. cushions, mirror etc. CB5 increased to £25 in line with budget in 2016</t>
  </si>
  <si>
    <t>Mid-mid lamp, to give a range of choices. CB5 changed to cheap Ikea lamp, as would meet her needs and doesn’t need a lamp more than twice as expensive as parents' lamps, but changed lifetime to 5 years</t>
  </si>
  <si>
    <t>Clippsafe New Socket Protector https://www.uberkids.com/clippasafe-new- socket-protector- bab150728/?istCompanyId=37dca0b5-f08f- 460a-9189-9153d7108287&amp;istFeedId=b9ff17e0- 1a2f-4169-bb0c- 0c815ad88867&amp;istItemId=willmxtri&amp;istBid=t&amp;gcl id=Cj0KCQjwv8nqBRDGARIsAHfR9wDSncSD 9pgVd_OHK_Y-BJ5GbNVmMqw- ubP9eM3Q0GZ7aoo- XnhSNzUaAmYSEALw_wcB&amp;gclsrc=aw.ds</t>
  </si>
  <si>
    <t>Washable or wipeable mat 6'x6' from B&amp;M or Home Bargains for when they are doing colouring, playdough etc. to protect carpet. Lasts 5 years. FG3 changed to 6 months in line with lifetime for mats used for toddler.</t>
  </si>
  <si>
    <t>one in bedroom and one to be carried around house, wireless with noise level indicator, Argos, 5 years. FG1 said should be able to have separate monitor at preschool age if wanted.</t>
  </si>
  <si>
    <t>Twilight Saxony Carpet £9.99 sqm, (living room
= 3.87mx4.13m) 4.00m roll × 4.20 = 16.8 m2
£167.83 + Delight Underlay £100.63 + 17 linear metre gripper £32.13 + single edge door bar
£7.99 + fitting £63.84 + delivery £29.99 =
£402.41</t>
  </si>
  <si>
    <t>Twilight Saxony Carpet £9.99 sqm, (living room
= 3.87mx2.92m) 4.00m roll × 3.10m = 12.4m2
£123.88 + Delight Underlay £74.28 + 17 linear metre gripper £32.13 + single edge door bar
£7.99 + fitting £47.12 + delivery £29.99 =
£315.39</t>
  </si>
  <si>
    <t>Westmoreland Twist £7.99 sqm (bedroom 1 = 4.128mx3.550m) 4.00m roll x 4.128m = 17.2m2
= £137.43 + Delight Underlay £103.03 + 17 linear metre gripper £32.13 + single edge door bar £7.99 + fitting £65.36 + delivery £29.99 =
£375.93</t>
  </si>
  <si>
    <t>Needed for larger families 3+ children</t>
  </si>
  <si>
    <t>Electra TDC7100W 7Kg Condenser Tumble Dryer - White - B Rated</t>
  </si>
  <si>
    <t>Phone case</t>
  </si>
  <si>
    <t>Screen protector</t>
  </si>
  <si>
    <t>cheapest smart phone with contract, 2GB of data needed per month, teenagers good at accessing free wifi but might need data while out and about</t>
  </si>
  <si>
    <t>FG4 added phone case for secondary child mobile, 2 years in line with length of phone contract</t>
  </si>
  <si>
    <t>kwmobile TPU Silicone Case for Alcatel 1 (5.0") - Soft Flexible Shock Absorbent Protective Phone Cover - Black Matte</t>
  </si>
  <si>
    <t>FG4 added phone screen protector for secondary child mobile, 2 years in line with length of phone contract</t>
  </si>
  <si>
    <t>REY Screen Protector for ALCATEL 1 2019, Tempered Glass Film, Premium quality, Perfect protection for scratches, breaks, moisture</t>
  </si>
  <si>
    <t>Hairdressing, secondary</t>
  </si>
  <si>
    <t>Hairdressing, secondary (PROM)</t>
  </si>
  <si>
    <t>Manicure, secondary (PROM)</t>
  </si>
  <si>
    <t>Toothpaste (secondary)</t>
  </si>
  <si>
    <t>Toothbrush (secondary)</t>
  </si>
  <si>
    <t>Lip balm</t>
  </si>
  <si>
    <t>Spot cream</t>
  </si>
  <si>
    <t>Cotton wool</t>
  </si>
  <si>
    <t>Toiletries bag</t>
  </si>
  <si>
    <t>School bag</t>
  </si>
  <si>
    <t>PE bag</t>
  </si>
  <si>
    <t>Hair accessories</t>
  </si>
  <si>
    <t>Prom bag</t>
  </si>
  <si>
    <t>£25 for cut and blow dry every 3 months</t>
  </si>
  <si>
    <t>£25 for hairdressing each time for 2 Proms, CB5 changed to 1 prom</t>
  </si>
  <si>
    <t>£15 for nails each time for 2 Proms, CB5 changed to 1 prom</t>
  </si>
  <si>
    <t>Cheap, 1 month</t>
  </si>
  <si>
    <t>Cheap brand, 3 months</t>
  </si>
  <si>
    <t>Colgate Extra Clean Medium Toothbrush 3 pack. 1 lasts 3 months so 3 pack lasts 9 months.</t>
  </si>
  <si>
    <t>Shampoo, cheap brand, 6 weeks. CB5 changed lifetime to 3 weeks.</t>
  </si>
  <si>
    <t>Conditioner, cheap brand, 6 weeks. CB5 changed lifetime to 3 weeks.</t>
  </si>
  <si>
    <t>Shower gel, approx. £1, 1 month. CB5 changed to 2 week lifetime</t>
  </si>
  <si>
    <t>Hair product such as mousse, own brand, 1 month</t>
  </si>
  <si>
    <t>Keronics Mouse Firm Hold 200Ml</t>
  </si>
  <si>
    <t>Mid-mid, 5 years. CB5 changed to cheap paddle brush, 1 year</t>
  </si>
  <si>
    <t>Cheap Tesco, 3 years</t>
  </si>
  <si>
    <t>Spray deodorant, cheap brand, supermarket, 2 weeks. CB5 changed lifetme to 1 week</t>
  </si>
  <si>
    <t>Cheap, 6 months</t>
  </si>
  <si>
    <t>Derma Intensive Lip Balms Triple Pack</t>
  </si>
  <si>
    <t>Spot cream, brand e.g. Clearasil, 6 months. CB5 changed lifetime to 4 months</t>
  </si>
  <si>
    <t>Clean &amp; Clear Advanced Spot Gel 15Ml</t>
  </si>
  <si>
    <t>Branded, Supermarket, 1 month, CB5 changed lifetime to 6 weeks</t>
  </si>
  <si>
    <t>Cheap, 1 month. CB5 changed to floss harps (rather than floss tape) one per day</t>
  </si>
  <si>
    <t>Branded soap, approx. £1, Supermarket, 2 months</t>
  </si>
  <si>
    <t>Cheap disposable razors, Supermarket, Pack of 5, 2 months</t>
  </si>
  <si>
    <t>Wilkinson Sword Extra 2 Beauty Disposable Razors 5 pack</t>
  </si>
  <si>
    <t>Moisturiser, e.g. Simple, once a month</t>
  </si>
  <si>
    <t>Simple Kind To Skin Hydrating Light Moisturiser 125Ml</t>
  </si>
  <si>
    <t>1 bottle per year, own brand</t>
  </si>
  <si>
    <t>Cotton wool pads, uses 4 a day</t>
  </si>
  <si>
    <t>Soft &amp; Pure Soft Cotton Wool Cosmetic Pads 100S</t>
  </si>
  <si>
    <t>Make up remover, own brand, 1 month</t>
  </si>
  <si>
    <t>Tesco Kind And Pure Cleansing Micellar Water 200Ml</t>
  </si>
  <si>
    <t>Wash bag. CB5 gave it a lifetime of 1 year</t>
  </si>
  <si>
    <t>Beauty Crush The Big One Toiletry Bag</t>
  </si>
  <si>
    <t>School backpack, 1 year</t>
  </si>
  <si>
    <t>Puma Phase 22L Backpack - Black</t>
  </si>
  <si>
    <t>Handbag, Primark, 1 year</t>
  </si>
  <si>
    <t>Nude Bow Tote Bag (range of styles available at that price point)</t>
  </si>
  <si>
    <t>PE drawstring bag, Sports Direct, 1 year</t>
  </si>
  <si>
    <t>Slazenger Gym Sack</t>
  </si>
  <si>
    <t>Holdall, Sports Direct, 2 years</t>
  </si>
  <si>
    <t>SondicoCore Holdall ( W50 x D27 x H30cm)</t>
  </si>
  <si>
    <t>Pack of hair grips every 4 months. CB5 changed to 2 month lifetime</t>
  </si>
  <si>
    <t>Leo Bancroft Hair Grips Black 30 Pack</t>
  </si>
  <si>
    <t>Pack of hair bobbles every 4 months. CB5 changed to 2 month lifetime</t>
  </si>
  <si>
    <t>Leo Bancroft Snagfree Hairbands Black 14 Pack</t>
  </si>
  <si>
    <t>Would buy Hollie a new handbag to go with her Prom outfit for Y11 and Post 16 Proms, £10 each time. CB5 changed to 1 prom</t>
  </si>
  <si>
    <t>Would buy Hollie some new jewellery to go with her Prom outfit for Y11 and Post 16 Proms, £10 each time, CB5 changed to 1 prom</t>
  </si>
  <si>
    <t>Optician</t>
  </si>
  <si>
    <t>Antihistamine tablets</t>
  </si>
  <si>
    <t>4 needed per year per parent so 8 needed per couple</t>
  </si>
  <si>
    <t>Specsavers website says £20- 25.</t>
  </si>
  <si>
    <t>NHS check up every 6 months per parent so 4 needed per couple</t>
  </si>
  <si>
    <t>1 pack of 16 paracetamol or ibuprofen each month - would alternate so each pack lasts 2 months</t>
  </si>
  <si>
    <t>Germolene Antiseptic Cream 55G</t>
  </si>
  <si>
    <t>1 small bottle of Dettol per year. FG1 changed to 2 years.</t>
  </si>
  <si>
    <t>Enough to take 1 tablet a day for 6 months. FG2 said 4 months each would be enough.</t>
  </si>
  <si>
    <t>Tesco Health Family First Aid Kit</t>
  </si>
  <si>
    <t>£40 a year to be able to top up NHS provision to be able to get her more expensive frames. Eye test every year and even if prescription doesn't change, her head may still be growing so may need new glasses.</t>
  </si>
  <si>
    <t>Pack of 16 every 4 months</t>
  </si>
  <si>
    <t>One tablet a day for 6 months of the year. FG2 changed to 4 months.</t>
  </si>
  <si>
    <t>E.g. Vicks vaporub - 1 jar every 2 years for households with preschool or primary school children.</t>
  </si>
  <si>
    <t>Road transport</t>
  </si>
  <si>
    <t>School bus pass</t>
  </si>
  <si>
    <t>Bus travel</t>
  </si>
  <si>
    <t>Vehicle purchase</t>
  </si>
  <si>
    <t>Vehicle maintenance</t>
  </si>
  <si>
    <t>Service for bike</t>
  </si>
  <si>
    <t>Cycling</t>
  </si>
  <si>
    <t>£350 a year. CB5 changed to £370, based on £2.20 per day. If based on £2.20 per day for 39 weeks should be £429</t>
  </si>
  <si>
    <t>Once a month £4 return bus trip for her to meet up with friends in town.</t>
  </si>
  <si>
    <t>Bike for fitness and transport. Would be a present so not included
separately in budget.</t>
  </si>
  <si>
    <t>6 months</t>
  </si>
  <si>
    <t>Bronze bike service - Brakes adjusted + aligned, gears  adjusted
+ aligned, and drive trains lubricated</t>
  </si>
  <si>
    <t>Cateye Omni 3 Front &amp; Rear Bike Light Set</t>
  </si>
  <si>
    <t>D-Lock, approx £10, 10 years</t>
  </si>
  <si>
    <t>Kryptonite Original Keeper D-Lock</t>
  </si>
  <si>
    <t>Roof bars for Zafira</t>
  </si>
  <si>
    <t>Exodus Square Bars S120 (Pack of
2) £42 plus Exodus Fitting Kit F025 (Pack of 4) £34 plus Exodus Foot Pack FP3 (Pack of 4) £67 = £143</t>
  </si>
  <si>
    <t>Games/books/crafts etc.</t>
  </si>
  <si>
    <t>AV equipment</t>
  </si>
  <si>
    <t>Headphones</t>
  </si>
  <si>
    <t>Shin pads</t>
  </si>
  <si>
    <t>Gum shield</t>
  </si>
  <si>
    <t>Leisure goods - Books and stationery</t>
  </si>
  <si>
    <t>Study guides etc.</t>
  </si>
  <si>
    <t>£20 a month for books/crafts/games etc. Might buy her books from a charity shop or occasional pack of pens or for topping up online games etc. FG4 changed to £10 per month as has got pocket money as well</t>
  </si>
  <si>
    <t>1 set headphones mid-mid quality, 1 year</t>
  </si>
  <si>
    <t>Skullcandy Jibs In-Ear Headphones - Black
£9.99</t>
  </si>
  <si>
    <t>Scientific calculator for school, 5 years</t>
  </si>
  <si>
    <t>Casio FX-83GTX Scientific Calculator</t>
  </si>
  <si>
    <t>1 pair swimming goggles, replace every year</t>
  </si>
  <si>
    <t>SlazengerAero Goggles Adults</t>
  </si>
  <si>
    <t>1 swimming hat. CB5 said lifetime would be 2 years, only wear it when made to.</t>
  </si>
  <si>
    <t>SlazengerSilicone Swimming Cap Adults</t>
  </si>
  <si>
    <t>1 pair shin pads for school PE kit, replace each year due to hygiene reasons</t>
  </si>
  <si>
    <t>NikeCharge 2.0 Football Shin Guards Unisex Adult</t>
  </si>
  <si>
    <t>FG4 added a gum shield for secondary age child for PE, Sports Direct, 1 year</t>
  </si>
  <si>
    <t>SONDICOErgo Fusion Mouthguard</t>
  </si>
  <si>
    <t>£5 pocket money a week, includes money for buying food when out with friends, jewellery, cosmetics, nail varnish, etc.</t>
  </si>
  <si>
    <t>£100 for christmas presents. CB5 changed to £150 for a big present and £100 for smaller presents and stocking. FG1 said a total budget of £150. Anything costing more than this would need contributions from other family members.</t>
  </si>
  <si>
    <t>£80 for birthday presents (plus Outing to take 3 friends to cinema - £20 for tickets, £10 for snacks, £6 cake, £25 birthday food = £61 in leisure services)</t>
  </si>
  <si>
    <t>Present and card for 3 friends, £10 each time</t>
  </si>
  <si>
    <t>£35 a year to pay for study guides, text books, English texts etc.</t>
  </si>
  <si>
    <t>pencil case, 1 year</t>
  </si>
  <si>
    <t>George Irridescent Pencil Case (other styles at this same price)</t>
  </si>
  <si>
    <t>A4 paper - 2 years for a pack based on using approx 4 sheets per week. CB5 changed lifetime to 1 year as may need more than 4 pages per week. FG1 added for primary as well as secondary.</t>
  </si>
  <si>
    <t>Tablet. Mid-mid quality, would last 3 years. Argos, Currys, PC World, Amazon, Tesco. CB5 changed tablet to a notebook laptop as needed for schoolwork, approx. £150, Currys, 3 years FG4 said 1 school aged child could share parental laptop, but all school aged children would need to be able to access a laptop at the same time for homework.</t>
  </si>
  <si>
    <t>GEO Book 1M 11.6" Intel® Celeron® Laptop - 32 GB eMMC, Silver</t>
  </si>
  <si>
    <t>FG1 agreed that each laptop should have the MS Office one-off package. In households with 2 laptops, a second lifetime one-off purchase  is more cost effective than monthly subscription for up to 6 devices.</t>
  </si>
  <si>
    <t>School trips - educational</t>
  </si>
  <si>
    <t>School trips - recreational</t>
  </si>
  <si>
    <t>Secondary education</t>
  </si>
  <si>
    <t>Cookery</t>
  </si>
  <si>
    <t>Design and technology</t>
  </si>
  <si>
    <t>Activities - non term-time</t>
  </si>
  <si>
    <t>School prom</t>
  </si>
  <si>
    <t>Outing to take 3 friends to cinema - £20 for tickets, £10 for snacks, £6 cake, £25 birthday food = £61 NB in addition to £80 present</t>
  </si>
  <si>
    <t>Two activities per week, one physical activity plus one other e.g. swimming, rugby, football, tennis, dance, guides, music lessons. 48 weeks out of 52. £600 budget a year (approx
£50 a month). Could be for two sports activities, e.g. £180 for rugby and £100 for football £100 for tennis (includes subs, equipment) and £40 left over for other recreation e.g. swimming OR if wanted to do music lessons, £10 a week for 48 weeks plus one cheaper hobby for £10 a month. FG2 said that previous budget of £10 a week for 48/52 weeks would be adequate.  FG4 changed to 52 weeks to allow leeyway for cost of kit/equipment etc.</t>
  </si>
  <si>
    <t>3 educational trips a year (1 a term) £25 each</t>
  </si>
  <si>
    <t>Once a year trip at end of school year to theme park etc.</t>
  </si>
  <si>
    <t>Cooking class ingredients, £5 each time, 8 lessons for over half a term plus £10 for additional costs</t>
  </si>
  <si>
    <t>DT materials £10 per year. FG2 changed to
£15.</t>
  </si>
  <si>
    <t>FG2 added £10 per year for charity days e.g. red nose day, children in need, cake sales etc.</t>
  </si>
  <si>
    <t>£10 a week for 6 weeks of school holidays to pay for her to go to the cinema or swimming. CB5 changed to £20 per week for the 6 weeks</t>
  </si>
  <si>
    <t>Two school proms, one Y11 and one post-16.
£35 for ticket each time.CB5 changed to one prom</t>
  </si>
  <si>
    <t>£5 a day for 7 day holiday spending money. CB5 changed it to £70 for the week based on
£10 oer day</t>
  </si>
  <si>
    <t>Console would be an Xmas/birthday present, possibly second hand. Parent/s would pay for subscription to be able to download and play games online. Cheapest Xbox Live Gold subscription £29.99 for 12 months (Electronic First). Gives 2-4 free games a month.
Cheapest PS4 12 month subscription is
£37.99 (CDKeys.com). Gives 2 free games a month. FG1 agreed for primary and secondary.</t>
  </si>
  <si>
    <t>1 week UK self-catering break, caravan park such as Haven, Butlins or Potins near seaside in June or July before kids holidays</t>
  </si>
  <si>
    <t>Peak holiday Dorset, 'Seaview' Haven Park, standard caravan 21st August-28th August 2020 (2 bed, sleeps 4 £819.50) 3 bed
sleeps 6 £984.50</t>
  </si>
  <si>
    <t>Yoghurt full
fat plain</t>
  </si>
  <si>
    <t>Yoghurt low
fat fruit</t>
  </si>
  <si>
    <t>Leg of lamb</t>
  </si>
  <si>
    <t>Fresh fish</t>
  </si>
  <si>
    <t>Poly- unsaturated Reduced fat spreads</t>
  </si>
  <si>
    <t>Cabbage</t>
  </si>
  <si>
    <t>Tomatoes
puree</t>
  </si>
  <si>
    <t>Frozen oven
chips</t>
  </si>
  <si>
    <t>Apples
cooking</t>
  </si>
  <si>
    <t>Kiwi fruit
fresh</t>
  </si>
  <si>
    <t>Dried fruit
sultanas</t>
  </si>
  <si>
    <t>Fresh Fruit
juices</t>
  </si>
  <si>
    <t>Marmalade</t>
  </si>
  <si>
    <t>flour self
raising</t>
  </si>
  <si>
    <t>Baking
powder</t>
  </si>
  <si>
    <t>Salad
dressings</t>
  </si>
  <si>
    <t>Xmas food</t>
  </si>
  <si>
    <t>Yeo valley natural yoghurt 125g 0.55p</t>
  </si>
  <si>
    <t>5 x 125g</t>
  </si>
  <si>
    <t>Activia Low fat 4x125g £2.00 (2 packs for
£3)</t>
  </si>
  <si>
    <t>5025ml price 10 pints 5680mls (incl visitors)</t>
  </si>
  <si>
    <t>Tesco British Semi skimmed. 2pts 80p, 4pt £109.(2x £1.09 + 1x80p)</t>
  </si>
  <si>
    <t>385g</t>
  </si>
  <si>
    <t>Tesco British mature cheddar cheese 450g £2.70.</t>
  </si>
  <si>
    <t>10 x30g</t>
  </si>
  <si>
    <t>Tesco medium 12 pack 1.75</t>
  </si>
  <si>
    <t>Tesco small lamb leg 792g frozen  £6.00</t>
  </si>
  <si>
    <t>750g</t>
  </si>
  <si>
    <t>Tesco lean beef 5%fat frozen 500g £3.75</t>
  </si>
  <si>
    <t>3 rashers 175g</t>
  </si>
  <si>
    <t>Deli counter Tesco. rasher of bacon 37g each 25p  2 rashers each portion</t>
  </si>
  <si>
    <t>Ham 3 x 17g slices bought chilled</t>
  </si>
  <si>
    <t>Tesco everyday 125g = 10 slice 60p.  2 slices in a portion 25g so 5 uses</t>
  </si>
  <si>
    <t>3 x sausages 165g</t>
  </si>
  <si>
    <t>Richmond 8 thick pork sausages 454g 57g each £2  freeze leftover</t>
  </si>
  <si>
    <t>Tesco Chicken Breast Fillet 1Kg 5.50</t>
  </si>
  <si>
    <t>230g</t>
  </si>
  <si>
    <t>Tesco lambs liver.  2.40/kg,  230g. 55p</t>
  </si>
  <si>
    <t>150g bought chilled</t>
  </si>
  <si>
    <t>Tesco Chicken liver pate 175g £60p</t>
  </si>
  <si>
    <t>120g cod fillet</t>
  </si>
  <si>
    <t>Tesco Fish Pie mix cod, salmon, smoked
haddock 400g  £4.00</t>
  </si>
  <si>
    <t>120g salmon fillet</t>
  </si>
  <si>
    <t>Cost in Fish Pie Mix above</t>
  </si>
  <si>
    <t>120g smoked haddock fillet +230g</t>
  </si>
  <si>
    <t>120g cost included above. 230g Tesco Prime smoked haddock fillets frozen 4 pk
£3.70 360g (already prepared)</t>
  </si>
  <si>
    <t>359g</t>
  </si>
  <si>
    <t>Flora light  500g 1.80 reduced to £1.00</t>
  </si>
  <si>
    <t>85g</t>
  </si>
  <si>
    <t>Tesco unsalted butter 250g £1.60
reduced life</t>
  </si>
  <si>
    <t>Tesco vegetable suet 200g £1.15 store
dry</t>
  </si>
  <si>
    <t>Trade Aid UK granulated sugar 500g 69p</t>
  </si>
  <si>
    <t>2000g</t>
  </si>
  <si>
    <t>Redmire Farms white potato 2.5kg £1.35</t>
  </si>
  <si>
    <t>Tesco broccoli florets 900g £1.10 frozen</t>
  </si>
  <si>
    <t>Cabbage ave. 79p. Keep refriderated</t>
  </si>
  <si>
    <t>Tesco loose carrots 0.60/kg</t>
  </si>
  <si>
    <t>470g onions</t>
  </si>
  <si>
    <t>Loose brown onions0.75/kg</t>
  </si>
  <si>
    <t>Tesco garlic  30p each est life 4 weeks.</t>
  </si>
  <si>
    <t>363g  (including waste)</t>
  </si>
  <si>
    <t>Tesco closed button loose £2.75/kg</t>
  </si>
  <si>
    <t>Tesco butternut squash medium 780g keep cool and dry. £1 all weights</t>
  </si>
  <si>
    <t>Tesco salad 6 pack 69p</t>
  </si>
  <si>
    <t>610g</t>
  </si>
  <si>
    <t>Tesco frozen peas 1kg £1.30</t>
  </si>
  <si>
    <t>Branston baked beans  4 x 410g pack £2</t>
  </si>
  <si>
    <t>454g 2 small tins</t>
  </si>
  <si>
    <t>Tesco italian chopped tomatoe 227 tin
30p</t>
  </si>
  <si>
    <t>Tesco Tomato puree 200g 0.45p Use
within 1 month</t>
  </si>
  <si>
    <t>60g sweetcorn</t>
  </si>
  <si>
    <t>Tesco sweetcorn 1kg bag frozen £1.30</t>
  </si>
  <si>
    <t>315g</t>
  </si>
  <si>
    <t>Tesco Homestyle straight cut oven chips
400g £.75p</t>
  </si>
  <si>
    <t>3 x 40g</t>
  </si>
  <si>
    <t>Tesco Hash browns frozen 750g £1</t>
  </si>
  <si>
    <t>Fresh and Naked mixed little leaf  90g
Was 95p reduced to 50p</t>
  </si>
  <si>
    <t>3 bananas 455g</t>
  </si>
  <si>
    <t>Bananas loose 76p/kg</t>
  </si>
  <si>
    <t>9 apples 1440g</t>
  </si>
  <si>
    <t>Tesco Gala apples 6 pk £1.60</t>
  </si>
  <si>
    <t>Tesco bramley apples 1.85/kg</t>
  </si>
  <si>
    <t>2 satsumas 285g</t>
  </si>
  <si>
    <t>Tesco pack satsumas 600g  £1 reduced
life</t>
  </si>
  <si>
    <t>5 kiwi fruits 500g</t>
  </si>
  <si>
    <t>Tesco loose 100g average 35p each.</t>
  </si>
  <si>
    <t>10 pears 1430g</t>
  </si>
  <si>
    <t>Tesco conference Pack of 5 610g £1.50</t>
  </si>
  <si>
    <t>Whitworths extra juicy 325g £2 keep
sealed</t>
  </si>
  <si>
    <t>1600ml</t>
  </si>
  <si>
    <t>Tesco pure orange juice 2L 1.50p</t>
  </si>
  <si>
    <t>Tesco Fine cut orange marmalade 545g
60p adjusted life 6 wks</t>
  </si>
  <si>
    <t>Tesco strawberry jam 454g 75p lasts 6
weeks.</t>
  </si>
  <si>
    <t>29 slices 1044g + 2 slices bread crumbs (31 slices 1116g)</t>
  </si>
  <si>
    <t>Tesco wholemeal medium bread 800g loaf £1.10 20 slices.  Will freeze</t>
  </si>
  <si>
    <t>Tesco Large Wholemeal Bap 4 Pack</t>
  </si>
  <si>
    <t>2 x 150g bagettes</t>
  </si>
  <si>
    <t>Tesco Homebake baguette 2 pk  150g
each 85p</t>
  </si>
  <si>
    <t>245g</t>
  </si>
  <si>
    <t>Tesco Self Raising Flour 500g 45p</t>
  </si>
  <si>
    <t>0.5g</t>
  </si>
  <si>
    <t>Dr Oetker baking powder 5g sachets
1.20</t>
  </si>
  <si>
    <t>4 x 70g scones</t>
  </si>
  <si>
    <t>Tesco finest 4pk fruit scones £1</t>
  </si>
  <si>
    <t>350g</t>
  </si>
  <si>
    <t>Tesco Soft Scoop Vanilla 2 Litres</t>
  </si>
  <si>
    <t>Tesco Scottish Oats 500g 0.70p</t>
  </si>
  <si>
    <t>8 x 20g weetabix</t>
  </si>
  <si>
    <t>Tesco 12 pack 1.80</t>
  </si>
  <si>
    <t>36g custard powder</t>
  </si>
  <si>
    <t>Tesco custard powder 300g 80p</t>
  </si>
  <si>
    <t>125g Spaghetti dry</t>
  </si>
  <si>
    <t>58g pasta sheets dry</t>
  </si>
  <si>
    <t>Tesco Lasagne sheets 500g 56p</t>
  </si>
  <si>
    <t>15 x 8.3g rich tea biscuits 124.5g (visitors price
pkt)</t>
  </si>
  <si>
    <t>Tesco Rich Tea 300g 30p</t>
  </si>
  <si>
    <t>65 tea bags (visitors price 80bags)</t>
  </si>
  <si>
    <t>22 teaspoons 132g</t>
  </si>
  <si>
    <t>Tesco gold instant coffee 200g  2.99p</t>
  </si>
  <si>
    <t>40ml French dressing</t>
  </si>
  <si>
    <t>Tesco Healthy living french dressing
250ml for 85p</t>
  </si>
  <si>
    <t>Bisto gravy granuales 170g 1.35 reduced
life to 20 wks</t>
  </si>
  <si>
    <t>3 x 6g stock cubes</t>
  </si>
  <si>
    <t>Oxo stock cubes  x 12  71g. 1.30</t>
  </si>
  <si>
    <t>Saxa table salt Mimi pot 70g 40p</t>
  </si>
  <si>
    <t>£50 for household for extra food and drink at
Xmas</t>
  </si>
  <si>
    <t>£10 a month for takeaway e.g. portion of fish and chips shared between them. FG1 changed to £15 for couple, e.g. 2 main dishes and one shared rice</t>
  </si>
  <si>
    <t>£15 minus equivalent meal at home - jacket potato with yoghurt and side salad: potatoes 400g, yoghurt 125g, tomato 170g, leaves half bag, sweetcorn 60g plus pear each for dessert 286g.
17p+60p+23p+50p+9p+63p=£2.22 £15-
£2.22=£12.78</t>
  </si>
  <si>
    <t>£15 per person once a month for eating out including alcohol</t>
  </si>
  <si>
    <t>£30 - £5.64 for alcohol = £24.36 minus equivalent meal at home - Lasagne: minced beef 250+ waste = 340g, onions 80g + waste = 94g, tomato puree 40g, tinned tomatoes 227g, cheese 60g, flour 50g, milk 200mls, pasta sheets 58g dry plus fruit salad:  1 apple, satsuma, banana, kiwi fruit
£2.61+7p+14p+30p+48p+8p+10p+7p+24 p+25-+12p+35p=£4.81 £25.10 - 4.77=£19.59</t>
  </si>
  <si>
    <t>3 cans of beer a week each but once a month one can replaced by pint out.</t>
  </si>
  <si>
    <t>Carling Lager x4 440ml 4%</t>
  </si>
  <si>
    <t>3 cans of beer a week each so 12 pack of cans would last 4 weeks at £2 a week but once a month one can replaced by pint out. £2 a week x4.3 weeks = £8.60 per month minus £3.19 for pint in pub =
£5.41 a month, so £1.25 per week.</t>
  </si>
  <si>
    <t>1 bottle wine each per week</t>
  </si>
  <si>
    <t>Tesco Italian Merlot 75cl £4 12%</t>
  </si>
  <si>
    <t>1 bottle wine each per week minus small glass once a month (125 ml) 125ml = 1/6 of a bottle £4/6=67p so each month 4.3 bottles = 4x4.3= £17.20 minus £2.45 for glass in pub = 14.75 per month, so £3.39 per week</t>
  </si>
  <si>
    <t>Small glass of wine with meal out once a
month £2.45 (125ml)</t>
  </si>
  <si>
    <t>Priced at Scream pub Lboro</t>
  </si>
  <si>
    <t>Pint of beer with meal out once a month
£3.19</t>
  </si>
  <si>
    <t>Stockings</t>
  </si>
  <si>
    <t>Main clothing</t>
  </si>
  <si>
    <t>Blouses (short
sleeved)</t>
  </si>
  <si>
    <t>Blouses (long
sleeved)</t>
  </si>
  <si>
    <t>Hat (summer)</t>
  </si>
  <si>
    <t>Hat (winter)</t>
  </si>
  <si>
    <t>Gloves (woolly)</t>
  </si>
  <si>
    <t>Gloves (smart)</t>
  </si>
  <si>
    <t>Outer clothing</t>
  </si>
  <si>
    <t>Nightwear</t>
  </si>
  <si>
    <t>Shirts (long sleeved)</t>
  </si>
  <si>
    <t>Waterproof coat</t>
  </si>
  <si>
    <t>Male, clothing
accessories</t>
  </si>
  <si>
    <t>Male clothing,
accessories</t>
  </si>
  <si>
    <t>Hat, summer</t>
  </si>
  <si>
    <t>Main clothing female</t>
  </si>
  <si>
    <t>Accessories female</t>
  </si>
  <si>
    <t>Outer clothing female</t>
  </si>
  <si>
    <t>Swimwear female</t>
  </si>
  <si>
    <t>Nightwear female</t>
  </si>
  <si>
    <t>10-12 pairs needed. Sainsburys. 1 year</t>
  </si>
  <si>
    <t>6 needed.Sainsburys. 1 year</t>
  </si>
  <si>
    <t>3 Pack T-Shirt Bra</t>
  </si>
  <si>
    <t>6 pairs needed. Primark/Supermarket. 2 years. FG1
changed to 5 pairs.</t>
  </si>
  <si>
    <t>6 pairs needed. Primark/Supermarket. 1 year</t>
  </si>
  <si>
    <t>3Pk 40 Denier Black Tights</t>
  </si>
  <si>
    <t>4 pairs hold up stockings. Primark/Supermarket. 1 year</t>
  </si>
  <si>
    <t>Luxury Glossy Hold Ups</t>
  </si>
  <si>
    <t>6 needed to wear as extra layer. 3 white and 3 black. 2
years.</t>
  </si>
  <si>
    <t>Black Cami/White Cami</t>
  </si>
  <si>
    <t>6 needed. 2 years.</t>
  </si>
  <si>
    <t>3 needed. Primark/Supermarket. 2 years.</t>
  </si>
  <si>
    <t>Emerald Green Button Top (other styles
available)</t>
  </si>
  <si>
    <t>Ivory Stripe Shirt (other styles available)</t>
  </si>
  <si>
    <t>4 pairs needed in total. 2 smart, 2 casual.
Primark/Supermarket. 2 years.</t>
  </si>
  <si>
    <t>F&amp;F Ankle Grazer Slim Leg Trousers with
As New Technology</t>
  </si>
  <si>
    <t>Navy Stripe Culotte</t>
  </si>
  <si>
    <t>2 pairs needed. Primark/Supermarket. 2 years</t>
  </si>
  <si>
    <t>F&amp;F Mid Rise Slim Leg Jeans</t>
  </si>
  <si>
    <t>2 needed in total, 1 winter, 1 summer.
Primark/Supermarket. 2 years.</t>
  </si>
  <si>
    <t>F&amp;F Floral Print Midi Wrap Dress</t>
  </si>
  <si>
    <t>Wallis Bell Sleeve Wrap Dress</t>
  </si>
  <si>
    <t>1 needed. Marks &amp; Spencer. Would last 5 years.</t>
  </si>
  <si>
    <t>Drape 3/4 Sleeve Shift Midi Dress (range of
options at this price)</t>
  </si>
  <si>
    <t>4 needed in total, 1 winter, 1 summer, 1 smart, 1
casual.  Primark/Supermarket. 2 years.</t>
  </si>
  <si>
    <t>F&amp;F Knot Front Wrap Jersey Skirt</t>
  </si>
  <si>
    <t>JDY Frayed Hem Denim Skirt</t>
  </si>
  <si>
    <t>1 needed. Primark/Supermarket. 2 years.</t>
  </si>
  <si>
    <t>F&amp;F Active Zip-Through Fleece Jacket</t>
  </si>
  <si>
    <t>4 needed in total, 2 thin, 2 thick. Primark/Supermarket.
2 years.</t>
  </si>
  <si>
    <t>F&amp;F Cut-Out V-Neck Jumper with As New Technology</t>
  </si>
  <si>
    <t>F&amp;F Crew Neck Jumper</t>
  </si>
  <si>
    <t>1 light, 1 dark. Primark/Supermarket. Would last 2
years.</t>
  </si>
  <si>
    <t>F&amp;F Stretch Cardigan with As New
Technology</t>
  </si>
  <si>
    <t>1 sun hat. Would last 2 years.</t>
  </si>
  <si>
    <t>F&amp;F Floppy Straw Hat</t>
  </si>
  <si>
    <t>1 pair smart leather gloves. Would last 2 years.</t>
  </si>
  <si>
    <t>Leather Stitch Detail Gloves</t>
  </si>
  <si>
    <t>3 needed. Primark/Supermarket. To accessorise outfits, could be worn as hair scarf, belt etc. Would last 2
years.</t>
  </si>
  <si>
    <t>Quilted Jacket</t>
  </si>
  <si>
    <t>Lightweight waterproof that can be packed away, e.g.
pac-a-mac. From Go Outdoors. 2 years in line with other coats.</t>
  </si>
  <si>
    <t>Freedom Trail Women's Stowaway Jacket</t>
  </si>
  <si>
    <t>1 needed. Primark/Supermarket. 2 years. FG1 changed to 2 a year as chlorine means they don't last.</t>
  </si>
  <si>
    <t>2 pairs needed for winter. Primark/Supermarket. 2
years</t>
  </si>
  <si>
    <t>F&amp;F Henley Lounge Top (£6)+ F&amp;F Striped
Lounge Pants (£7)</t>
  </si>
  <si>
    <t>2 needed for summer. Primark/Supermarket. 2 years</t>
  </si>
  <si>
    <t>F&amp;F Colour Block Sleep T-Shirt</t>
  </si>
  <si>
    <t>Blue Satin Kimono Robe</t>
  </si>
  <si>
    <t>1 leather belt needed. Would last 5 years.
Primark/Matalan/Sainsbury</t>
  </si>
  <si>
    <t>F&amp;F Grained Leather Belt- Tan or Black</t>
  </si>
  <si>
    <t>10-12  pairs needed. Supermarket. 1 year</t>
  </si>
  <si>
    <t>F&amp;F Pack of Briefs - Black</t>
  </si>
  <si>
    <t>F&amp;F 5 Pair Pack of Fine Knit Socks - Grey</t>
  </si>
  <si>
    <t>7 needed. Supermarket. 2 years. FG1 changed to 4.</t>
  </si>
  <si>
    <t>F&amp;F 2 Pack of Easy Care Regular Fit Shirts
- White</t>
  </si>
  <si>
    <t>7 needed. Supermarket. 2 years. FG1 said these would
be polo shirts and changed quantity to 4.</t>
  </si>
  <si>
    <t>F&amp;F Polo Shirt</t>
  </si>
  <si>
    <t>10 needed. Could be used as additional layer under
shirts. Supermarket. 2 years.</t>
  </si>
  <si>
    <t>F&amp;F Crew-Neck T-shirt with As New
Technology - Light grey</t>
  </si>
  <si>
    <t>2 needed. Supermarket. 4 years.</t>
  </si>
  <si>
    <t>F&amp;F Slub Jersey Crew Neck Jumper-
range of colours</t>
  </si>
  <si>
    <t>3 pairs needed. Supermarket. 2 years.</t>
  </si>
  <si>
    <t>2 pairs needed. Supermarket. 2 years.</t>
  </si>
  <si>
    <t>F&amp;F Regular Fit Trousers</t>
  </si>
  <si>
    <t>1 needed. For exercise outdoors in colder weather.
Supermarket. 5 years.</t>
  </si>
  <si>
    <t>Slazenger Woven Suit Mens</t>
  </si>
  <si>
    <t>4 pairs needed. Supermarket.2 years. FG1 changed
quantity to 2.</t>
  </si>
  <si>
    <t>1 needed. For special occasions, weddings, and funerals - would last 10 years. Supermarket</t>
  </si>
  <si>
    <t>F&amp;F Regular Fit Suit Trousers - Black £20, F&amp;F Regular Fit Suit Jacket - Black £40</t>
  </si>
  <si>
    <t>2 needed. Supermarket. 3 years.</t>
  </si>
  <si>
    <t>F&amp;F Zip-Through Fleece - Grey</t>
  </si>
  <si>
    <t>1 needed. Supermarket. Would last 5 years.</t>
  </si>
  <si>
    <t>F&amp;F Funnel Neck Coat</t>
  </si>
  <si>
    <t>F&amp;F Shower Resistant Hooded Ripstop
Jacket</t>
  </si>
  <si>
    <t>1 needed. Go Outdoors. 5 years.</t>
  </si>
  <si>
    <t>Freedom Trail Men's Versatile 3-in-1 Jacket</t>
  </si>
  <si>
    <t>1 pair needed. 5 years. FG1 Changed to 2 pairs.</t>
  </si>
  <si>
    <t>1 needed. Supermarket. 5 years.</t>
  </si>
  <si>
    <t>F&amp;F Marl Super Soft Dressing Gown -
Navy</t>
  </si>
  <si>
    <t>F&amp;F Piped Revere Collar Pyjamas</t>
  </si>
  <si>
    <t>1 set: hat, gloves, scarf. Would last 2 years. Added by
SP CB group.</t>
  </si>
  <si>
    <t>2 ties - one for weddings, one for funerals. Would last
10 years. Supermarket.</t>
  </si>
  <si>
    <t>F&amp;F Textured Regular Width Tie - Black
(range available at this price)</t>
  </si>
  <si>
    <t>2 leather belts - 1 black, 1 brown. Would last 10 years.
Supermarket.</t>
  </si>
  <si>
    <t>F&amp;F Bevelled Edge Leather Belt - Black
(also available in tan)</t>
  </si>
  <si>
    <t>Sun hat/cap, 5 years.</t>
  </si>
  <si>
    <t>Karrimor Hunter Hat</t>
  </si>
  <si>
    <t>Footwear,
female</t>
  </si>
  <si>
    <t>Shoes (canvas)</t>
  </si>
  <si>
    <t>Sandals
(smart)</t>
  </si>
  <si>
    <t>Sandals
(casual)</t>
  </si>
  <si>
    <t>Footwear, female</t>
  </si>
  <si>
    <t>Boots (leather)</t>
  </si>
  <si>
    <t>2 needed in total, 1 winter, 1 summer.
Primark/Supermarket. 1 year.</t>
  </si>
  <si>
    <t>1 pair smart shoes with medium heel.
Clarks/Deichmann. Would last 4 years.</t>
  </si>
  <si>
    <t>Isidora Faye (mid-heel court shoe, other styles
available for same price)</t>
  </si>
  <si>
    <t>1 pair casual shoes . Clarks/Deichmann.
Would last 4 years.</t>
  </si>
  <si>
    <t>Andora Crush (loafer style shoe, available in
range of colours)</t>
  </si>
  <si>
    <t>1 pair lightweight, e.g. canvas shoes from
Primark/Supermarket. 1 year.</t>
  </si>
  <si>
    <t>Navy Lace Up  Pumps (other colours available)</t>
  </si>
  <si>
    <t>1 pair trainers . Clarks/Deichmann. Would
last 4 years.</t>
  </si>
  <si>
    <t>Floura Mix</t>
  </si>
  <si>
    <t>1 pair needed . Clarks/Deichmann. Would
last 4 years.</t>
  </si>
  <si>
    <t>Parram Stella</t>
  </si>
  <si>
    <t>1 pair casual summer sandals, e.g. flip
flops. Would last 4 years.</t>
  </si>
  <si>
    <t>1 pair needed. Primark/Supermarket. 10
years</t>
  </si>
  <si>
    <t>1 pair needed. Winter boots e.g. with furry lining that are weatherproof and stop you falling over when it's icy.
Clarks/Deichmann. 4 years.</t>
  </si>
  <si>
    <t>Columbia Women's Loveland™ Mid Omni- Heat™ Boots. No snow boots stocked in Clarks now so sourced from Go Outdoors.</t>
  </si>
  <si>
    <t>1 pair needed. Smart boots, knee high with small heel. Clarks/Deichmann. 4 years.</t>
  </si>
  <si>
    <t>Carvela - Black 'Tock' low heel knee boots Clarks not currently stocking lower priced boots range (previously started at £1110) equivalent price/quality sourced at Debenhams</t>
  </si>
  <si>
    <t>1 pair needed. Supermarket. 1 year.</t>
  </si>
  <si>
    <t>1 pair needed. Supermarket. 2 years.</t>
  </si>
  <si>
    <t>F&amp;F Leather Tramline Stitch Shoes</t>
  </si>
  <si>
    <t>2 pairs needed. E.g. canvas shoes and slip
on shoes. Supermarket. 1 year</t>
  </si>
  <si>
    <t>F&amp;F Twin Gusset Slip On Plimsolls</t>
  </si>
  <si>
    <t>F&amp;F Oxford Lace-Up Plimsolls</t>
  </si>
  <si>
    <t>1 pair.Supermarket. 1 year.</t>
  </si>
  <si>
    <t>F&amp;F Mesh Panelled Lifestyle Micro-Fresh®
Trainers Catalogue Number:</t>
  </si>
  <si>
    <t>1 pair. Supermarket. 2 years.</t>
  </si>
  <si>
    <t>F&amp;F Double Riptape Trekker Sandals</t>
  </si>
  <si>
    <t>Hi-Tec Quadra Classic Men's Walking Shoes</t>
  </si>
  <si>
    <t>2017 rent £84.97 per week. -!%
inflation to 2018 = 84.97x0.99=£84.12</t>
  </si>
  <si>
    <t>Severn Trent forecast price increase April 2018 is 4%. 2017 price is £6.81 per week. £6.81x 1.04=£7.08 per week</t>
  </si>
  <si>
    <t>Based on 2017 council tax
times increase, below</t>
  </si>
  <si>
    <t>Based on £50 excess, £15,000 cover occupied day and night. Priced online via comparethemarket.com April 2018. RIAS £83.22 (£6.22
deposit and 11 monthly payments of £7)</t>
  </si>
  <si>
    <t>£100 a year to be able to maintain/refresh decor, e.g. decorating one room a year, plus £50 a year to cover approx 3 hours to pay someone to do small DIY tasks, e.g. assembling flatpack furniture.</t>
  </si>
  <si>
    <t>Security</t>
  </si>
  <si>
    <t>Side tables</t>
  </si>
  <si>
    <t>Table</t>
  </si>
  <si>
    <t>Chairs</t>
  </si>
  <si>
    <t>Chairs (folding)</t>
  </si>
  <si>
    <t>Tumblers - tall</t>
  </si>
  <si>
    <t>Kitchen , tableware</t>
  </si>
  <si>
    <t>Sugar bowl</t>
  </si>
  <si>
    <t>Milk jug</t>
  </si>
  <si>
    <t>Hendheld
blender</t>
  </si>
  <si>
    <t>Utensils-plastic</t>
  </si>
  <si>
    <t>Storage
canisters</t>
  </si>
  <si>
    <t>Water softener</t>
  </si>
  <si>
    <t>Over radiator
airer</t>
  </si>
  <si>
    <t>Washing
basket</t>
  </si>
  <si>
    <t>Mop head
replacement</t>
  </si>
  <si>
    <t>Multi-surface
spray</t>
  </si>
  <si>
    <t>Sponge
scourers</t>
  </si>
  <si>
    <t>Window
Cleaner</t>
  </si>
  <si>
    <t>Tools&amp; equipment</t>
  </si>
  <si>
    <t>Household maintenance</t>
  </si>
  <si>
    <t>Household
maintenance</t>
  </si>
  <si>
    <t>Shoe cleaning
kit</t>
  </si>
  <si>
    <t>Toilet roll
holder</t>
  </si>
  <si>
    <t>Non-slip
bathmat</t>
  </si>
  <si>
    <t>Toilet cleaner</t>
  </si>
  <si>
    <t>Coathangers</t>
  </si>
  <si>
    <t>Bed</t>
  </si>
  <si>
    <t>Hanging rail</t>
  </si>
  <si>
    <t>Pillow</t>
  </si>
  <si>
    <t>Secure box for spare key so someone could access property in an emergency, e.g. ambulance
crew/friend/relative. 20 years.</t>
  </si>
  <si>
    <t>Master Lock Select Access Key Lock Box</t>
  </si>
  <si>
    <t>PP CB added door chain for security. 20 years. FG2 changed to locking door chain - allows key holder to gain access when chain is on.</t>
  </si>
  <si>
    <t>Door Safety Security Chain Guard Peep Bolt Locking EB with Screws. Comes with 2 keys.</t>
  </si>
  <si>
    <t>PP CB added spy hole in front door for security. 20
years.</t>
  </si>
  <si>
    <t>Smith &amp; Locke Galvanized 180° Door Viewer</t>
  </si>
  <si>
    <t>Hard wearing doormat for outside flat. Coir matting,
5 years.</t>
  </si>
  <si>
    <t>Microfibre washable mat for inside hall. 5 years.
PPCB changed to 2 years.</t>
  </si>
  <si>
    <t>Wilko Washable Mat Assorted 40 x 60cm</t>
  </si>
  <si>
    <t>Approx £10 would give sufficient choice. B&amp;Q, Tesco, B&amp;M Bargains. 10 years. PPCB said £10 one in hall, living and dining areas, cheaper one (£5)
in bedrooms.</t>
  </si>
  <si>
    <t>Row of 6 coat hooks. Cheapest ok, Argos, Dunelm,
B&amp;Q, 10 years. FG2 changed to 20 years in line with singles.</t>
  </si>
  <si>
    <t>HOME 6 Double Chrome Coat Hooks - Pine</t>
  </si>
  <si>
    <t>No spec discussed. One for main light and one for lamp.</t>
  </si>
  <si>
    <t>Lined for insulation. Cheapest version ok. Dunelm,
Wilkos, QD, B&amp;M Bargains. 10 years.</t>
  </si>
  <si>
    <t>HOME Twill Lined Eyelet Curtains - 168x183cm - Natural.
Other colours available.</t>
  </si>
  <si>
    <t>Wooden so it doesn't rust. 20 years. Cheapest ok. PPCB changed to cheapest metal as stronger than wooden. FG1 changed to 10 years.</t>
  </si>
  <si>
    <t>Dunelm. Cheapest nets would last 10 years. CB
added in line with SMP.</t>
  </si>
  <si>
    <t>Plain Leaded Net Curtain Fabric (2 metre width with 183cm
drop)</t>
  </si>
  <si>
    <t>Horizontal venetian blinds to give privacy. 10 years. DunelmWilkos. PP CB changed to cheapest nets.
20 yearsn line with singles.</t>
  </si>
  <si>
    <t>DFS, fabric, washable covers, 10 years. FG1 changed to cheaper version of same item as it is only for guests, not for everyday use.</t>
  </si>
  <si>
    <t>3 Argos deliveries a year to replace larger items.</t>
  </si>
  <si>
    <t>Higher, more supportive armchair with wooden arms - one each for couple, HSL. FG1 changed
lifetime to 20 years.</t>
  </si>
  <si>
    <t>Oakdale Fireside Chair (based on ordering a house fabric,  a premium fabric would incur an additional £25 charge) free
delivery included</t>
  </si>
  <si>
    <t>4 cushions, 1 for each seat. 5 years. PPCB added
in line with singles.</t>
  </si>
  <si>
    <t>Essentials Barkweave Cushion (various colours available).
Cover machine washable.</t>
  </si>
  <si>
    <t>PPCB added 1 each in line with singles.</t>
  </si>
  <si>
    <t>Wilko Herringbone Throw Natural 127 x 152cm</t>
  </si>
  <si>
    <t>Set of nesting side tables - more flexible than coffee table and take up less floor space. 2 up from
botttom, Argos/Dunelm, 20 years.</t>
  </si>
  <si>
    <t>HOME Gloucester Nest Of 3 Solid Wood Tables - Natural</t>
  </si>
  <si>
    <t>Storage unit with shelving and cupboards. B&amp;Q, 20 years. Solid built, not flat packed. PP CB changed to waist height solid built unit in line with singles.</t>
  </si>
  <si>
    <t>Collection Ohio 2 Door 6 Drawer Sideboard - Oak Effect</t>
  </si>
  <si>
    <t>£50 a year on ornaments, pictures etc. PPCB
changed to £10 a year in line with singles.</t>
  </si>
  <si>
    <t>Freestanding lamp to give additional lighting for reading, crafts etc. or can be used as main lighting to make room more cosy. Argos, 2 up from bottom,
25 years.</t>
  </si>
  <si>
    <t>HOME Reading Light Floor Lamp - Silver</t>
  </si>
  <si>
    <t>Argos, one up from bottom. PP CB added in line
with singles. 10 years.</t>
  </si>
  <si>
    <t>HOME Chrome Wall Clock</t>
  </si>
  <si>
    <t>Folding table and 4 chairs that fit underneath.  Argos, 20 years. PPCB changed to gateleg table as more flexible in limited space and non-folding chairs because more comfortable. 10 years.</t>
  </si>
  <si>
    <t>HOME Gateleg Ext Wood Effect 4-6 Seater Table - Light Oak</t>
  </si>
  <si>
    <t>4 solid (not folding) chairs. Argos. 10 years.</t>
  </si>
  <si>
    <t>Simple Value Bentwood Dining Chair - Natural</t>
  </si>
  <si>
    <t>Four solid (i.e. not folding) chairs. Argos (3 up from bottom) or DFS. 10 years. FG1 changed to 2 solid chairs for everyday use and 2 folding for occasional
use.</t>
  </si>
  <si>
    <t>Simple Value Wooden Folding Chair - Natural</t>
  </si>
  <si>
    <t>FG1 added seat cushions for dining chairs, 5 years
in line with sofa cushions</t>
  </si>
  <si>
    <t>Solar Grey Set Pad (other colours available)</t>
  </si>
  <si>
    <t>Cheapest, Wilkos, 2 sets of 4, 5 years. PP CB
changed to 1 set of 6.</t>
  </si>
  <si>
    <t>Cheapest, Wilkos, 5 years.</t>
  </si>
  <si>
    <t>Included in tablemat set.</t>
  </si>
  <si>
    <t>Moisture resistant roller blind, 10 years.</t>
  </si>
  <si>
    <t>Moisture Resistant Roller Blind (various colours)</t>
  </si>
  <si>
    <t>Set of 6 dinner plates, side plates, bowls, Wilkos, cheapest 10 years. PP CB Changed to 2 sets of 4,
3 years.</t>
  </si>
  <si>
    <t>6 cheap mugs, Wilkos, 10 years. PPCB changed to
5 years.</t>
  </si>
  <si>
    <t>Wilko Colour Play Mug Cream (other colours available)</t>
  </si>
  <si>
    <t>Cheap, 20 years. Wilkos</t>
  </si>
  <si>
    <t>Wilko Plastic Egg Cups 4pk</t>
  </si>
  <si>
    <t>Set of 6 x knife, fork, spoon, teaspoon. Mid-mid range (cheap bends and gets stained more easily)
Wilkos, 20 years.</t>
  </si>
  <si>
    <t>Wilko Hammered Cutlery Set 24 Piece</t>
  </si>
  <si>
    <t>Stainless steel. Same quality as cutlery. Supermarket. 10 years. CB changed cutlery lifetime
to 20 years.</t>
  </si>
  <si>
    <t>Glass bowl for serving trifle/fruit salad. 20 years,
Wilkos.</t>
  </si>
  <si>
    <t>Wilko Stackable Mixing Bowl 26cm</t>
  </si>
  <si>
    <t>Cheapest 'thick', sturdy glasses. 2 sets of 4. PPCB included in line with singles.</t>
  </si>
  <si>
    <t>Wilko Teardrop Tumbler 4 pack</t>
  </si>
  <si>
    <t>Set of 6, cheapest Wilkos, 3 years.All sets of 4.</t>
  </si>
  <si>
    <t>Wilko Teardrop Hi-Ball Tumbler 4 pack</t>
  </si>
  <si>
    <t>Set of 6, cheapest Wilkos, 3 years. No sets of 6 so
2 sets of 4.</t>
  </si>
  <si>
    <t>Cheap salt and pepper shakers, Wilkos, 20 years.</t>
  </si>
  <si>
    <t>Wilko Salt and Pepper Pots White</t>
  </si>
  <si>
    <t>Metal, 20 years.</t>
  </si>
  <si>
    <t>HOME Stainless Steel Teapot</t>
  </si>
  <si>
    <t>CB added.</t>
  </si>
  <si>
    <t>Wilko Sugar Pot White</t>
  </si>
  <si>
    <t>Wilko Creamer Jug White</t>
  </si>
  <si>
    <t>50/50 Fridge freezer, 7 years. John Lewis/Currys/Internet. PP CB changed to 10 years.</t>
  </si>
  <si>
    <t>Beko CRFG1552W 50/50 Frost Free Fridge Freezer - White - A+ Rated (free delivery)</t>
  </si>
  <si>
    <t>All electric 'because they're older and gas is dangeous'. Currys/Internet, 15 years. Cheapest recognisable brand (including Beko). PPCB changed to cheapest dual fuel, 10 years.</t>
  </si>
  <si>
    <t>Indesit 15GSH1S Dual Fuel Cooker - Stainless Steel (free delivery)</t>
  </si>
  <si>
    <t>Cheapest 'recognisable brand' 5kg, Beko ok (stocked at John Lewis so should be ok). 7 years. 3 loads a week for couple. PPCB changed to 10
years.</t>
  </si>
  <si>
    <t>Beko WM5122S 5Kg Washing Machine with 1200 rpm - Silver - A+ Rated (free delivery)</t>
  </si>
  <si>
    <t>Cheapest, Supermarket, 7 years.</t>
  </si>
  <si>
    <t>Tesco Solo Microwave MM08 Value, 17L - Black &amp; White</t>
  </si>
  <si>
    <t>Cheapest, Wilkos, 7 years. PPCB changed to 4
years in line with singles.</t>
  </si>
  <si>
    <t>Wilko Toaster 2 Slice Black (other colours available)</t>
  </si>
  <si>
    <t>Wilko Colourplay Kettle Black (other colours available)</t>
  </si>
  <si>
    <t>Small, cheap one. Would last 20 years. Can batch cook and freeze leftovers. FG2 changed lifetime to
5 years.</t>
  </si>
  <si>
    <t>Cookworks 1.5L Compact Slow Cooker - Black</t>
  </si>
  <si>
    <t>Cheapest, Wilkos,  7 years.</t>
  </si>
  <si>
    <t>Set of stainless steel saucepans, 20 years.
Tesco/Wilkos</t>
  </si>
  <si>
    <t>Morphy Richards Equip 3 Piece Stainless Steel Pan Set</t>
  </si>
  <si>
    <t>Non-stick frying pan. 5 years. PPCB changed to 2
years because coating comes off.</t>
  </si>
  <si>
    <t>Wilko Frying Pan With Lid Aluminium 28cm Black</t>
  </si>
  <si>
    <t>FG2 added stainless steel tiered steamer - cheap and durable. Economical to use as can cook
separate vegetables on one hob.</t>
  </si>
  <si>
    <t>Wilko 3 Tier Steamer Stainless Steel 18cm</t>
  </si>
  <si>
    <t>Cheapest with 10 year guarantee. 10 years. PP CB changed to set in knife block and set lifetime at 15 years in line with manufactuer's guarantee and in
line with singles.</t>
  </si>
  <si>
    <t>Richardson Laser Cuisine 12 Piece Knife Block Set - Black 15 year manufacturers guarantee. Comprises 6 steak knives, chef's knife, carving knife, bread knife, paring knife,
all purpose knife, scissors.</t>
  </si>
  <si>
    <t>15 years in line with knife set</t>
  </si>
  <si>
    <t>included in knife set</t>
  </si>
  <si>
    <t>One flat baking sheet. Not non-stick. 20 years. PP CB changed to mid-mid non-stick 10 years in line
with singles</t>
  </si>
  <si>
    <t>Heavy Gauge Oven Tray - Grey</t>
  </si>
  <si>
    <t>Group said roasting tin and grill pan included with cooker so no extra needed. PP CB changed to include separate roasting tin in line with singles.</t>
  </si>
  <si>
    <t>Deep Roasting Tray - Silver</t>
  </si>
  <si>
    <t>PPCB added in line with singles.</t>
  </si>
  <si>
    <t>Wilko 12 Cup Non-Stick Bun Sheet 32 x 24cm</t>
  </si>
  <si>
    <t>Deep cake tin, e.g. for fruit cake, 10 years.</t>
  </si>
  <si>
    <t>Non-Stick Deep Round Loose Bottomed Cake Tin</t>
  </si>
  <si>
    <t>2 shallow sponge tins e.g. for Victoria sponge, 10
years.</t>
  </si>
  <si>
    <t>Wilko Kitchen Non-Stick Sandwich Tin Deep Round 19.5 x
3.5cm</t>
  </si>
  <si>
    <t>Cheapest, 20 years.</t>
  </si>
  <si>
    <t>Cheapest, plastic or metal 20 years. PP CB changed to plastic (metal was cheaper) in line with
singles.</t>
  </si>
  <si>
    <t>Summit Pop Colander</t>
  </si>
  <si>
    <t>Stainless steel. 10 years. PP CB added in line with
singles.</t>
  </si>
  <si>
    <t>Ceramic, 20 years. PPCB removed separate
casserole as they can use the slow cooker dish as a casserole, in line with singles.</t>
  </si>
  <si>
    <t>Slow cooker has ceramic lidded bowl that is oven safe so could be used as casserole dish.</t>
  </si>
  <si>
    <t>Metal utensil set, ,cheapest, 20 years. PP CB changed to plastic set, with 5 year lifetime, in line with singles.</t>
  </si>
  <si>
    <t>Simple Value 9 Piece Suregrip Kitchen Utensil Set Ladle. Serving spoon.
Slotted spoon. Slotted turner. Slotted masher. Can opener.
Pizza cutter.
Peeler.
Scissors. (sourced at Argos as no plastic sets in Wilkos)</t>
  </si>
  <si>
    <t>PP CB added as no whisk included in utensils set.</t>
  </si>
  <si>
    <t>Wilko Kitchen Whisk Black</t>
  </si>
  <si>
    <t>Pyrex, 20 years.</t>
  </si>
  <si>
    <t>Digital scales, 20 years, plus battery</t>
  </si>
  <si>
    <t>Set of 3 glass bowls, 20 years.</t>
  </si>
  <si>
    <t>included in utensils set</t>
  </si>
  <si>
    <t>Wooden, 20 years.</t>
  </si>
  <si>
    <t>Wilko Kitchen Rolling Pin Beech 35cm</t>
  </si>
  <si>
    <t>One glass chopping board, also can be used as pastry board. Lasts 20 years. PP CB changed to plastic set of 4 and changed lifetime to 2 years for hygiene reasons, in line with singles.</t>
  </si>
  <si>
    <t>Flexible Chopping Mats - set of 4 colour coded chopping boards for meat, fish, poultry and veg/bread.</t>
  </si>
  <si>
    <t>PP CB added in line with singles.</t>
  </si>
  <si>
    <t>Impress Lighthouse Harbour Tea Tray - Green</t>
  </si>
  <si>
    <t>Hip height swing bin so they don't have to bend
down, 10 years.</t>
  </si>
  <si>
    <t>Wilko Pedal Bin various colours 30L</t>
  </si>
  <si>
    <t>Replace 1 a week. FG1 changed to 3 bags a week.</t>
  </si>
  <si>
    <t>Wilko Tall Kitchen Bin Liners 30L 20pack</t>
  </si>
  <si>
    <t>Plastic, 2 years.</t>
  </si>
  <si>
    <t>Wilko Dish Drainer White Small</t>
  </si>
  <si>
    <t>Set of plastic tubs. 10 years.</t>
  </si>
  <si>
    <t>HOME Plastic Food Storage Set - 7 Piece (sourced at
Argos as no suitable sets in pound shop)</t>
  </si>
  <si>
    <t>Set of 3 for tea, coffee, sugar. Ceramic, 20 years.</t>
  </si>
  <si>
    <t>Purity Coffee, Purity Tea and Purity Sugar storage jars</t>
  </si>
  <si>
    <t>3 loads a week</t>
  </si>
  <si>
    <t>Tesco Super Concentrated Non Bio. Liquid 630Ml. 21
washes.</t>
  </si>
  <si>
    <t>3 loads a week.  PP CB added in line with singles.</t>
  </si>
  <si>
    <t>PP CB added to make washing machine last
longer, generic ok.</t>
  </si>
  <si>
    <t>Wilko Laundry Water Softening Powder 40 Washes</t>
  </si>
  <si>
    <t>Mid mid quality, £20, 5 years. PP CB changed to
£16 from wilkos with 15 year lifetime in line with SFP.</t>
  </si>
  <si>
    <t>Wilko Extendable Clothes Airer 3 Tier 7.5m</t>
  </si>
  <si>
    <t>PP CB added for more drying space.</t>
  </si>
  <si>
    <t>Tesco, cheap branded steam iron, 7 years. PP CB changed to cheaper steam iron in line with SMP.</t>
  </si>
  <si>
    <t>Cheap, 10 years. PP CB changed lifetime to 20
years in line with SFP.</t>
  </si>
  <si>
    <t>Wilko Ironing Board Assorted Medium 116 x 35.5cm.</t>
  </si>
  <si>
    <t>Replace every 4 years. PP CB added in line with
singles.</t>
  </si>
  <si>
    <t>Vileda Perfect Fit Ironing Board cover</t>
  </si>
  <si>
    <t>Plastic basket to put wet washing in. 5 years.</t>
  </si>
  <si>
    <t>Wilko Laundry Basket Round</t>
  </si>
  <si>
    <t>For collecting dirty washing in - could be in bedroom/bathroom instead. 20 years.FG2 changed
to 5 years.</t>
  </si>
  <si>
    <t>Wilko Stripe Laundry Bag Beige</t>
  </si>
  <si>
    <t>Cheap, 2 years. PP CB changed to standard bucket as more appropriate with squeegee mop, in
line with singles.</t>
  </si>
  <si>
    <t>Wilko Bucket General Purpose Black Large 14.5L</t>
  </si>
  <si>
    <t>Cheap, 2 years. PP CB changed to squeegee style
mop in line with singles.</t>
  </si>
  <si>
    <t>Vileda Magic Mop Flat</t>
  </si>
  <si>
    <t>Vileda Magic Mop Refill</t>
  </si>
  <si>
    <t>Cheap branded one, Supermarket, upright bagless, 10 years.</t>
  </si>
  <si>
    <t>Bush Multi Cyclonic Bagless Cylinder Vacuum Cleaner (sourced from Argos as supermarket more pricey)</t>
  </si>
  <si>
    <t>Cheap, 18 months. PP CB changed to long handled version so they don't have to bend down, in line with
SFP.</t>
  </si>
  <si>
    <t>Wilko Premium Long Handled Dustpan And Brush Set 75cm</t>
  </si>
  <si>
    <t>1 a week. FG1 changed to 2 per week per
household.</t>
  </si>
  <si>
    <t>Tesco Kitchen Towel White 2 Roll</t>
  </si>
  <si>
    <t>Wilko Dish Cloth Roll 8pk</t>
  </si>
  <si>
    <t>One pack a month. Generic ok. PPCB added in line
with singles.</t>
  </si>
  <si>
    <t>Wilko Antibacterial All Purpose Cloths 10pk</t>
  </si>
  <si>
    <t>12 tea towels, cotton not linen, 5 years. PP CB changed to 1 pack (of 5) each year in line with
singles.</t>
  </si>
  <si>
    <t>3 hand towels, cheapest, 5 years. PP CB changed
to 2 towels every 2 years.</t>
  </si>
  <si>
    <t>Cookshop Blue Single Kitchen Hand Towel</t>
  </si>
  <si>
    <t>1 bottle of Fairy Liquid every 4 months. FG1
changed to 6 weeks.</t>
  </si>
  <si>
    <t>1 tin a year</t>
  </si>
  <si>
    <t>Anti bacterial spray, 3 months</t>
  </si>
  <si>
    <t>For use in kitchen and bathroom. E.g. flash liquid. Large bottle would last 1 year. PP CB added in line
with singles.</t>
  </si>
  <si>
    <t>Tesco All Purpose Citrus 1Ltr</t>
  </si>
  <si>
    <t>1 litre bottle of bleach a month</t>
  </si>
  <si>
    <t>Replace 1 every 2 weeks.</t>
  </si>
  <si>
    <t>Wilko Sponge Scourers Assorted 6 pack</t>
  </si>
  <si>
    <t>Wilko Multipurpose Cling Film 50m x 350mm</t>
  </si>
  <si>
    <t>Easywrap Aluminium Foil 300Mm X 20M (30M could not be
sourced so adjusted lifetime to 2 months)</t>
  </si>
  <si>
    <t>CB added, replace monthly. PP CB added in line
with SFP.</t>
  </si>
  <si>
    <t>Wilko Wash Up Rubber Gloves Large</t>
  </si>
  <si>
    <t>Small White Step Stool</t>
  </si>
  <si>
    <t>Fold_Away Shopping Bag - Blue</t>
  </si>
  <si>
    <t>Tool kit for general maintenance and DIY around home. PPCB added in line with singles.</t>
  </si>
  <si>
    <t>Guild 25 Piece Handtool Kit.Wrench, 10 screwdriver bits and bit holder, 8 hex keys, pliers, claw hammer, spirit level,
measuring tape, scissors, carry case.</t>
  </si>
  <si>
    <t>Sewing kit. PPCB added in line with singles. FG1 said kit would last 20 years and added 1 replacement reel of thread a year.</t>
  </si>
  <si>
    <t>Sewing kit - includes 7 1/2in sewing scissors, pin wheel, pincushion, 150cm tape measure, metal thimble, dressmaker pencil, seam ripper, 10 assorted threads, 30 hand needles, safety pins, snap fasteners, hook and eyes,
wool needle and buttons.</t>
  </si>
  <si>
    <t>One replacement reel of cotton a year to top up
sewing kit.</t>
  </si>
  <si>
    <t>Poly Thread - Black, 160m, other colours available</t>
  </si>
  <si>
    <t>Shoe cleaning kit - two brushes. Would last 20
years.</t>
  </si>
  <si>
    <t>Kiwi polishing brush - Kits not available, brushes sold
individually in Tesco.</t>
  </si>
  <si>
    <t>1 tin of neutral shoe polish every 2 years PPCB
added in line with singles.</t>
  </si>
  <si>
    <t>Kiwi Shoe Polish Neutral 50ml</t>
  </si>
  <si>
    <t>Moisture Resistant Roller Blind (various colours) Largest
size Drop 162xWidth 122</t>
  </si>
  <si>
    <t>Mid-mid quality, Argos, includes mirror. Would last
10 years. PPCB changed to 20 years.</t>
  </si>
  <si>
    <t>HOME 2 Door Mirrored Classic Core Cabinet - White</t>
  </si>
  <si>
    <t>Argos. Would last 10 years.</t>
  </si>
  <si>
    <t>HOME Traditional 5 Tier Freestanding Towel Rail - Chrome</t>
  </si>
  <si>
    <t>HOME Wire Toilet Roll Storage and Holder - Silver</t>
  </si>
  <si>
    <t>Cheap. Replace yearly. Wilkos/ Supermarket.</t>
  </si>
  <si>
    <t>2 per person needed. Mid-mid quality from Supermarket. Would last 5 years. CB changed bath
towels to bath sheets in line with SFP.</t>
  </si>
  <si>
    <t>Wilko Bath Sheet various colours</t>
  </si>
  <si>
    <t>2 per person needed. Mid-mid quality from
Supermarket. Would last 5 years.</t>
  </si>
  <si>
    <t>Wilko Hand Towel various colours</t>
  </si>
  <si>
    <t>4 needed per person. One up from bottom. Would last 10 years. CB added in line with SFP. PPCB
changed lifetime to 5 years.</t>
  </si>
  <si>
    <t>Wilko Face Cloths 2 pack various colours</t>
  </si>
  <si>
    <t>1 needed. Would last 5 years. Supermarket.</t>
  </si>
  <si>
    <t>Wilko Bath Micro Mat Cream 50x80cm</t>
  </si>
  <si>
    <t>Wilko Bath Mat Non Slip Rubber Cream</t>
  </si>
  <si>
    <t>Washable fabric shower curtain would last 2 years.</t>
  </si>
  <si>
    <t>Wilko Chevron Shower Curtain Purple (other designs
available)</t>
  </si>
  <si>
    <t>Pole for shower curtain. Not one with suckers. Would last 20 years. Wilkos. CB added in line with SFP.</t>
  </si>
  <si>
    <t>Wilko Telescopic Shower Curtain Pole White 122-218cm</t>
  </si>
  <si>
    <t>Plastic cup to use when rinsing after tooth brushing. Replace yearly. CB added in line with SFP.</t>
  </si>
  <si>
    <t>Acrylic Tumbler</t>
  </si>
  <si>
    <t>Freestanding magnifying mirror for shaving. Lifetime not discussed.</t>
  </si>
  <si>
    <t>Wilko Freestanding Mirror Small (standard mirror and magnified mirror on opposite side)</t>
  </si>
  <si>
    <t>Replace every 3 weeks. Wilkos/Supermarket. CB
added in line with SFP.</t>
  </si>
  <si>
    <t>Tesco Active Gel Citrus 750Ml</t>
  </si>
  <si>
    <t>Replace every 3 months. CB added in line with
SFP.</t>
  </si>
  <si>
    <t>Small pedal bin. Would last 10 years. Argos/Wilkos.</t>
  </si>
  <si>
    <t>Pedal Bin - Silver 21.5cm (also available in a range of other
colours)</t>
  </si>
  <si>
    <t>ColourMatch Blackout Curtains - 168x183cm - Dove Grey</t>
  </si>
  <si>
    <t>Wilko, metal 20 years</t>
  </si>
  <si>
    <t>Wilko Tapered Shade Parchment (other colours available).</t>
  </si>
  <si>
    <t>No spec discussed. One for main light and one for each lamp.</t>
  </si>
  <si>
    <t>Wilko LED Bulb GLS 6W BC Dimmable 1pk 437690 'lasts for up to 25 years' NB Halogen cheaper (£4 for 2 bulbs) but much shorter lifetime - approx 2.5-3 years. 1 for central light
and 1 for lamp</t>
  </si>
  <si>
    <t>Mid mid quality from Argos, would last 10 years. SPCB changed to fully assembled version in line
with SFP.</t>
  </si>
  <si>
    <t>Collection Evangeline Double Bed Frame - Charcoal</t>
  </si>
  <si>
    <t>Needs to be good quality, approx £400-500 from John Lewis, 8 years un line with current bed shop recommendations. SP CB changed to Argos option in line with SFP.</t>
  </si>
  <si>
    <t>Silentnight Bingley 800 Pocket Mattress - Double</t>
  </si>
  <si>
    <t>Double wardrobe with mirror. Mid mid, Argos, 10 years. (If not possible to get integral mirror, need separate full length cheap one that can be stuck on wall or wardrobe.) SP CB changed to fully assembled bedroom furniture in line with SFP. PPCB said 1 set per person.  FG1 changed lifetime to 20 years as should be more sturdy.</t>
  </si>
  <si>
    <t>Heart of House Kent 3 Piece Bedroom Package - Oak &amp; Oak Veneer, inlcudes double wardrobe with drawer, 4 drawer chest of drawers and 1 bedside cabinet. [Separately, wardrobe £499.99, drawers £314.99, bedside cabinet £109.99 = £924.97]
NB all other items delivered fully assembled but wardrobe needs assembling.</t>
  </si>
  <si>
    <t>2 waist-height chest of drawers with 3 or 4 drawers. Mid mid, Argos, 10 years.  FG1 changed lifetime to 20 years as should be more sturdy.</t>
  </si>
  <si>
    <t>Included in sets above,</t>
  </si>
  <si>
    <t>2 needed. With drawers to provide additional storage space. Mid mid, Argos, 10 years.  FG1 changed lifetime to 20 years as should be more
sturdy.</t>
  </si>
  <si>
    <t>If not possible to get wardrobe with integral mirror, need separate full length cheap one, would last 15
years.</t>
  </si>
  <si>
    <t>HOME Wooden Full Length Mirror - Oak Effect. Wardrobe does not include mirror so sourced separately.</t>
  </si>
  <si>
    <t>Approx £10 would last 5 years.</t>
  </si>
  <si>
    <t>Wilko Milan Table Lamp White (other colours available)</t>
  </si>
  <si>
    <t>Wooden chair to sit on to put socks on/dry hair, also to put clothes on. 10 years. SP CB added in line
with SFP.</t>
  </si>
  <si>
    <t>Supermarket, washable. 2 up from bottom. 10
years.</t>
  </si>
  <si>
    <t>Fogarty All Seasons 15 Tog Duvet (includes 4.5 tog and
10.5 tog duvets)</t>
  </si>
  <si>
    <t>Included in item above</t>
  </si>
  <si>
    <t>Supermarket, washable. 2 up from bottom. Replace every 2 years because they go flat and/or
lumpy.</t>
  </si>
  <si>
    <t>Slumberdown Big Hugs Pillow Pair</t>
  </si>
  <si>
    <t>2 needed. Polycotton, supermarket, 1 or 2 up from
bottom, 5 years.</t>
  </si>
  <si>
    <t>Tesco White Cotton rich Double Fitted Sheet &amp; 2
Housewife Pillowcases</t>
  </si>
  <si>
    <t>Tesco Pattern Duvet Double (includes 2 standard
pillowcases)</t>
  </si>
  <si>
    <t>8 needed in total</t>
  </si>
  <si>
    <t>2 included with each fitted sheet and with each duvet set so
household will have 8 already</t>
  </si>
  <si>
    <t>5 years. SP CB added in line with SFP.</t>
  </si>
  <si>
    <t>Wilko Anti-Allergy Double Mattress Protector (no spec so
used same as bedding, one up)</t>
  </si>
  <si>
    <t>Primark, 1 up from bottom, 7 years. SP CB added
in line with SFP.</t>
  </si>
  <si>
    <t>Two packs of 20 non-slip hangers.
Supermarket/Wilkos, 10 years.SP CB added in line with SFP.</t>
  </si>
  <si>
    <t>20 Non Slip Flocked Velvet Hangers</t>
  </si>
  <si>
    <t>Plastic boxes. 10 years. Argos/Wilkos. SPCB added in line with SFP.</t>
  </si>
  <si>
    <t>HOME Supa Nova 30 Litre Underbed Storage Boxes - Set of 2</t>
  </si>
  <si>
    <t>Cheap, 2 up from bottom small double  (3/4 or
queen), 10 years</t>
  </si>
  <si>
    <t>HOME Caterina Small Double Bed Frame - Natural</t>
  </si>
  <si>
    <t>2 up from bottom, 8 years</t>
  </si>
  <si>
    <t>Airsprung Elmdon Open Coil Comfort Small Double
Mattress</t>
  </si>
  <si>
    <t>Single wardrobe, cheap, 10 years.FG1 changed to cheap clothes rail with fabric cover.</t>
  </si>
  <si>
    <t>Single Fabric Wardrobe</t>
  </si>
  <si>
    <t>Cheap 10 years, with drawers in</t>
  </si>
  <si>
    <t>HOME New Malibu 1 Drawer Bedside Chest - Pine Effect</t>
  </si>
  <si>
    <t>10.5 Tog, 10 years</t>
  </si>
  <si>
    <t>HOME Soft Touch 10.5 Tog Duvet - Double</t>
  </si>
  <si>
    <t>1 needed, check lifetime?</t>
  </si>
  <si>
    <t>2 needed, check lifetime?</t>
  </si>
  <si>
    <t>Tesco Pattern Duvet Double</t>
  </si>
  <si>
    <t>4 needed, check lifetime</t>
  </si>
  <si>
    <t>8 needed , check lifetime?</t>
  </si>
  <si>
    <t>Cushion flooring for hall as harder wearing and easier to keep clean. Carpet City/Carpet Right/ Allied Carpets. Lifetime 10 years? CB changed to carpet throughout. Harder wearing in hall and living areas, cheaper in bedrooms.</t>
  </si>
  <si>
    <t>Nordic Berber (10yr stain and wear warranty)=£9.99sqm (4m &amp; 5m roll). Delight Underlay £4.99sqm =
£4.99x5.1m2=£25.45 £29.99 Delivery, £45.60 fitting. 5x1m=5m2 Have to allow 10cm extra width so 5.5m2 =
£54.95 + £25.45 + £29.99 + £45.60 + 6 door bars @ £7.99
= £47.94 +9m gripper @ £1.89 per meter = £17.01 Total:
£220.94</t>
  </si>
  <si>
    <t>Harder wearing carpet. 10 year guarantee with appropriate underlay to help it last that long.</t>
  </si>
  <si>
    <t>Nordic Berber (10yr stain warranty)=£9.99sqm (4m &amp; 5m roll). Delight Underlay £4.99sqm, £29.99 Delivery, £3sqm fitting (min £30) 5x4.5m=22.5m2 = (website calculator rounds up to 23m2) £229.77, £87.40 fitting, £29.99 delivery
= £347.16 + Underlay 23x£4.99=£114.77 +17m gripper @£1.89m=£32.13 = £494.06</t>
  </si>
  <si>
    <t>Bedrooms can be cheaper quality carpet as less usage but not foam backed or cheapest as they are harder to clean and don't last long. One up from bottom. Cheapest underlay ok.</t>
  </si>
  <si>
    <t>Dynasty Twist £5.99sqm (4m roll), Delight Underlay
£4.99sqm, £29.99 Delivery, £3sqm fitting (min £30) 4x3.5m=14.4m2 (Adding 10cm extra) = £86.26, £54.72 fitting, £29.99 delivery = £170.97 + Underlay 14.4 x£4.99=£71.86 +15m gripper @£1.89m=£28.35 = £271.18</t>
  </si>
  <si>
    <t>Plastic table and 2 chairs to be able to sit outside with a friend in warm weather. 5 years. CB changed to metal set in line with SFP.</t>
  </si>
  <si>
    <t>Kara 2 Seater Garden Bistro Set - Black</t>
  </si>
  <si>
    <t>included in set</t>
  </si>
  <si>
    <t>Trowel, 10 years. CB added in line with SFP.</t>
  </si>
  <si>
    <t>Draper Carbon Steel Hand Trowel - Grey</t>
  </si>
  <si>
    <t>Fork, 10 years. CB added in line with SFP.</t>
  </si>
  <si>
    <t>Draper Carbon Steel Hand Fork - Grey</t>
  </si>
  <si>
    <t>10x 1st class and 30x2nd class per year.
PPCB changed to £30 per household per year.</t>
  </si>
  <si>
    <t>Cordless telephone with 2 handsets. Argos/Tesco/Currys. Cheapest, 5 years. FG2 said branded (e.g. Panasonic/Sony) would last 10 years.</t>
  </si>
  <si>
    <t>Panasonic KX-TGB212EB Cordless Telephone - Twin</t>
  </si>
  <si>
    <t>Entry level handset- smartphone with basic contract package. Price of handset included in contract and can be upgraded/replaced every 2 years at no additional cost.</t>
  </si>
  <si>
    <t>Alcatel pixi 4.4 - cost included in contract below</t>
  </si>
  <si>
    <t>Basic contract with 500MB/1GB data, inclusive minutes and texts.</t>
  </si>
  <si>
    <t>Alcatel pixi 4.4 - 500MB, 250 minutes, 5000 texts, £7.50/month 24 month contract</t>
  </si>
  <si>
    <t>Landline package inlcudes evening and weekend calls.</t>
  </si>
  <si>
    <t>via Moneysupermarket. First Utility up to 17Mb/sec, unlimited downloads, 18 month contract, no setup cost, free evening and weekend calls added for £3 so total cost
£21.99, £263.88 total cost per year and no set increases after year 1.</t>
  </si>
  <si>
    <t>FG1 added £2 per month to cover calls to numbers not included in plan or outside of
evening and weekend free calls package.</t>
  </si>
  <si>
    <t>Personal care, female</t>
  </si>
  <si>
    <t>Hairdressing,
female</t>
  </si>
  <si>
    <t>Personal care, shared</t>
  </si>
  <si>
    <t>Hand and body
lotion</t>
  </si>
  <si>
    <t>Brush</t>
  </si>
  <si>
    <t>Personal care, male</t>
  </si>
  <si>
    <t>Hairdressing,
male</t>
  </si>
  <si>
    <t>Personal care, kitchen</t>
  </si>
  <si>
    <t>Hand soap pump</t>
  </si>
  <si>
    <t>Personal effects, female</t>
  </si>
  <si>
    <t>Personal effects,
female</t>
  </si>
  <si>
    <t>Handbag  (smart)</t>
  </si>
  <si>
    <t>Personal effects, male</t>
  </si>
  <si>
    <t>£15 for a dry cut every 6 weeks</t>
  </si>
  <si>
    <t>Supermarket, 1 up from bottom, 5
years.</t>
  </si>
  <si>
    <t>Tresemme 9142TU Fast Dry 2000W hair Dryer</t>
  </si>
  <si>
    <t>Hand soap dispenser. Replace monthly. Tesco. FG2 changed to bar of soap, each bar would last couple 1
month.</t>
  </si>
  <si>
    <t>Simple Pure Soap for Sensitive Skin 2x125g. 2 pack so would last 2 months.</t>
  </si>
  <si>
    <t>2 per week. Pound shop. PPCB changed to 3 per person per week. FG1 changed to 2 per person per
week but quilted.</t>
  </si>
  <si>
    <t>Tesco Luxury Soft Toilet Tissue 4 Roll Quilted (26p/100 sheets)</t>
  </si>
  <si>
    <t>Palmolive Naturals Almond Shower Gel 250ml</t>
  </si>
  <si>
    <t>Pack of 3 disposable razors would last 6 months. Pound shop. Priced at Tesco. Group said pack of 3 would last 6 months, so pack of 4 would last 8 months.</t>
  </si>
  <si>
    <t>Gillette Simply Venus 2 Blade Disposable Razors 4 Pack.</t>
  </si>
  <si>
    <t>1 bottle would last 6 months. Pound
shop. Priced at Tesco.</t>
  </si>
  <si>
    <t>Tesco Pampering Cream Bath 1 litre</t>
  </si>
  <si>
    <t>One bottle a month. Pound shop.
Cheaper in Tesco.</t>
  </si>
  <si>
    <t>Tesco Coolmint Mouthwash 500ml</t>
  </si>
  <si>
    <t>1 tube of toothpaste every month.</t>
  </si>
  <si>
    <t>Replace monthly, FG2 changed to 2 months</t>
  </si>
  <si>
    <t>Wisdom Essential Medium 5 Pack Toothbrushes. 1 lasts 2 months so pack of 5 would last 10
months.</t>
  </si>
  <si>
    <t>Would use 1 tablet a day.
Superdrug/Pound shop.</t>
  </si>
  <si>
    <t>Superdrug Denture Tablets Extra x 30</t>
  </si>
  <si>
    <t>Plastic container. Replace yearly.</t>
  </si>
  <si>
    <t>Superdrug Denture Bath</t>
  </si>
  <si>
    <t>To hold toothbrush. Cheapest plastic or ceramic. Replace yearly.
Superdrug/Pound shop.</t>
  </si>
  <si>
    <t>Lille Bathroom Tumbler - White</t>
  </si>
  <si>
    <t>Would last 4 months.</t>
  </si>
  <si>
    <t>Proformula Floss single x 50m</t>
  </si>
  <si>
    <t>Replace monthly. Supermarket.
Generic. Added in line with SMP.</t>
  </si>
  <si>
    <t>Tesco Cotton Antiperspirant Deodorant 200ml</t>
  </si>
  <si>
    <t>Replace every year.</t>
  </si>
  <si>
    <t>Imperial Leather Original Talcum Powder 300g</t>
  </si>
  <si>
    <t>One pack a month. Pound shop.
Same item and cost at Tesco.</t>
  </si>
  <si>
    <t>Softy Mansize Facial Tissue</t>
  </si>
  <si>
    <t>One sponge would last 6 months.
Superdrug.</t>
  </si>
  <si>
    <t>Superdrug Round Massage Sponge</t>
  </si>
  <si>
    <t>1 bottle would last 6 months. Pound shop. PPCB changed to 3 months</t>
  </si>
  <si>
    <t>Alberto Balsam Coconut And Lychee Shampoo 350Ml</t>
  </si>
  <si>
    <t>1 bottle would last 6 months. Pound shop. Priced same item at Tesco. PPCB changed to 3 months.</t>
  </si>
  <si>
    <t>Alberto Balsam Coconut and Lychee Conditioner 350ml</t>
  </si>
  <si>
    <t>Tesco Aloe Vera Body Lotion 400ml</t>
  </si>
  <si>
    <t>FG1 added 3 bottles per year per person to protect skin - at least SPF 30, could be needed all year round. FG2 changed to 1 bottle a year.</t>
  </si>
  <si>
    <t>Replace every 2 years.
Superdrug/Pound shop.</t>
  </si>
  <si>
    <t>Wilko Styling Comb Trend</t>
  </si>
  <si>
    <t>Replace every 2 years. Pound shop.
Priced same item at Wilko</t>
  </si>
  <si>
    <t>Would last 10 years. Superdrug.</t>
  </si>
  <si>
    <t>Superdrug Flat Tweezers</t>
  </si>
  <si>
    <t>Pack of emery boards. Replace every 4 months. Superdrug/Pound shop.
PPCB changed to 6 months.</t>
  </si>
  <si>
    <t>Superdrug Emery Boards x 10</t>
  </si>
  <si>
    <t>Wooden foot file with emery paper on
either side. Replace every 3 months. Superdrug.</t>
  </si>
  <si>
    <t>Superdrug Big Wooden Foot File</t>
  </si>
  <si>
    <t>Tesco Platinum Nail Brush</t>
  </si>
  <si>
    <t>Superdrug Chrome Plated Steel Nail Clipper With
File</t>
  </si>
  <si>
    <t>Superdrug Straight Nail Scissors</t>
  </si>
  <si>
    <t>Replace every 6 months. Superdrug.</t>
  </si>
  <si>
    <t>Wilko Shower Cap Trend</t>
  </si>
  <si>
    <t>£15 a month for cosmetics and skin care (e.g. face cream). PPCB changed to £50 a year. FG1 changed
to £10 a month.</t>
  </si>
  <si>
    <t>Perfume - 1 bottle every 6 months, approx £25 each time. Added by CB group. PPCB changed to £25 a year.</t>
  </si>
  <si>
    <t>Paul Smith Rose Eau De Parfum 100ml</t>
  </si>
  <si>
    <t>£8 every 6 weeks. PPCB changed to
£8 every month.</t>
  </si>
  <si>
    <t>Hand washing soap pump dispenser for kitchen sink, 6 months</t>
  </si>
  <si>
    <t>Tesco Antibacterial Handwash 500Ml</t>
  </si>
  <si>
    <t>2 per week per person. Supermarket. Generic. FG1 changed to quilted.</t>
  </si>
  <si>
    <t>Would last 3 months. Supermarket.
Generic.</t>
  </si>
  <si>
    <t>Tesco Revitalising Sea Minerals Shower Gel 500ml</t>
  </si>
  <si>
    <t>Brand, would last 10 years. PPCB changed to razor with changeable blades. Handle lasts 10 years.</t>
  </si>
  <si>
    <t>Gillette Mach 3 Men's Razor</t>
  </si>
  <si>
    <t>Replacement foil for electric razor. Would last 2 years. PPCB changed to razor with changeable blades. 1 blade a month.</t>
  </si>
  <si>
    <t>Gillette Mach 3 Men's Razor Blades 4 pack</t>
  </si>
  <si>
    <t>Shaving foam added by PPCB, 6
months.</t>
  </si>
  <si>
    <t>Gillette Shaving Foam Regular 200ml</t>
  </si>
  <si>
    <t>1 tube of toothpaste every 6 weeks.
FG2 changed to 1 month.</t>
  </si>
  <si>
    <t>Would replace toothbrush every month. FG2 changed to 2 months.</t>
  </si>
  <si>
    <t>Wisdom Essential Medium 5 Pack Toothbrushes Pack of 5 so would last 10 months.</t>
  </si>
  <si>
    <t>Would use 1 tablet a day.</t>
  </si>
  <si>
    <t>Pro-Formula Denture Tablets 30 Pack</t>
  </si>
  <si>
    <t>Plastic container. Replace every 5 years. PPCB changed to 1 year in line with SFP for hygiene reasons.</t>
  </si>
  <si>
    <t>Replace monthly. Supermarket.
Generic.</t>
  </si>
  <si>
    <t>Tesco Mens Revive Antiperspirant Deodorant
200ml</t>
  </si>
  <si>
    <t>FG1 added in line with SFP.</t>
  </si>
  <si>
    <t>Tesco Tea Tree and Mint Conditioner 500ml</t>
  </si>
  <si>
    <t>One sponge would last 6 months.
Superdrug. FG1 added in line with FP.</t>
  </si>
  <si>
    <t>FG2 added 1 a year for face and
hands.</t>
  </si>
  <si>
    <t>Tesco Cocoa Butter Body Lotion 400ml</t>
  </si>
  <si>
    <t>Leo Bancroft Pocket Comb</t>
  </si>
  <si>
    <t>Wooden foot file with emery paper on either side. Replace every 3 months.
Superdrug.</t>
  </si>
  <si>
    <t>Aftershave - 1 bottle every 6 months approx £25. Added by CB group.
PPCB changed to £25 a year.</t>
  </si>
  <si>
    <t>Paul Smith Extreme Eau De Toilette 100ml</t>
  </si>
  <si>
    <t>Two watches - one everyday, one dress watch. Would cost about £15 for both from market. Lifetime?</t>
  </si>
  <si>
    <t>1 needed. Would last 5 years.
Primark.</t>
  </si>
  <si>
    <t>Brown Weekender Bag</t>
  </si>
  <si>
    <t>1 medium sized suitcase needed.
Would last 10 years. Primark.</t>
  </si>
  <si>
    <t>Dunlop Trolley Suitcase</t>
  </si>
  <si>
    <t>2 needed. 1 smart, 1 casual. Would
last 5 years. Primark/Matalan/ Sainsburys</t>
  </si>
  <si>
    <t>Black Handbag</t>
  </si>
  <si>
    <t>2 needed. 1 smart, 1 casual. Would last 5 years. Primark/Matalan/
Sainsburys</t>
  </si>
  <si>
    <t>Tote bag</t>
  </si>
  <si>
    <t>Black Quilted Purse</t>
  </si>
  <si>
    <t>£50 a year for jewellery</t>
  </si>
  <si>
    <t>Cheap, would last 10 years.</t>
  </si>
  <si>
    <t>Bush Big LED Alarm Clock Radio</t>
  </si>
  <si>
    <t>Undecided if umbrella should be large golf umbrella or small folding umbrella. Would last 10 years.
Supermarket.</t>
  </si>
  <si>
    <t>Used same as SWAM 2014 (although they gave it 5 years, not 10) Dunlop Golf Umbrella</t>
  </si>
  <si>
    <t>Leather. Supermarket? Would last 5
years.</t>
  </si>
  <si>
    <t>Cheap watch - approx. £10 would last
5 years.</t>
  </si>
  <si>
    <t>Casio F91W Watch Mens</t>
  </si>
  <si>
    <t>Two check ups per year with NHS dentist</t>
  </si>
  <si>
    <t>Band 1 £21.60 includes examination, diagnosis, and scale and polish if
needed.</t>
  </si>
  <si>
    <t>One band A treatment, e.g.filling per year</t>
  </si>
  <si>
    <t>Band 2 £56.30 includes everything in
Band 1 plus fillings, root canal work and extractions.</t>
  </si>
  <si>
    <t>Replacement dentures every 5 years. NHS dentist.</t>
  </si>
  <si>
    <t>Band 3 £256.50 covers all treatment covered by Bands 1 and 2 plus crowns,
dentures and bridges</t>
  </si>
  <si>
    <t>£150 for glasses every 2 years. PPCB changed to £200 in line with singles.</t>
  </si>
  <si>
    <t>Specsavers - cheapest single vision lens glasses £25-45. 2 for 1  frames start at
£69 and varifocal lenses add from £49 so
£69+£49=£118 (other coatings etc. extra)</t>
  </si>
  <si>
    <t>£150 a year from Specsavers vs
free from NHS?</t>
  </si>
  <si>
    <t>£30 for visit to chiropodist every 2
months</t>
  </si>
  <si>
    <t>First aid kit - replace every 2 years. Superdrug.</t>
  </si>
  <si>
    <t>One pack every year. Pound shop. Same price in Tesco. PPCB changed to 1 pack each per year.FG1 changed to 1 pack per household per year.</t>
  </si>
  <si>
    <t>Tescos Plasters Assorted 40s</t>
  </si>
  <si>
    <t>One packof 16 every other month. FG1 changed to 1 pack per person
per month.</t>
  </si>
  <si>
    <t>1 pack every 6 months. FG1 changed to 1 pack per person per
month.</t>
  </si>
  <si>
    <t>One pack every 3 months.</t>
  </si>
  <si>
    <t>Wilko Antacid Peppermint 72 pack</t>
  </si>
  <si>
    <t>One tube (e.g. Savlon) a year. Pound shop. Priced in Tesco in
line with SMP.</t>
  </si>
  <si>
    <t>Savlon Antiseptic Cream 30g</t>
  </si>
  <si>
    <t>One tablet a day. Pound shop. Priced at Tesco in line with SMP.</t>
  </si>
  <si>
    <t>Tesco Everyday Value Multivitamins x30</t>
  </si>
  <si>
    <t>Chiropody</t>
  </si>
  <si>
    <t>Rail card</t>
  </si>
  <si>
    <t>Senior Railcard</t>
  </si>
  <si>
    <t>£100 a year per person for trips to see family/friends by rail (e.g. Cambridge, Leicester, Nottingham, Norwich)</t>
  </si>
  <si>
    <t>Weekend citybreak e.g. York by train with B&amp;B accommodation. Off peak, springtime. Would use senior railcard, fare approx £30 return. PPCB added in line with singles.</t>
  </si>
  <si>
    <t>Weekend away to York off peak in Spring
£35.80 off peak open return train Leicester to York departing 5th April (returning 8th April) using senior rail card discount</t>
  </si>
  <si>
    <t>£10 once a month per household to cover bringing shopping home or getting to/from station. PPCB changed to £5  per week in line with singles.FG1 changed to £10 a week per household.</t>
  </si>
  <si>
    <t>32" TV from Currys/Argos/Tesco/John Lewis. John Lewis seen as stockist of better quality items so cheapest one from there would last 10 years.</t>
  </si>
  <si>
    <t>Sharp 32inch LC-32CHG4041K HD Ready LED TV with Freeview HD</t>
  </si>
  <si>
    <t>Cheap from Currys/Argos/Tesco, 5 years.</t>
  </si>
  <si>
    <t>Bush DVD Player with Display and USB</t>
  </si>
  <si>
    <t>Portable, Currys/Argos/Tesco, cheapest with DAB radio,  5 years. PPCB changed to cheap analogue portable radio. Supermarket, 5 years, in line with singles. Could access digital radio stations through TV.</t>
  </si>
  <si>
    <t>Bush PR-206 FM/AM Portable Radio (sourced at Argos as limited analogue options from supermarket)</t>
  </si>
  <si>
    <t>Currys, PC World, John Lewis (price matches and gives longer guarantees). Cheapest 17" John Lewis, 5 years. FG2 changed to cheapest entry level medium sized screen (13-15").</t>
  </si>
  <si>
    <t>HP Stream 14 Inch Intel Celeron 4GB 32GB Laptop - Blue</t>
  </si>
  <si>
    <t>Replacement ink cartridges. £1.99 monthly subscription gives 50 pages per month free and
sends new cartridges automatically.</t>
  </si>
  <si>
    <t>HP Instant Ink Replacement Service.</t>
  </si>
  <si>
    <t>£20 a year for buying plants, compost etc. FG1
added in line with singles.</t>
  </si>
  <si>
    <t>Based on approx one £10 present per month, plus
£2 each time for card and wrapping. £12x12=£144</t>
  </si>
  <si>
    <t>Based on 12 presents at £10 each plus £10 for cards and wrapping £10x12+£10=£130</t>
  </si>
  <si>
    <t>Artificial Xmas tree and decorations, replaced every 10 years.</t>
  </si>
  <si>
    <t>1 pack of paper a year to use with printer</t>
  </si>
  <si>
    <t>Wilko Copier Paper A4 500 sheets</t>
  </si>
  <si>
    <t>For kitchen/living area. PPCB added in line with singles.</t>
  </si>
  <si>
    <t>WHSmith Beautiful Gardens Slim Wall Calendar 2018 Month To View (range of designs available)</t>
  </si>
  <si>
    <t>WHSmith 2018 A6 Black Diary Week to View</t>
  </si>
  <si>
    <t>1 a year. PPCB added in line with singles.</t>
  </si>
  <si>
    <t>Wilko Superglue 3g</t>
  </si>
  <si>
    <t>1 pad a year.PPCB added in line with singles.</t>
  </si>
  <si>
    <t>Wilko Writing pad plain White 100 Sheets 80GSM</t>
  </si>
  <si>
    <t>1 pack a year. PPCB added in line with singles.</t>
  </si>
  <si>
    <t>Wilko Peel &amp; Seal Envelopes DL White 50pk 110x220mm</t>
  </si>
  <si>
    <t>Wilko Ball Point Pen 10pack Assorted Colours</t>
  </si>
  <si>
    <t>1 roll a year. PPCB added in line with singles.</t>
  </si>
  <si>
    <t>Wilko Invisible Tape 19mmx20m</t>
  </si>
  <si>
    <t>Package including broadband internet and free evening and weekend calls.</t>
  </si>
  <si>
    <t>via Moneysupermarket. First Utility up to 17Mb/sec, unlimited downloads, 18 month contract, no setup cost, free evening and weekend calls added for £3 so total cost
£21.99, £263.88 total cost per year and no set increases after year 1. Included in line rental cost in HH services.</t>
  </si>
  <si>
    <t>Entertainme nt and recreation</t>
  </si>
  <si>
    <t>Two activities a week, e.g. U3A, gardening, church, barbecue, social group (e.g. Women's Institute/Inner Wheel), bowls, pub, exercise class, gym, Tai Chi, swimming, walking, library,cinema, dancing, bingo, volunteering, socialising. £25 for couple, so £12.50 each. PPCB changed to £20 per person in line with singles as may wish to do things separately and should have same range of choices.</t>
  </si>
  <si>
    <t>Coach holiday</t>
  </si>
  <si>
    <t>£250 per person for 1 week off peak UK coach package holiday. Would include half board accommodation, some outings and  entertainment. Would use weekly shopping  budget and leisure money plus additional £100 for couple for spending money. PPCB changed to
£100 per person in line with singles.</t>
  </si>
  <si>
    <t>Alfa Travel 7 day trip to St.Ives departing 7/10/18. Includes 3 star hotel half board accommodation, 3 excursions, some evening entertainment.</t>
  </si>
  <si>
    <t>City break</t>
  </si>
  <si>
    <t>Weekend trip, 3 nights, B&amp;B accommodation off peak, e.g. in spring/autumn travelling by train to York. (Travel budget separate in Other Transport)</t>
  </si>
  <si>
    <t>B&amp;B near York city centre The Bar Convent
£302.68 (pay week before trip) 5-8 April 2019. Priced Agodo via Trivago</t>
  </si>
  <si>
    <t>Spending money</t>
  </si>
  <si>
    <t>£300 for couple for spending money - £100 each for week and £50 each for weekend. FG1 changed to £150 per person for 1 week and £75 each for weekend.</t>
  </si>
  <si>
    <t>Passport needed for identification purposes. PPCB added in line with singles.</t>
  </si>
  <si>
    <t>Photographs</t>
  </si>
  <si>
    <t>For passport. PPCB added in line with singles.</t>
  </si>
  <si>
    <t>photo booth £6(costed at Photo-Me)</t>
  </si>
  <si>
    <t>£20 a year for charitable donations, e.g. a poppy for Remembrance Sunday, sponsoring a grandchild for a fundraising activity (No COICOP code available) PP CB added in line with singles.</t>
  </si>
  <si>
    <t>2270 ml buy 5 pints includes visit</t>
  </si>
  <si>
    <t>Tesco British semi skimmed 2pt x 2 (4pt)
£0.80 + 1pt 0.50p includes visitors</t>
  </si>
  <si>
    <t>145g</t>
  </si>
  <si>
    <t>Tesco British mature cheddar cheese smallest pk 200g £1.55 save in fridge. Recommended 7 days of opening/open by
date on pack. 2 week life</t>
  </si>
  <si>
    <t>4 x 30g</t>
  </si>
  <si>
    <t>British eggs Tesco 89p for box of 6</t>
  </si>
  <si>
    <t>Butchers Choice Lamb Chops 700G</t>
  </si>
  <si>
    <t>275g</t>
  </si>
  <si>
    <t>Tesco Beef lean frozen  mince 5% fat 500g
£3.75</t>
  </si>
  <si>
    <t>Boswell Farms beef diced casserole steak
400g  can freeze remainder.£2.89</t>
  </si>
  <si>
    <t>Bacon 2 rashers120g</t>
  </si>
  <si>
    <t>Deli counter Tesco. rasher of bacon 37g
each 25p  x 4 for 2 portions</t>
  </si>
  <si>
    <t>Ham 4 slices 68g</t>
  </si>
  <si>
    <t>Deli counter Tesco.  3 slices 100g  £1.20</t>
  </si>
  <si>
    <t>2 sausages 110g</t>
  </si>
  <si>
    <t>Richmond 8 thick pork sausages 454g £2
Freeze remainder</t>
  </si>
  <si>
    <t>2 x 80g tins tuna drained</t>
  </si>
  <si>
    <t>Princes tuna chunks in spring water 3 tins
80g each.  £2.25p</t>
  </si>
  <si>
    <t>120g frozen cod fish fillet</t>
  </si>
  <si>
    <t>Tesco 2 cod loins 280g £5.00 will freeze</t>
  </si>
  <si>
    <t>198g</t>
  </si>
  <si>
    <t>Tesco unsalted butter 250g £1.60
refridgerate for 1 month</t>
  </si>
  <si>
    <t>Trade Aid Uk granulated sugar 500g 69p
reduced lifespan</t>
  </si>
  <si>
    <t>946g cost 1kg</t>
  </si>
  <si>
    <t>Redmere Farms white potato 1.35 2/5kg</t>
  </si>
  <si>
    <t>Tesco sweet potatoes loose £1/kg  450g</t>
  </si>
  <si>
    <t>Tesco broccoli florets frozen 900g £1.10</t>
  </si>
  <si>
    <t>Tesco white cabbage 79p  Would last 2
weeks in refridge</t>
  </si>
  <si>
    <t>Tesco loose carrots 60p/kg
60/1000x270=16p</t>
  </si>
  <si>
    <t>260g onions</t>
  </si>
  <si>
    <t>Tesco loose brown onions  75p/kg
75/1000x260=20p</t>
  </si>
  <si>
    <t>30g spring onions</t>
  </si>
  <si>
    <t>Tesco bunch onions 100g 55p (life adjusted)</t>
  </si>
  <si>
    <t>200g (242 including waste)</t>
  </si>
  <si>
    <t>Tesco closed button loose  £2.75/kg
2.75/1000x242=66p</t>
  </si>
  <si>
    <t>Butternut squash all sizes £1</t>
  </si>
  <si>
    <t>Tesco salad 6 pack 0.69p</t>
  </si>
  <si>
    <t>Tesco garden peas 1kg frozen £1.30</t>
  </si>
  <si>
    <t>Tesco British Mushy Peas 300g</t>
  </si>
  <si>
    <t>200g small can</t>
  </si>
  <si>
    <t>Heinz baked beans in tomato sauce 3 x
200g tin £1.70</t>
  </si>
  <si>
    <t>25g from jar</t>
  </si>
  <si>
    <t>Tesco pickled sliced beetroot 340g 65p.
Drained 210g life 6 weeks from opening</t>
  </si>
  <si>
    <t>178g</t>
  </si>
  <si>
    <t>Tesco Goodness Pasta sauce 200g £1</t>
  </si>
  <si>
    <t>Heinz cream of tomato 300g tin £0.85</t>
  </si>
  <si>
    <t>All frozen vegetables and frozen vegetables products not
specified elsewhere</t>
  </si>
  <si>
    <t>Tesco Sweetcorn 1kg £1.30</t>
  </si>
  <si>
    <t>Tesco Homestyle straight cut oven chips
400g £0.75</t>
  </si>
  <si>
    <t>Florette mixed salad leaves 150g £1</t>
  </si>
  <si>
    <t>75g half a pepper or one small</t>
  </si>
  <si>
    <t>Tesco pepper 55p each</t>
  </si>
  <si>
    <t>cucumber</t>
  </si>
  <si>
    <t>Tesco cucumber half 0,30p</t>
  </si>
  <si>
    <t>Bananas</t>
  </si>
  <si>
    <t>2 bananas 300g</t>
  </si>
  <si>
    <t>Tesco bananas loose 76p/kg  76/1000x
300=23p</t>
  </si>
  <si>
    <t>Apples fresh</t>
  </si>
  <si>
    <t>3 apples 480g</t>
  </si>
  <si>
    <t>Tesco gala apples 2.20/kg  £1.06</t>
  </si>
  <si>
    <t>2 satsuma 280g</t>
  </si>
  <si>
    <t>Tesco satsumas 600g bag about 4/5 uses small fruits £1 Life given 1.5 weeks</t>
  </si>
  <si>
    <t>1 pear 140g</t>
  </si>
  <si>
    <t>Conference pears loose £2.20/kg approx 31p
pear</t>
  </si>
  <si>
    <t>1 kiwi fruit 100g</t>
  </si>
  <si>
    <t>Tesco Kiwi fruit 35p each</t>
  </si>
  <si>
    <t>Tesco grape snack pack 80g 50p</t>
  </si>
  <si>
    <t>Whitworth sunshine extra juicy sultanas
325g  £2</t>
  </si>
  <si>
    <t>Tesco Fine cut orange marmalade 545g 60p
6 week life</t>
  </si>
  <si>
    <t>Tesco wholemeal medium bread 800g loaf
£1.10 20 slices.  Will freeze</t>
  </si>
  <si>
    <t>10 x8.3g rich tea</t>
  </si>
  <si>
    <t>Tesco rich tea 300g pkt  approx 30 biscuits
30p extra for visitors</t>
  </si>
  <si>
    <t>2 x 14g custard creams</t>
  </si>
  <si>
    <t>Tesco custard creams 400g 45p  12g biscuit
extra for visitors, reduced life</t>
  </si>
  <si>
    <t>2 x 2 finger Kit-Kat 2 x 20.8g</t>
  </si>
  <si>
    <t>KitKat 2 finger chocolate 9 pk 1.99</t>
  </si>
  <si>
    <t>Tesco soft scoop vanilla 1L £1 frozen</t>
  </si>
  <si>
    <t>Tesco scottish Oats 500g £0.70</t>
  </si>
  <si>
    <t>Other high fibre breakfast
cereals</t>
  </si>
  <si>
    <t>3 x 20g weetabix</t>
  </si>
  <si>
    <t>Weetabix 12 pk 20g biscuit £1.50</t>
  </si>
  <si>
    <t>65g (2 puddings)</t>
  </si>
  <si>
    <t>Aunt Bessie's 12 Bake At Home Yorkshire's
1.55</t>
  </si>
  <si>
    <t>Tesco apple crumble 500g £1.35.   Can be
frozen in  2 portions</t>
  </si>
  <si>
    <t>1 x125g carton</t>
  </si>
  <si>
    <t>Ambrosia cream rice pudding 4pk 125g  1.80</t>
  </si>
  <si>
    <t>36g macaroni</t>
  </si>
  <si>
    <t>Tesco macaroni 500g 56p</t>
  </si>
  <si>
    <t>80g spaghetti</t>
  </si>
  <si>
    <t>Tesco easy cook long grain rice 1kg 1.20p
life adjusted</t>
  </si>
  <si>
    <t>Tesco mayyonnaise 250mls 60p life
adjusted to 4 weeks</t>
  </si>
  <si>
    <t>French Dressing</t>
  </si>
  <si>
    <t>20ml</t>
  </si>
  <si>
    <t>Tesco french dressing 175mls 1.15p life
adjusted to 6 weeks</t>
  </si>
  <si>
    <t>28 tea bags, extra for visitors</t>
  </si>
  <si>
    <t>Tesco 80 Teabags 250G £1.10  remainder
visitors</t>
  </si>
  <si>
    <t>600ml</t>
  </si>
  <si>
    <t>Tesco pure orange smooth 1L 0.90p</t>
  </si>
  <si>
    <t>14 teaspoons 84g</t>
  </si>
  <si>
    <t>Tesco Gold Instant coffee 200g 2.99 extra
visitors</t>
  </si>
  <si>
    <t>Tesco Sunflower oil  500mls 80p do not
refriderate</t>
  </si>
  <si>
    <t>Tesco chicken curry</t>
  </si>
  <si>
    <t>Tesco Chicken Curry in tin 400g £1.50</t>
  </si>
  <si>
    <t>Tesco Beef lasagne Ready meal 400g 2.50</t>
  </si>
  <si>
    <t>Bisto gravy granuals 170g  £1.35  (reduced
life)</t>
  </si>
  <si>
    <t>packet colemans cheese sauce</t>
  </si>
  <si>
    <t>20g half a packet Coleman's sau</t>
  </si>
  <si>
    <t>£50 per household</t>
  </si>
  <si>
    <t>£10 a fortnight for eating out,
e.g. 2 for the price of one offer at a carvery. Would include cost of a drink. FG1 changed to £15 in line with couples budget.</t>
  </si>
  <si>
    <t>£15 less Alcohol 3.30 = £11.70p.  Less equivalent meal in: Lamb 400g, Potatoes boil/roast 566g incl waste, peas 70g, carrots incl waste 81g, Broccoli incl waste 80g, gravy granuals 6g, Yorkshire puddings 65g, Apple crumble 200g.  2.27 + 31p + 19p + 5p
+ 11p + 6p + 26p + 68p = £3.83. 11.70-3.83
= £7.87</t>
  </si>
  <si>
    <t>Once a week £10 e.g. fish and chips. CB changed to once a month.</t>
  </si>
  <si>
    <t>£10 less cost of equivalent meal in: frozen fish 120g, oven chips 300g, mushy peas 120g tinned:
£2.50+58p+30p=£3.38 £10-£3.33=£6.62</t>
  </si>
  <si>
    <t>3 x beers. CB added in line with SMP.</t>
  </si>
  <si>
    <t>£4 for 750ml red wine minus 87.5ml a week = £4-67p=£3.53</t>
  </si>
  <si>
    <t>Tesco French Merlot 12% £4</t>
  </si>
  <si>
    <t>250ml glass of wine priced in pub with meal out once a fortnight</t>
  </si>
  <si>
    <t>250ml glass of wine £3.30 priced at Scream pub in Loughborough</t>
  </si>
  <si>
    <t>Shirts (long
sleeved)</t>
  </si>
  <si>
    <t>7 needed. Supermarket. 2 years. FG1 changed
to 4.</t>
  </si>
  <si>
    <t>7 needed. Supermarket. 2 years. FG1 said these would be polo shirts and changed quantity to 4.</t>
  </si>
  <si>
    <t>10 needed. Could be used as additional layer
under shirts. Supermarket. 2 years.</t>
  </si>
  <si>
    <t>Trousers
(smart)</t>
  </si>
  <si>
    <t>1 needed. For exercise outdoors in colder
weather. Supermarket. 5 years.</t>
  </si>
  <si>
    <t>4 pairs needed. Supermarket.2 years. FG1
changed quantity to 2.</t>
  </si>
  <si>
    <t>Waterproof
coat</t>
  </si>
  <si>
    <t>1 set: hat, gloves, scarf. Would last 2 years.
Added by SP CB group.</t>
  </si>
  <si>
    <t>2 ties - one for weddings, one for funerals.
Would last 10 years. Supermarket.</t>
  </si>
  <si>
    <t>2 leather belts - 1 black, 1 brown. Would last 10
years. Supermarket.</t>
  </si>
  <si>
    <t>1 pair needed. Supermarket. 1
year.</t>
  </si>
  <si>
    <t>1 pair needed. Supermarket. 2
years.</t>
  </si>
  <si>
    <t>2 pairs needed. E.g. canvas shoes and slip on shoes.
Supermarket. 1 year</t>
  </si>
  <si>
    <t>Walking
shoes</t>
  </si>
  <si>
    <t>2017 rent £77.32, -1% inflation to 2018 =
£77.32x.99=</t>
  </si>
  <si>
    <t>Water supply (ND)</t>
  </si>
  <si>
    <t>Council tax (GB)
Rates (NI)</t>
  </si>
  <si>
    <t>See female SFP sheet</t>
  </si>
  <si>
    <t>Based on £50 excess, £15,000 cover occupied day and night. Priced online via comparethemarket.com April 2018. RIAS
£79.77 (£5.96 deposit and 11 monthly payments of £6.71)</t>
  </si>
  <si>
    <t>£100 a year to be able to maintain/refresh decor, e.g. decorating one room a year, plus £50 a year to cover approx 3 hours to pay someone to do small DIY tasks,
e.g. assembling flatpack furniture.</t>
  </si>
  <si>
    <t>5 years. CB added in line with SFP.</t>
  </si>
  <si>
    <t>Wilko Anti-Allergy Double Mattress Protector (no spec so used same as bedding, one up)</t>
  </si>
  <si>
    <t>Primark, 1 up from bottom, 7 years. CB added in line with SFP.</t>
  </si>
  <si>
    <t>Two packs of 20 non-slip hangers. Supermarket/Wilkos, 10 years.CB added in line with SFP.</t>
  </si>
  <si>
    <t>Plastic boxes. 10 years. Argos/Wilkos. CB added in line with SFP.</t>
  </si>
  <si>
    <t>Reasonably hard wearing carpet (possibly c. 25-30% up from  bottom in available range?), with separate, same quality underlay as carpets with built in underlay are cheaper and won't last as long.
Potters. CB changed to 2 up from the bottom throughout in line with the SFP hallway/living room. FG1 changed to £9.99 quality in line with couples for living areas and one up from bottom (£5.99m2) for bedroom.</t>
  </si>
  <si>
    <t>Nordic Berber(10yr stain warranty) £9.99m2, Delight Carpet Underlay 7mm £4.99 m2. 4x2.5m = 10.4m2 (adds 10cm width) = £103.90, plus £29.99 delivery, £45.60 fitting, total = £179.49, plus underlay £51.90, plus 7m gripper @ £1.89 = £13.23, plus 7 door bars @ £7.99 =£55.93 Total =
£300.55</t>
  </si>
  <si>
    <t>Reasonably hard wearing carpet (possibly c. 25-30% up from  bottom in available range?), with separate, same quality underlay as carpets with built in underlay are cheaper and won't last as long.
Potters. CB changed to 2 up from bottom in line with SFP throughout flat.CB changed to 2 up from bottom in line with SFP throughout flat. FG1 changed to £9.99 quality in line with couples for living areas and one up from bottom (£5.99m2) for bedroom.</t>
  </si>
  <si>
    <t>Nordic Berber (10yr stain warranty)£9.99m2, Delight Carpet Underlay 7mm £4.99 m2. 4x4.5m = 18.4m2 = £183.82, plus £29.99 delivery, £69.92 fitting, total = £283.73, plus underlay £91.82, plus 17m gripper @ £1.89 = £32.13 Total = £407.68</t>
  </si>
  <si>
    <t>Reasonably hard wearing carpet (possibly c. 25-30% up from  bottom in available range?), with separate, same quality underlay as carpets with built in underlay are cheaper and won't last as long.
Potters. CB changed to 2 up from bottom in line with SFP throughout flat. FG1 changed to £9.99 quality in line with couples for living areas and one up from bottom (£5.99m2) for bedroom.</t>
  </si>
  <si>
    <t>Dynasty Twist £5.99sqm (4m roll), Delight Underlay £4.99sqm, £29 Delivery, £3sqm fitting (min
£30) 4x3.5m=14.4m2 (Adding 10cm extra) = £86.26, £54.72 fitting, £29.99 delivery = £170.97 + Underlay 14.4 x£4.99=£71.86 +15m gripper @£1.89m=£28.35 = £271.18</t>
  </si>
  <si>
    <t>2 books of 12 second class stamps per year. CB changed to
£30 a year.</t>
  </si>
  <si>
    <t>Cheap landline handset as backup for mobile. Tescos/Argos. Cheapest recognised brand.
Doesn't need answering machine. Would last 10 years. FG2 changed to 2 handsets.</t>
  </si>
  <si>
    <t>Mobile
telephone (bills)</t>
  </si>
  <si>
    <t>Alcatel pixi 4.4 - 500MB, 250 minutes, 5000 texts,
£7.50/month 24 month contract</t>
  </si>
  <si>
    <t>CB changed from cheapest provider to cheapest package with free evening and weekend calls in line with SFP</t>
  </si>
  <si>
    <t>via Moneysupermarket. First Utility up to 17Mb/sec, unlimited downloads, 18 month contract, no setup cost, free evening and weekend calls added for £3 so total cost £21.99,
£263.88 total cost per year and no set increases after year 1.</t>
  </si>
  <si>
    <t>FG1 added £2 per month to cover calls to numbers not included in plan or outside of evening and weekend free calls package.</t>
  </si>
  <si>
    <t>£5 a month for trim. CB increased to
£10. PPCB changed to £8 a month.</t>
  </si>
  <si>
    <t>Hand soap dispenser. Replace every 3 months. FG1 changed to monthly. FG2 changed to bar of soap, each
one lasts 2 months.</t>
  </si>
  <si>
    <t>Simple Pure Soap for Sensitive Skin 2x125g. Pack of 2 so would last 4 months.</t>
  </si>
  <si>
    <t>1 per week. Supermarket. Generic.PPCB changed to 3 per person per week. FG1 changed to 2
per person but quilted.</t>
  </si>
  <si>
    <t>Tesco Revitalising Sea Minerals Shower Gel
500ml</t>
  </si>
  <si>
    <t>Gillette Mach 3 Men's Razor Blades 8 Refills</t>
  </si>
  <si>
    <t>Personal care,
male</t>
  </si>
  <si>
    <t>Would last 4 months. PPCB
changed to 1 year.</t>
  </si>
  <si>
    <t>1 tube of toothpaste every 6 weeks. FG2 changed to monthly in line with
SFP.</t>
  </si>
  <si>
    <t>Wisdom Essential Medium 5 Pack
Toothbrushes Pack of 5 so would last 10 months.</t>
  </si>
  <si>
    <t>CB added in line with SFP.</t>
  </si>
  <si>
    <t>Tesco Coolmint Mouthwash 500Ml</t>
  </si>
  <si>
    <t>Denture
tablets</t>
  </si>
  <si>
    <t>Would use 1 tablet a day. CB added
in line with SFP.</t>
  </si>
  <si>
    <t>Steradent Active Plus 30</t>
  </si>
  <si>
    <t>One sponge would last 6 months. Superdrug. FG1 added in line with
FP.</t>
  </si>
  <si>
    <t>Hand and
body lotion</t>
  </si>
  <si>
    <t>FG1 added 3 bottles per year per person to protect skin - at least SPF 30, could be needed all year round.
FG2 changed to 1 a year.</t>
  </si>
  <si>
    <t>Replace every 2 years. Pound shop. Added by FG2 in line with SFP</t>
  </si>
  <si>
    <t>Wilkos family talc 500g</t>
  </si>
  <si>
    <t>Pack of emery boards. Replace every 4 months. Superdrug/Pound shop. PPCB changed to 6 months. FG1 added in line with FP.</t>
  </si>
  <si>
    <t>Wooden foot file with emery paper on either side. Replace every 3 months. Superdrug. FG1 added in
line with FP.</t>
  </si>
  <si>
    <t>6 months.  FG1 added in line with
FP.</t>
  </si>
  <si>
    <t>Would last 10 years. Superdrug.
FG1 added in line with FP.</t>
  </si>
  <si>
    <t>Superdrug Nail Clipper With File</t>
  </si>
  <si>
    <t>Personal
effects</t>
  </si>
  <si>
    <t>Personal effects</t>
  </si>
  <si>
    <t>Cheap watch - approx. £10 would
last 5 years.</t>
  </si>
  <si>
    <t>Casio Classic Unisex Rubber Chronograph
Watch F-91 W-1XY</t>
  </si>
  <si>
    <t>1 needed. Would last 5 years. Primark. CB added in line with SFP.</t>
  </si>
  <si>
    <t>1 medium sized suitcase needed.
Would last 10 years. Primark.CB added in line with SFP.</t>
  </si>
  <si>
    <t>Free eyetest every 2 years. £100 a year to replace glasses.</t>
  </si>
  <si>
    <t>Specsavers - cheapest single vision lens glasses £25-45. 2 for 1  frames start at £69 and varifocal lenses add from £49 so
£69+£49=£118 (other coatings etc. extra)</t>
  </si>
  <si>
    <t>Band 2 £59.10 includes everything in Band 1 plus fillings, root canal work and extractions.</t>
  </si>
  <si>
    <t>Band 3 £256.50 covers all treatment covered by Bands 1 and 2 plus crowns, dentures and
bridges</t>
  </si>
  <si>
    <t>£30 for visit to podiatrist every 3 months.
CB added in line with SFP. PPCB changed to 2 months.</t>
  </si>
  <si>
    <t>One packof 16 every other month. FG1
changed to monthly</t>
  </si>
  <si>
    <t>1 pack every 6 months. FG1 changed to
monthly</t>
  </si>
  <si>
    <t>1 pack every 6 months</t>
  </si>
  <si>
    <t>Tesco Aspirin 300mg 16 Tablets</t>
  </si>
  <si>
    <t>One pack every 6 months. Pound shop.
CB added in line with SFP.</t>
  </si>
  <si>
    <t>Wilko Antacid Peppermint 72 pack.</t>
  </si>
  <si>
    <t>1 tablet a day</t>
  </si>
  <si>
    <t>Tesco Everyday Value Multivitamins x 30</t>
  </si>
  <si>
    <t>Tesco Plasters Assorted 40s</t>
  </si>
  <si>
    <t>First aid kit - replace every 2 years. Superdrug. CB added in line with SFP.</t>
  </si>
  <si>
    <t>Emergencies only, e.g. getting home from hospital. Based on £30 fare from Leicester Royal Infirmary to Loughborough. CB changed to £260  per year (£5 per week) FG1 changed to
£10 per week per household.</t>
  </si>
  <si>
    <t>Coach travel for visiting friends/relatives (train 'nice to have') e.g. Scotland (£26 each way). Two trips a year, e.g. one for Xmas and one other. £150 a year - includes some money for taxis from home to coach stop and coach to destination at each end . Would book in advance online and use Senior Coach Card. CB changed to £100 a year in line with SFP travelling by rail.</t>
  </si>
  <si>
    <t>Weekend citybreak e.g. York by train with B&amp;B accommodation. Off peak, springtime. Would use senior railcard, fare approx £30 return.</t>
  </si>
  <si>
    <t>Senior Coach Card gives 1/3 discount on peak and off peak travel. Includes public holidays, bank holidays and weekends. £10+£2 p&amp;p CB changed to railcard in line with SFP.</t>
  </si>
  <si>
    <t>Cheapest recognised brand 32" TV from
supermarket would last 10 years.</t>
  </si>
  <si>
    <t>Sharp 32inch LC-32CHG4041K HD
Ready LED TV with Freeview HD</t>
  </si>
  <si>
    <t>Cheap from Currys/Argos/Tesco, 5 years. PP CB
added in line with couples.</t>
  </si>
  <si>
    <t>Small portable DAB radio 2 up from bottom. Tesco/Argos recognised brand would last 8 years.CB changed to cheap analogue portable radio in line with SFP. Supermarket, 5 years. Could access digital radio stations through TV.</t>
  </si>
  <si>
    <t>13.5" (A4 size) screen laptop (not touch screen). Cheapest recognised brand with Windows 10. Ebuyer/ John Lewis. Would last 5 years.FG2 said medium sized screen (between 13-15").</t>
  </si>
  <si>
    <t>Printer needed for internet use so you can read documents etc.</t>
  </si>
  <si>
    <t>HP DJ2630 Printer: All-in-One
Wireless, Inkjet Colour Printer, A4- White</t>
  </si>
  <si>
    <t>Replacement ink cartridges. £1.99 monthly
subscription gives 50 pages per month free and sends new cartridges automatically.</t>
  </si>
  <si>
    <t>£20 a year for buying plants, compost etc. CB
added in line with SFP.</t>
  </si>
  <si>
    <t>Gifts -
Birthdays</t>
  </si>
  <si>
    <t>Gifts for
others</t>
  </si>
  <si>
    <t>Based on 12 presents at £10 each plus £10 for
cards and wrapping £10x12+£10=£130</t>
  </si>
  <si>
    <t>For kitchen/living area</t>
  </si>
  <si>
    <t>CB added</t>
  </si>
  <si>
    <t>1 a year.</t>
  </si>
  <si>
    <t>1 pad a year.</t>
  </si>
  <si>
    <t>1 roll a year.</t>
  </si>
  <si>
    <t>via Moneysupermarket. First Utility up to 17Mb/sec, unlimited downloads, 18 month contract, no setup cost, free evening and weekend calls added for £3 so total cost
£21.99, £263.88 total cost per year and no set increases after year 1. Included in cost of line rental in HH services.</t>
  </si>
  <si>
    <t>£20 for two or three activities per week, e.g. walking, meeting friends for coffee, library, pub, cinema, playing cards, watching sport, U3A, bowls, bingo, car boot sales, swimming, gym.</t>
  </si>
  <si>
    <t>£Approx 260 for 1 week UK coach package holiday (based on saving £5 a week).</t>
  </si>
  <si>
    <t>Alfa Travel 7 day trip to St.Ives departing 7/10/18. Includes 3 star hotel half board accommodation, 3 excursions, some evening entertainment. No single supplement outside May-Sept.£264</t>
  </si>
  <si>
    <t>Weekend trip, 3 nights, B&amp;B accommodation off peak, e.g. in spring/autumn travelling by train to York. (Travel budget separate in Other Transport) CB added in line with SFP.</t>
  </si>
  <si>
    <t>B&amp;B near York city centre The Bar Convent, single room with en-suite,
£205.86 5-8th April 2019. Priced at Agodo via Trivago</t>
  </si>
  <si>
    <t>No additional money allocated; would use his food budget and leisure budget. CB added
£200 for 1 week holiday and £100 for city break to be able to go out and about, souvenirs, entry fees etc. FG1 changed to
£150 for 1 week and £75 for city break.</t>
  </si>
  <si>
    <t>Passport needed for identification purposes. Costed as paper application
from the post office</t>
  </si>
  <si>
    <t>For passport. CB added in line with SFP.</t>
  </si>
  <si>
    <t>£20 a year for charitable donations, e.g. a poppy for Remembrance Sunday, sponsoring a grandchild for a fundraising activity (No COICOP code available) CB added in line with SFP.</t>
  </si>
  <si>
    <t>Tesco British Half Fat Crème Fraiche 300g £1.10 use 3 days of
opening</t>
  </si>
  <si>
    <t>Muller Light 68p each sold in singles.</t>
  </si>
  <si>
    <t>Semi and other
skimmed milk</t>
  </si>
  <si>
    <t>2.272ml 4 pints</t>
  </si>
  <si>
    <t>Tesco British semi skimmed 2pt x 2 (4pt) £0.80 includes extra visitors</t>
  </si>
  <si>
    <t>Cheese, natural, hard, Cheddar and
Cheddar type</t>
  </si>
  <si>
    <t>Tesco British mature cheddar cheese smallest pk 200g £1.55 save in fridge. Recommended 7 days of opening/open by date on pack. 2
week life</t>
  </si>
  <si>
    <t>2 x 30g</t>
  </si>
  <si>
    <t>Chicken breast</t>
  </si>
  <si>
    <t>Frozen chicken breasts 640g mixed sizes work on 3 portions per
packet. 3.75</t>
  </si>
  <si>
    <t>Mince</t>
  </si>
  <si>
    <t>Tesco Beef mince frozen 5% fat 500g  £3.75</t>
  </si>
  <si>
    <t>Boswell Farms beef diced casserole steak 400g  can freeze
remainder.£2.89</t>
  </si>
  <si>
    <t>Bacon and ham, uncooked, rashers,
pre-packed</t>
  </si>
  <si>
    <t>1 x rasher 60g</t>
  </si>
  <si>
    <t>Deli counter Tesco. rasher of bacon 37g each 25p x 2</t>
  </si>
  <si>
    <t>Bacon and ham cooked including
canned</t>
  </si>
  <si>
    <t>2 x 17g slices bought chilled 34g</t>
  </si>
  <si>
    <t>Deli counter Tesco. 1 slices ham 40p 1 slice is about 55g</t>
  </si>
  <si>
    <t>1 x sausage 55g</t>
  </si>
  <si>
    <t>Richmond 8 thick pork sausages 454g £2  Freeze remainder</t>
  </si>
  <si>
    <t>Other canned or
bottled fish</t>
  </si>
  <si>
    <t>Tuna 54g one snack tin</t>
  </si>
  <si>
    <t>John West tuna in spring water 3 tins 60g each.  £2.49</t>
  </si>
  <si>
    <t>130g raw salmon fillet</t>
  </si>
  <si>
    <t>Tesco Fresh salmon boneless fillet 130g £2.35</t>
  </si>
  <si>
    <t>193g</t>
  </si>
  <si>
    <t>Tesco unsalted butter 250g 1.60 (reduced lifespan to 5 weeks
refrigerated)</t>
  </si>
  <si>
    <t>Trade Aid Uk granulated sugar 500g 69p</t>
  </si>
  <si>
    <t>1350g</t>
  </si>
  <si>
    <t>180g washed no waste</t>
  </si>
  <si>
    <t>Tesco seasonal new potatoes 750g 49p reduced from £1.25 life
reduced to 3 weeks keep fridgerated.</t>
  </si>
  <si>
    <t>Other fresh green
veg ( broccoli)</t>
  </si>
  <si>
    <t>Other fresh green
veg ( cabbage)</t>
  </si>
  <si>
    <t>Tesco white cabbage 79p Weight of smallest cabbage 850g.
Therefore life adjusted to 2 weeks in cool environment.</t>
  </si>
  <si>
    <t>480g</t>
  </si>
  <si>
    <t>Tesco loose carrots 60p/kg  60/1000x480=28.8p</t>
  </si>
  <si>
    <t>Tesco loose brown onions  75p/kg  75/1000x240=18p Used ave size
onion 120g x2.</t>
  </si>
  <si>
    <t>Tesco garlic 30p each.  Keep dry and cool life adjusted to 4 weeks 6g
is one clove</t>
  </si>
  <si>
    <t>Tesco Coleslaw 180G</t>
  </si>
  <si>
    <t>Butternut squash small £1 all weights ave 780g</t>
  </si>
  <si>
    <t>200g  (242g includes waste)</t>
  </si>
  <si>
    <t>Tesco closed button loose  £2.75/kg 2.75/1000x242=66p</t>
  </si>
  <si>
    <t>200g one small can</t>
  </si>
  <si>
    <t>Heinz baked beans in tomato sauce 3 x 200g tin £1.70</t>
  </si>
  <si>
    <t>300g small tin</t>
  </si>
  <si>
    <t>100g one  pepper</t>
  </si>
  <si>
    <t>Tesco pepper 55p each (ave 200g)</t>
  </si>
  <si>
    <t>Cucumber raw</t>
  </si>
  <si>
    <t>2 x bananas 150g</t>
  </si>
  <si>
    <t>Tesco bananas loose 76p/kg  76/1000x 300=23p (ave weight 140g)</t>
  </si>
  <si>
    <t>175g one large bramley</t>
  </si>
  <si>
    <t>Tesco bramley apples 1.85/kg  46p (smallest 248g)</t>
  </si>
  <si>
    <t>Tesco satsumas 600g bag about 4/5 uses small fruits £1 Life given
1.5 weeks</t>
  </si>
  <si>
    <t>Conference pears loose £2.20/kg   95p</t>
  </si>
  <si>
    <t>400g bought</t>
  </si>
  <si>
    <t>Strawberries 400g pk 2.00</t>
  </si>
  <si>
    <t>110g</t>
  </si>
  <si>
    <t>Tesco Sultanas 325g £2</t>
  </si>
  <si>
    <t>Tesco fresh orange  2L 1.50</t>
  </si>
  <si>
    <t>Tesco strawberry jam 454g 75p  Life recommended 6 weeks</t>
  </si>
  <si>
    <t>17 slices  612g</t>
  </si>
  <si>
    <t>Tesco wholemeal medium 800g loaf 20 slices incl crusts £1.10</t>
  </si>
  <si>
    <t>1 roll 55g</t>
  </si>
  <si>
    <t>2 x chocolate cake slices (60g )</t>
  </si>
  <si>
    <t>Mr Kipling chocolate slices 8 pk 32g slice (use 2 slices per portion)
£2.30 reduced £1.15 Remainder for visitors</t>
  </si>
  <si>
    <t>35g sultana bran flakes</t>
  </si>
  <si>
    <t>Tesco sultana bran cereal 750g £1.65</t>
  </si>
  <si>
    <t>65g dry</t>
  </si>
  <si>
    <t>Tesco everyday long grain 1kg 45p</t>
  </si>
  <si>
    <t>125g Abrosia pot</t>
  </si>
  <si>
    <t>Ambrosia custard pot 4 x 125g £1.80</t>
  </si>
  <si>
    <t>14 rich tea biscuits 116.2g</t>
  </si>
  <si>
    <t>Tesco rich tea 300g pkt  approx 30 biscuits 30p extra for visitors</t>
  </si>
  <si>
    <t>Chocolate biscuits</t>
  </si>
  <si>
    <t>2  x2 finger Kit-Kat 2 x 20.8 g</t>
  </si>
  <si>
    <t>Tesco SR Flour 500g 0.45p</t>
  </si>
  <si>
    <t>31 teabags increase for visitors</t>
  </si>
  <si>
    <t>Tesco 80 Teabags 250G £1.10  remainder visitors</t>
  </si>
  <si>
    <t>13 teaspoons 78g</t>
  </si>
  <si>
    <t>Tesco Gold Instant 200g 2.99  extra for visitors</t>
  </si>
  <si>
    <t>Tesco Chicken curry</t>
  </si>
  <si>
    <t>50mls</t>
  </si>
  <si>
    <t>Tesco Sunflower oil  500mls 80p</t>
  </si>
  <si>
    <t>10ml</t>
  </si>
  <si>
    <t>Tesco mayyonnaise 250mls 55p consume in 28days</t>
  </si>
  <si>
    <t>35ml</t>
  </si>
  <si>
    <t>Tesco Healthy Living French Dressing 250mls 85p Life reduced to 6
weeks</t>
  </si>
  <si>
    <t>Tesco chilled everyday value cheese
and tomato 114g</t>
  </si>
  <si>
    <t>Tesco Everyday val cheese and tom pizza 114g 55p</t>
  </si>
  <si>
    <t>Bisto gravy granuals 170g  £1.35  (reduced life)</t>
  </si>
  <si>
    <t>Saxa table salt mini pot 70g 40p (reduced life)</t>
  </si>
  <si>
    <t>£50 for extra Christmas food and drink</t>
  </si>
  <si>
    <t>£10 a fortnight for eating out, e.g. 2 for the price of one offer at a carvery.
Would include cost of a drink. FG1 changed to £15 in line with couples budget.</t>
  </si>
  <si>
    <t>£15 less cost of alcohol 3.30 = 11.70.  Less Chicken roast dinner plus pudding equivalent meal eaten out once a fortnight:
Chicken breast 200g incl waste, boiled/roast potatoes incl waste 383g
, peas 70g, carrots incl waste 79g, broccoli 80g,  gravy 6g, oil 10g, apple incl waste175g, flour 25g, butter12g, sugar 25g, custard 125g.
£1.25 + 21p + 9p + 8p + 10p + 6p + 2p + 46p + 3p + 32p + 3p +45p = 3.10.    11.70 - 3.10 = 8.60</t>
  </si>
  <si>
    <t>£5 a month for takeaway, e.g. fish and chips CB changed to £10 in line with
SMP to give more choice</t>
  </si>
  <si>
    <t>£10 allocated less cost of fish and chip meal at home. Salmon 130g
incl waste 2.35, new potatoes 180g 16p,peas 70g 9p, sweetcorn 30g 4p = £2.64  Total 7.36</t>
  </si>
  <si>
    <t>250ml glass of wine priced in pub with
meal out once a fortnight</t>
  </si>
  <si>
    <t>250ml glass of wine £3.30 priced at
Scream pub in Loughborough</t>
  </si>
  <si>
    <t>F&amp;F 4 Pack of High Leg Briefs with As
New Technology (range of styles at this price)</t>
  </si>
  <si>
    <t>F&amp;F Halle Hydrangea Print Fuller Bust
Bra</t>
  </si>
  <si>
    <t>4 pairs hold up stockings. Primark/Supermarket. 1
year</t>
  </si>
  <si>
    <t>6 needed to wear as extra layer. 3 white and 3 black.
2 years.</t>
  </si>
  <si>
    <t>Black Scoop T-Shirt (other styles
available)</t>
  </si>
  <si>
    <t>Emerald Green Button Top</t>
  </si>
  <si>
    <t>Ivory Stripe Shirt</t>
  </si>
  <si>
    <t>F&amp;F Ankle Grazer Slim Leg Trousers
with As New Technology</t>
  </si>
  <si>
    <t>Drape 3/4 Sleeve Shift Midi Dress</t>
  </si>
  <si>
    <t>4 needed in total, 1 winter, 1 summer, 1 smart, 1 casual.  Primark/Supermarket. 2 years.</t>
  </si>
  <si>
    <t>4 needed in total, 2 thin, 2 thick.
Primark/Supermarket. 2 years.</t>
  </si>
  <si>
    <t>3 needed. Primark/Supermarket. To accessorise
outfits, could be worn as hair scarf, belt etc. Would last 2 years.</t>
  </si>
  <si>
    <t>Lightweight waterproof that can be packed away,
e.g. pac-a-mac. From Go Outdoors. 2 years in line with other coats.</t>
  </si>
  <si>
    <t>1 needed. Primark/Supermarket. 2 years. FG1 changed to 2 a year as chlorine means they don't
last.</t>
  </si>
  <si>
    <t>F&amp;F Henley Lounge Top (£6)+ F&amp;F
Striped Lounge Pants (£7)</t>
  </si>
  <si>
    <t>Isidora Faye (mid-heel court shoe, other styles available for
same price)</t>
  </si>
  <si>
    <t>Shoes
(casual)</t>
  </si>
  <si>
    <t>Andora Crush (loafer style shoe, available in range of
colours)</t>
  </si>
  <si>
    <t>Shoes
(canvas)</t>
  </si>
  <si>
    <t>1 pair trainers . Clarks/Deichmann. Would last
4 years.</t>
  </si>
  <si>
    <t>1 pair needed . Clarks/Deichmann. Would last
4 years.</t>
  </si>
  <si>
    <t>1 pair casual summer sandals, e.g. flip flops.
Would last 4 years.</t>
  </si>
  <si>
    <t>1 pair needed. Primark/Supermarket. 10 years</t>
  </si>
  <si>
    <t>1 pair needed. Winter boots e.g. with furry lining that are weatherproof and stop you falling over when it's icy. Clarks/Deichmann. 4
years.</t>
  </si>
  <si>
    <t>Columbia Women's Loveland™ Mid Omni-Heat™ Boots. No snow boots stocked in Clarks now so sourced from Go Outdoors.</t>
  </si>
  <si>
    <t>Carvela - Black 'Tock' low heel knee boots. Clarks not currently stocking lower priced boots range (previously started at £1110) equivalent price/quality sourced at
Debenhams</t>
  </si>
  <si>
    <t>Inflated from 2017 value using index below. NB - SINGLE WKG AGE FIGURE USED, BECAUSE A DIFFERENT AND SLIGHTLY WRONG ONE WAS BEING USED FOR SINGLE PENSIONERS CARRIED OVER FROM WRONG INFLATION FORMULA ENTERED IN 2014 REBASE SHEETS</t>
  </si>
  <si>
    <t>£100 a year to be able to maintain/refresh decor, e.g. decorating one room a year, plus
£50 a year to cover approx 3 hours to pay someone to do small DIY tasks, e.g. assembling flatpack furniture.</t>
  </si>
  <si>
    <t>Secure box for spare key so someone could access
property in an emergency, e.g. ambulance crew/friend/relative. 20 years.</t>
  </si>
  <si>
    <t>For doorstep outside flat. Hard wearing coir matting with non-slip back. Dunelm/Wilkos, 5 years.</t>
  </si>
  <si>
    <t>Wilko Rubber Coir Doormat 70x40cm</t>
  </si>
  <si>
    <t>Washable with a non-slip backing for inside front
door.2 years. CB added in line with SMP.</t>
  </si>
  <si>
    <t>Wilko Washable Mat Assorted 40x60cm. Polypropylene with latex backing.Machine
washable.</t>
  </si>
  <si>
    <t>Not the cheapest in order to be able to have some choice. Somewhere between £5 &amp; £10. Wilkos.
Would last 10 years and then change when flat was redecorated. £5 end of range for hall and bedroom, but more towards £10 end of range for living room as that's the one visitors will see. CB changed to £5 throughout. PPCB changed to £10 hall, living and dining areas, £5 bedroom.</t>
  </si>
  <si>
    <t>Row of 6 coat hooks. 1 up from bottom.
Argos/Wilkos 20 years.</t>
  </si>
  <si>
    <t>HOME 6 Double Chrome Coat Hooks - Pine or White</t>
  </si>
  <si>
    <t>LED bulbs last longer. 1 for main light and 1 for lamp.</t>
  </si>
  <si>
    <t>Wilko LED Bulb GLS 6W BC Dimmable 1pk 437690 'lasts for up to 25 years' NB Halogen cheaper (£4 for 2 bulbs) but much shorter lifetime - approx 2.5-3 years.1
needed for central light and 2 for the floor lamp.</t>
  </si>
  <si>
    <t>Cheapest lined curtains - lining keeps heat in or out and prevents fading. B&amp;M Bargains/Argos. 10 years.</t>
  </si>
  <si>
    <t>ColourMatch Blackout Curtains - 168x183cm - Dove Grey (other colours available) [no lined and washable curtains available so sourced blackouts that are washable as
an alternative]</t>
  </si>
  <si>
    <t>Plain Leaded Net Curtain Fabric (3 metre width with 183cm drop)</t>
  </si>
  <si>
    <t>Wilkos. Cheapest. 20 years. CB added in line with
SMP.</t>
  </si>
  <si>
    <t>Net curtain wire 200cm</t>
  </si>
  <si>
    <t>2 seater fabric sofa. Argos, 2 up from bottom. 7 years. CB changed to 2 seater sofabed so visitors
can stay. 10 years.</t>
  </si>
  <si>
    <t>HOME Tessa 2 Seater Fabric Sofa Bed</t>
  </si>
  <si>
    <t>Group divided about whether 1 or 2 armchairs needed. Fabric, 2 up from bottom. Argos, 7 years. CB changed to 1 supportive armchair for her and one to match sofa for guests, both 10 years.</t>
  </si>
  <si>
    <t>HOME Tessa Fabric Chair</t>
  </si>
  <si>
    <t>Group divided about whether 1 or 2 armchairs needed. Fabric, 2 up from bottom. Argos, 7 years. CB changed to 1 supportive armchair for her and one to match sofa for guests, both 10 years. FG1 changed lifetime to 20 years.</t>
  </si>
  <si>
    <t>Oakdale Fireside Chair (based on ordering a house fabric, a premium fabric would incur an additional £25 charge) free delivery included</t>
  </si>
  <si>
    <t>Delivery cost. CB said 3 Argos deliveries per year.</t>
  </si>
  <si>
    <t>3 cushions, 1 for each seat. 7 years, in line with sofa. CB changed to 4 cushions, 5 years.</t>
  </si>
  <si>
    <t>One up from bottom, 7 years. CB changed to 2 in line with SMP, 5 years. PPCB said only 1 needed.</t>
  </si>
  <si>
    <t>Wilko Herringbone Throw Nat 127x152cm (machine washable and available in other colours)</t>
  </si>
  <si>
    <t>Solid wood from B&amp;M Bargains. 20 years. PP CB changed to nest of tables as coffee table more likely
to be a trip hazard.</t>
  </si>
  <si>
    <t>Full height storage unit including shelves and cupboards. Group very dubious about Lily having flatpack furniture so wanted solid furniture, but said it would potentially last 'a lifetime' (estimated as 20 years). CB changed to waist height unit in line with SMP.</t>
  </si>
  <si>
    <t>Group agreed on £50 over 5 years for items to
personalise home, e.g. vase, ornaments, pictures, mirror etc.</t>
  </si>
  <si>
    <t>Standard lamp with flexible neck so it can be posed to give extra light when reading, doing crafts etc.
One up from bottom because cheapest might break. Should have dimmer switch. Argos. 15 years. FG1 said dimmable lamp was 'nice to have' and cheaper item would meet the need. 25 years.</t>
  </si>
  <si>
    <t>Argos, one up from bottom, 10 years.</t>
  </si>
  <si>
    <t>LED bulbs last longer.</t>
  </si>
  <si>
    <t>ColourMatch Blackout Curtains - 168x183cm - Dove Grey (other colours available)</t>
  </si>
  <si>
    <t>Cheapest ok. PPCB changed to cheapest metal as stronger than wooden. FG1 changed lifetime to 10
years.</t>
  </si>
  <si>
    <t>Plain Leaded Net Curtain Fabric (2 metre width with 183cm drop)</t>
  </si>
  <si>
    <t>Drop leaf table because of space issues.  Argos (3
up from bottom) or DFS. 10 years.</t>
  </si>
  <si>
    <t>Set of 6 needed - 4 place settings plus 2 spare to put hot dishes on on table. Cheapest Wilkos 2 years. CB changed to 10 years. PP CB changed to 5 years.</t>
  </si>
  <si>
    <t>Set of 6 needed - 4 place settings plus 2 spare. Cheapest Wilkos 2 years. CB changed to 10 years.
PPCB changed to 5 years.</t>
  </si>
  <si>
    <t>Moisture resistant blind. Argos, 10 years.</t>
  </si>
  <si>
    <t>Moisture Resistant Roller Blind (various colours) Largest size Drop 162xWidth 122
£16 (smaller sizes available at £12 and £8) moisture resistant not available in Wilkos so sourced in Dunelm</t>
  </si>
  <si>
    <t>4 place settings: dinner plate, side plate, bowl.
Cheapest ok, Wilkos. 3 years.</t>
  </si>
  <si>
    <t>Simple Value 12 Piece Porcelain Dinner Set - White. Only sets of 4 available so 2
sets.</t>
  </si>
  <si>
    <t>6 needed. Cheapest ok. Wilkos. 3 years. PPCB
changed to 5 years.</t>
  </si>
  <si>
    <t>Wilko Colour Play Mug Cream</t>
  </si>
  <si>
    <t>4 needed. Cheapest ok. Wilkos. 10 years. PPCB
changed to 20 years.</t>
  </si>
  <si>
    <t>6 place settings: knife, fork, spoon, teaspoon.
Cheapest 'thick' stainless steel. 20 years.</t>
  </si>
  <si>
    <t>PPCB added glass bowl for serving trifle/fruit salad.
20 years, Wilkos.</t>
  </si>
  <si>
    <t>Cheapest 'thick', sturdy glasses. 6 needed. Wilkos. 3 years. CB changed to 8.</t>
  </si>
  <si>
    <t>Cheapest 'thick', sturdy glasses. 6 needed. Wilkos.
3 years. CB changed to 8.</t>
  </si>
  <si>
    <t>Cheap salt and pepper shakers, Wilkos, 20 years.
PPCB added in line with couples.</t>
  </si>
  <si>
    <t>Metal teapot. Would last 20 years. CB added in line
with SMP.</t>
  </si>
  <si>
    <t>The Original Coffee Co. Stainless Steel Tea Pot - Chrome 550ml</t>
  </si>
  <si>
    <t>Cheap supermarket 3 years. CB changed lifetime to
10 years. FG1 changed to 7 years.</t>
  </si>
  <si>
    <t>Currys 'essential' range/Supermarket 50/50 fridge freezer. 7 years. CB changed to Beko (trusted brand) in line with SMP and agreed that 10 year lifetime was right in line with SMP.</t>
  </si>
  <si>
    <t>Currys 'essential' range/Supermarket with eye level grill. 10 years. CB discussed but no consensus was reached with regard to gas/electric for oven or hob, take to final group. PPCB said cheapest dual fuel, 10 years.</t>
  </si>
  <si>
    <t>Currys 'essential' range/Supermarket. 3 years. Not Hotpoint or Beko. CB changed lifetime to 10 years in line with SMP higher spec option.  PPCB said higher spin speed better for more efficient drying of clothes and less condensation in flat.</t>
  </si>
  <si>
    <t>Cheapest, Wilkos, 3 years. CB changed lifetime to 4 years as even expensive branded ones don't last.</t>
  </si>
  <si>
    <t>Wilko Toaster 2 Slice Black/Red/Purple</t>
  </si>
  <si>
    <t>Wilko Colourplay Kettle Black</t>
  </si>
  <si>
    <t>Small, cheap one. Would last 20 years. Can batch cook and freeze leftovers. CB added in line with SMP. FG2 changed lifetime to 5 years.</t>
  </si>
  <si>
    <t>Cookworks 1.5L Compact Slow Cooker - Black (has oven safe ceramic bowl and glass lid that can be used in the  oven - group said if it did then casserole dish not needed)</t>
  </si>
  <si>
    <t>Electric mixer. Lifetime not discussed so used 5 years as default for small electrical appliances. CB agreed multi-purpose item in line with SMP. PPCB changed to blender only, 7 years.</t>
  </si>
  <si>
    <t>Set of non-stick saucepans with lids. 2 up from bottom, Wilkos, 10 years. CB changed to stainless
steel mid-mid option in line with SMP.</t>
  </si>
  <si>
    <t>Non-stick frying pan with lid. 2 up from bottom,
Wilkos, 10 years. CB changed lifetime to 2 years in line with SMP.</t>
  </si>
  <si>
    <t>Set of knives, 3 up from bottom, Wilkos, 10 years. CB changed to set with 15 year manufacturer's guarantee in line with SMP and amended lifetime to reflect manufacturer's guarantee.</t>
  </si>
  <si>
    <t>Two flat baking trays. Replace yearly. Pound shop. CB amended to better quality Non-stick mid mid. 10 years. from The Range as more economical over time rather than replacing all trays each year, in line with SMP. PPCB changed to 1 in line with couples.</t>
  </si>
  <si>
    <t>Replace yearly. Pound shop. CB amended to better quality Non-stick mid mid. 10 years. from The Range as more economical over time rather than replacing all trays each year, in line with SMP.</t>
  </si>
  <si>
    <t>2 shallow sponge tins e.g. for Victoria sponge, 10 years. PPCB added in line with couples.</t>
  </si>
  <si>
    <t>Wilko Kitchen Non-Stick Sandwich Tin Deep Round 19.5 x 3.5cm</t>
  </si>
  <si>
    <t>Stainless steel, Wilkos, 20 years</t>
  </si>
  <si>
    <t>Plastic. 10 years. CB added in line with SMP.</t>
  </si>
  <si>
    <t>Stainless steel. 10 years. CB added in line with
SMP.</t>
  </si>
  <si>
    <t>Pyrex casserole dish with lid. SMP said if slow cooker container can be used on hob and in oven it will do as a casserole dish as well. CB
agreed</t>
  </si>
  <si>
    <t>Set. Not metal, so won't scratch non-stick pans. Wilkos, 2 years. CB changed lifetime to 5 years in line with SMP.</t>
  </si>
  <si>
    <t>Simple Value 9 Piece Suregrip Kitchen Utensil Set Ladle. Serving spoon.
Slotted spoon. Slotted turner. Slotted masher. Can opener.
Pizza cutter. Peeler.
Scissors. (sourced at Argos as no plastic sets in Wilkos)</t>
  </si>
  <si>
    <t>Manual whisk could be included in utensil set (heatproof plastic, 5 years), electric beater included in handheld blender - check with checkback. PP CB added as no whisk in utensil set and no whisk with hand blender.</t>
  </si>
  <si>
    <t>Cheap. 15 years.</t>
  </si>
  <si>
    <t>Included in utensil set above.</t>
  </si>
  <si>
    <t>Pyrex. Wilkos, 20 years.</t>
  </si>
  <si>
    <t>CB added in line with SMP (changed from mechanical to digital and amended lifetime from 15
to 20 years.)</t>
  </si>
  <si>
    <t>Pyrex. Wilkos, 20 years. Set of 3</t>
  </si>
  <si>
    <t>Wooden, 15 years. CB added in line with SMP. PP CB changed lifetime to 20 years in line with couples.</t>
  </si>
  <si>
    <t>Set of 3 plastic colour coded chopping boards (for
meat, fish and other). Wilkos, 2 years.</t>
  </si>
  <si>
    <t>Flexible Chopping Mats - set of 4 colour coded chopping boards for meat, fish,
poultry and veg/bread.</t>
  </si>
  <si>
    <t>With cushion attached, for eating in front of TV.
Wilkos, 5 years. CB changed to plain melamine tray, 1 up from bottom, 20 years.</t>
  </si>
  <si>
    <t>Small bin, approx 15 litres (changes bag evey day), 10 years. CB said medium bin change bag 3 times a
week.</t>
  </si>
  <si>
    <t>Wilko Pedal Bin 30L (various colours)</t>
  </si>
  <si>
    <t>Small ones, change each day. Roll from Pound
shop. CB changed to 3 times a week.</t>
  </si>
  <si>
    <t>Wilko Tall Kitchen Bin Liners 30L 20pk</t>
  </si>
  <si>
    <t>2 years. £ shop.</t>
  </si>
  <si>
    <t>2 years. Wilkos</t>
  </si>
  <si>
    <t>Set of plastic tubs for food storage. £ shop. 10
years.</t>
  </si>
  <si>
    <t>HOME Plastic Food Storage Set - 7 Piece (sourced at Argos as no suitable sets in
pound shop)</t>
  </si>
  <si>
    <t>For tea, coffee, sugar. From pound shop. Ceramic,
20 years.</t>
  </si>
  <si>
    <t>3 loads a week. One light, one dark, one bedding
and towels. CB changed to 3 loads one week, 2 the next.</t>
  </si>
  <si>
    <t>PP CB added to make washing machine last longer,
generic ok.</t>
  </si>
  <si>
    <t>Free standing airer, sturdy, 2 up from bottom.
Wilkos, 15 years.</t>
  </si>
  <si>
    <t>Steam iron, Wilkos, 5 years. PP CB changed to
steam iron in line with SMP.</t>
  </si>
  <si>
    <t>Wilko Ceramic Coated Soleplate 2400W</t>
  </si>
  <si>
    <t>Wilkos, 20 years.</t>
  </si>
  <si>
    <t>Replace every 4 years. Wilkos.</t>
  </si>
  <si>
    <t>Plastic basket to put wet washing in. 5 years. PP CB
added in line with couples.</t>
  </si>
  <si>
    <t>For collecting dirty washing in - could be in bedroom/bathroom instead. 20 years. PP CB added in line with couples.FG2 changed to 5 years.</t>
  </si>
  <si>
    <t>Wilkos, 10 years.</t>
  </si>
  <si>
    <t>Vileda, Wilkos, 10 years.</t>
  </si>
  <si>
    <t>Change every 6 months</t>
  </si>
  <si>
    <t>Small cylinder bagless vacuum cleaner. Supermarket £70-90. Lifetime not discussed. 5 years in line with other small electricals. PP CB changed lifetime to 10 years in line with couples.</t>
  </si>
  <si>
    <t>Long handled (saves bending), 5 years.
Supermarket/Wilkos.</t>
  </si>
  <si>
    <t>1 pack a year from Pound Shop</t>
  </si>
  <si>
    <t>Yellow Dusters 12 Pack</t>
  </si>
  <si>
    <t>1 a week. FG1 changed to 2 rolls per week per
household.</t>
  </si>
  <si>
    <t>One pack a year. CB added in line with SMP</t>
  </si>
  <si>
    <t>Wilko Dish Cloth Roll 8 pack</t>
  </si>
  <si>
    <t>One pack a month. Generic ok. CB added in line
with SMP</t>
  </si>
  <si>
    <t>Pack of cheapest each year.</t>
  </si>
  <si>
    <t>2 needed. Mid mid quality 5 years. PP CB  added in
line with SMP and couples, and changed lifetime to 2 years.</t>
  </si>
  <si>
    <t>Fairy Liquid ('lasts longer'. Replace every 2 months.
FG1 changed to 6 weeks.</t>
  </si>
  <si>
    <t>Lifetime not discussed. Use SWAF</t>
  </si>
  <si>
    <t>Spray, replace every 3 months.</t>
  </si>
  <si>
    <t>For use in kitchen and bathroom. E.g. flash liquid.
Large bottle would last 1 year. CB added in line with SMP.</t>
  </si>
  <si>
    <t>For use in kitchen and bathroom. Cheapest, 1
month. CB added in line with SMP.</t>
  </si>
  <si>
    <t>Scouring/spong e pads</t>
  </si>
  <si>
    <t>Would buy a pack from Pound Shop and use 1 a week. PP CB changed lifetime to one every 2 weeks.</t>
  </si>
  <si>
    <t>CB added, 50m  would last 3 months. PP CB
changed lifetime to 2 months.</t>
  </si>
  <si>
    <t>CB added, 30m  would last 3 months. PP CB
changed lifetime to 2 months.</t>
  </si>
  <si>
    <t>Easywrap Aluminium Foil 300Mm X 20M (30M could not be sourced so adjusted
lifetime to 2 months)</t>
  </si>
  <si>
    <t>CB added, replace monthly</t>
  </si>
  <si>
    <t>CB added, 3 months</t>
  </si>
  <si>
    <t>Small white step stool</t>
  </si>
  <si>
    <t>Two needed. 5 years in line with handbags etc.PP
CB changed lifetime to 4 years.</t>
  </si>
  <si>
    <t>Fold-Away Shopping Bag - Blue</t>
  </si>
  <si>
    <t>Tool kit for general maintenance and DIY around home. 20 years.</t>
  </si>
  <si>
    <t>Guild 25 Piece Handtool Kit.Wrench, 10 screwdriver bits and bit holder, 8 hex keys, pliers, claw hammer, spirit level, measuring tape, scissors, carry case.</t>
  </si>
  <si>
    <t>Sewing kit. FG1 said kit would last 20 years and added 1 replacement reel of thread a year.</t>
  </si>
  <si>
    <t>Sewing kit - includes 7 1/2in sewing scissors, pin wheel, pincushion, 150cm tape measure, metal thimble, dressmaker pencil, seam ripper, 10 assorted threads, 30 hand needles, safety pins, snap fasteners, hook and eyes, wool needle and buttons.</t>
  </si>
  <si>
    <t>Kiwi polishing brush - Kits not available, brushes sold individually in Tesco.</t>
  </si>
  <si>
    <t>1 tin of neutral shoe polish every 2 years</t>
  </si>
  <si>
    <t>LED lasts longer.</t>
  </si>
  <si>
    <t>Moisture Resistant Roller Blind (various colours) Largest size Drop 162xWidth 122
£16 (smaller sizes available at £12 and £8)</t>
  </si>
  <si>
    <t>Argos mid-mid quallity with mirror on door. Would
last 20 years.</t>
  </si>
  <si>
    <t>HOME Mirror 2 Door Core Cabinet - White</t>
  </si>
  <si>
    <t>Argos. Would last 10 years. CB added in line with
SMP.</t>
  </si>
  <si>
    <t>2 needed. One up from bottom. Supermarket/Home Bargains. Would last 10 years. PPCB changed to 5
years.</t>
  </si>
  <si>
    <t>4 needed. One up from bottom. Would last 10 years.
PPCB changed to 5 years</t>
  </si>
  <si>
    <t>1 needed. Would last 5 years. Supermarket. CB
added in line with SMP.</t>
  </si>
  <si>
    <t>Washable fabric shower curtain replace yearly,
PPCB changed to 2 years.</t>
  </si>
  <si>
    <t>Wilko Grey Stripes Shower Curtain</t>
  </si>
  <si>
    <t>Pole for shower curtain. Not one with suckers.
Would last 20 years. Wilkos.</t>
  </si>
  <si>
    <t>Plastic cup to use when rinsing after tooth brushing. Replace yearly.</t>
  </si>
  <si>
    <t>Magnifying
mirror</t>
  </si>
  <si>
    <t>Magnifying mirror for applying make up etc. would
last 10 years. Wilkos</t>
  </si>
  <si>
    <t>Wilko Freestanding Mirror Small (standard mirror and magnified mirror on opposite
side)</t>
  </si>
  <si>
    <t>Replace every 3 weeks. Wilkos/Supermarket.</t>
  </si>
  <si>
    <t>Small pedal bin. Would last 10 years. Argos/Wilkos.
CB added in line with SMP.</t>
  </si>
  <si>
    <t>Pedal Bin - Silver 21.5cm (also available in a range of other colours)</t>
  </si>
  <si>
    <t>No spec discussed.1 for the central light and 2 for the bedside lamps.</t>
  </si>
  <si>
    <t>Double bed frame, Argos, 10 years. In a matching set with other bedroom furniture., 2 up from bottom.</t>
  </si>
  <si>
    <t>Collection Evangeline Double Bed Frame - Charcoal [no longer available, unable to source fully assembled bed frame from Argos, but they have access to handy man to
support assembly of furniture]</t>
  </si>
  <si>
    <t>Argos, 8 years.</t>
  </si>
  <si>
    <t>Double wardrobe, Argos, 10 years. In a matching set with other bedroom furniture., 2 up from bottom.
FG1 changed to 20 year lifetime as furniture mostly fully assembled and should be more sturdy.</t>
  </si>
  <si>
    <t>Heart of House Kent 3 Piece Bedroom Package - Oak &amp; Oak Veneer, inlcudes  double wardrobe with drawer, 4 drawer chest of drawers and 1 bedside cabinet. With additional bedside cabinet = £984.96
[Separately, wardrobe £499.99, drawers £314.99, bedside cabinet £109.99 =
£924.97]
NB all other items delivered fully assembled but wardrobe needs assembling.</t>
  </si>
  <si>
    <t>Argos, 10 years. In a matching set with other bedroom furniture., 2 up from bottom. FG1 changed to 20 year lifetime as furniture mostly fully assembled
and should be more sturdy.</t>
  </si>
  <si>
    <t>Included in 3 piece bedroom package listed above.</t>
  </si>
  <si>
    <t>Argos, 10 years. 2 required. In a matching set with other bedroom furniture., 2 up from bottom. CB changed to only one bedside cabinet. FG1 changed to 20 year lifetime as furniture mostly fully assembled and should be more sturdy. FG2 changed back to 2 as might give up bedroom to let guests stay.</t>
  </si>
  <si>
    <t>Heart Of House Kent 3Drawer Bedside Chest - Oak &amp; Oak Veneer. (One included in bedroom package listed above.)</t>
  </si>
  <si>
    <t>If not possible to get wardrobe with integral mirror, need separate full length cheap one, would last 15 years. CB added in line with SMP.</t>
  </si>
  <si>
    <t>Cheap lamps, 5 years. CB changed to 1 lamp.</t>
  </si>
  <si>
    <t>Wooden chair to sit on to put socks on/dry hair, also
to put clothes on. 10 years.</t>
  </si>
  <si>
    <t>Supermarket, 10 years</t>
  </si>
  <si>
    <t>4 needed. Replace every 2 years.</t>
  </si>
  <si>
    <t>Tesco White Cotton rich Double Fitted Sheet &amp; 2 Housewife Pillowcases</t>
  </si>
  <si>
    <t>Tesco Pattern Duvet Double (set includes 2 standard pillowcases)</t>
  </si>
  <si>
    <t>2 included with each fitted sheet and with each duvet set so household will have 8 already</t>
  </si>
  <si>
    <t>5 years</t>
  </si>
  <si>
    <t>Wilko Anti-Allergy Double Mattress Protector (no spec so used same as bedding,
one up)</t>
  </si>
  <si>
    <t>Primark, 1 up from bottom, 7 years.</t>
  </si>
  <si>
    <t>Wilko Herringbone Throw Nat 127x152cm (machine washable and available in other
colours)</t>
  </si>
  <si>
    <t>Two packs of 20 non-slip hangers.
Supermarket/Wilkos, 10 years.</t>
  </si>
  <si>
    <t>Plastic boxes. 10 years. Argos/Wilkos</t>
  </si>
  <si>
    <t>Carpet plus underlay.Two up from bottom for hall and living area because they are heavier wear areas, one up from bottom ok for bedroom. Carpetright.
Would last 10 years.  FG1 changed to £9.99 quality in line with couples for living areas and one up from bottom (£5.99m2) for bedroom.</t>
  </si>
  <si>
    <t>Nordic Berber (10yr stain warranty) £9.99m2, Delight Carpet Underlay 7mm £4.99 m2. 4x2.5m = 10.4m2 (adds 10cm width) = £103.90, plus £29.99 delivery, £45.60 fitting, total = £179.49, plus underlay £51.90, plus 7m gripper @ £1.89 = £13.23, plus 7 door bars @ £7.99 =£55.93 Total = £300.55</t>
  </si>
  <si>
    <t>Nordic Berber (10yr stain warranty)£9.99m2, Delight Carpet Underlay 7mm £4.99 m2. 4x4.5m = 18.4m2 = £183.82, plus £29.99 delivery, £69.92 fitting, total =
£283.73, plus underlay £91.82, plus 17m gripper @ £1.89 = £32.13 Total = £407.68</t>
  </si>
  <si>
    <t>Carpet plus underlay. One up from bottom. Carpetrights. Would last 10 years. CB changed to same quality throughout flat. FG1 changed to £9.99 quality in line with couples for living areas and one up from bottom (£5.99m2) for bedroom.</t>
  </si>
  <si>
    <t>Nordic Berber £5.99sqm (4m roll), Delight Underlay £4.99sqm, £29 Delivery, £3sqm fitting (min £30) 4x3.5m=14.4m2 (Adding 10cm extra) = £86.26, £54.72 fitting,
£29.99 delivery = £170.97 + Underlay 14.4 x£4.99=£71.86 +15m gripper @£1.89m=£28.35 = £271.18</t>
  </si>
  <si>
    <t>Small round metal table</t>
  </si>
  <si>
    <t>2 folding chairs</t>
  </si>
  <si>
    <t>Included in garden bistro set above.</t>
  </si>
  <si>
    <t>Trowel, 10 years.</t>
  </si>
  <si>
    <t>Fork, 10 years</t>
  </si>
  <si>
    <t>30 second class stamps per year CB changed
to £30 a year</t>
  </si>
  <si>
    <t>Cordless one handset unit with caller display. Cheap from supermarket.3 years. FG2 changed to 2 handsets, branded phone (e.g. Panasonic/Sony) would last 10 years.</t>
  </si>
  <si>
    <t>Panasonic KX-TGB212EB Cordless Telephon - Twin</t>
  </si>
  <si>
    <t>Cheapest contract smartphone.</t>
  </si>
  <si>
    <t>Cheapest contract smartphone, would include free handset that would be upgraded every 2 years. Includes free minutes, texts and data.</t>
  </si>
  <si>
    <t>Alcatel pixi 4 - 500MB, 250 minutes, 5000 texts, £7.50/month 24 month contract</t>
  </si>
  <si>
    <t>Package should include broadband internet plus free evening and weekend calls (anytime is the 'nice to have' because she could use free calls on mobile for those).</t>
  </si>
  <si>
    <t>via Moneysupermarket. First Utility up to 17Mb/sec, unlimited downloads, 18 month contract, no setup cost, free evening and weekend calls added for
£3 so total cost £21.99, £263.88 total cost per year and no set increases after year 1.</t>
  </si>
  <si>
    <t>Personal
care</t>
  </si>
  <si>
    <t>£15 a month for cosmetics and skin care (e.g. face cream) PPCB changed to £50 a year, FG1 changed to £10 a month</t>
  </si>
  <si>
    <t>Free eye test every 2 years.
£250 for glasses every 2 years. CB changed to £200 in line with SMP</t>
  </si>
  <si>
    <t>Specsavers - cheapest single vision lens glasses £25-45. 2 for 1  frames start at £69 and varifocal lenses add from
£49 so £69+£49=£118 (other coatings etc. extra)</t>
  </si>
  <si>
    <t>Dentists -
check up</t>
  </si>
  <si>
    <t>Two check ups per year with
NHS dentist</t>
  </si>
  <si>
    <t>Band 1 £21.60 includes examination, diagnosis, and scale
and polish if needed.</t>
  </si>
  <si>
    <t>One band A treatment, e.g.filling
per year</t>
  </si>
  <si>
    <t>Replacement dentures every 5
years. NHS dentist.</t>
  </si>
  <si>
    <t>Band 3 £256.50 covers all treatment covered by Bands 1
and 2 plus crowns, dentures and bridges</t>
  </si>
  <si>
    <t>£30 for visit to podiatrist every 6 months. CB changed to every 3 months. PPCB changed to 2 months.</t>
  </si>
  <si>
    <t>One packof 16 every other month. Pound shop. Not found in Pound shop, priced in Tesco. FG1 changed to 1 pack per person per month.</t>
  </si>
  <si>
    <t>1 pack every 6 months. CB
added in line with SMP.</t>
  </si>
  <si>
    <t>One pack every 6 months.
Pound shop. Priced in Wilko as not found in Poundshop.</t>
  </si>
  <si>
    <t>Multivitamin s</t>
  </si>
  <si>
    <t>One pack every year. Pound
shop. Same price in Tesco</t>
  </si>
  <si>
    <t>£10 every other month for taxi fares - public transport not sufficiently flexible.
E.g. doctors, hospital, socialising. Additional £20 x 2 to get Lily to and from station to B&amp;B at each end of her city break and to and from home to coach station for coach holiday (i.e. £10 journey each way). CB changed to £260 per year (£5 per week). FG1 changed to
£10 a week.</t>
  </si>
  <si>
    <t>Passenger transport by
railway</t>
  </si>
  <si>
    <t>£100 to cover rail trips twice a year to visit friends and relatives</t>
  </si>
  <si>
    <t>Passenger transport by railway</t>
  </si>
  <si>
    <t>Passenger
transport by railway</t>
  </si>
  <si>
    <t>Senior railcard</t>
  </si>
  <si>
    <t>Cheapest 32" TV with integral DVD player. Approx
£200. Currys/Argos. 5 years. CB changed to Tesco branded TV without DVD player as this was seen as 'nice to have', and increased lifetime to 10 years in line with SMP.</t>
  </si>
  <si>
    <t>Cheap analogue portable radio. Supermarket, 5 years. Could access digital radio stations through TV.</t>
  </si>
  <si>
    <t>15" entry level laptop, needed for banking, staying in touch with family etc. Currys/Argos/John Lewis.
Would last 4 years. FG1 agreed medium size (13.5- 15") changed to 5 years.</t>
  </si>
  <si>
    <t>HP DJ2630 Printer: All-in-One Wireless, Inkjet Colour Printer, A4-White</t>
  </si>
  <si>
    <t>£20 a year for buying plants, compost etc.</t>
  </si>
  <si>
    <t>Other recreational
items</t>
  </si>
  <si>
    <t>WHSmith Beautiful Gardens Slim Wall
Calendar 2018 Month To View (range of designs available)</t>
  </si>
  <si>
    <t>via Moneysupermarket. First Utility up to 17Mb/sec, unlimited downloads, 18 month contract, no setup cost, free evening and weekend calls added for £3 so total cost £21.99, £263.88 total cost per year and no set increases after year 1. Included in line rental cost in HH services.</t>
  </si>
  <si>
    <t>£20 for doing something 'at least 3 times a week' socialising/exercise/hobbies/outings, e.g. volunteering, U3A membership and outings, bus trips, swimming, rambling/walking, crafts, yoga, coffee mornings, sewing mornings, theatre, cinema.</t>
  </si>
  <si>
    <t>7 day 6 nights off peak UK coach package holiday e.g. in early autumn to seaside (Skills Tours/Sheerings). Would include half board accommodation, some outings and entertainment. Would use weekly shopping budget and leisure money. No additional spending money discussed. Would include single supplement if charged. Also included money in taxi budget to get her to coach departure point and home again.</t>
  </si>
  <si>
    <t>Alfa Travel 7 day trip to St.Ives departing 7/10/18. Includes 3 star hotel half board accommodation, 3 excursions, some evening entertainment. No single supplement outside May- Sept.£264</t>
  </si>
  <si>
    <t>B&amp;B near York city centre The Bar Convent, single room with en- suite, £205.86 5-8th April 2019.
Priced at Agodo via Trivago</t>
  </si>
  <si>
    <t>CB added £200 for 1 week holiday and £100 for city break to be able to go out and about, souvenirs, entry fees etc. FG1 changed to £150 for 1 week away and £75 for city break.</t>
  </si>
  <si>
    <t>Passport needed for identification
purposes. £72.50</t>
  </si>
  <si>
    <t>For passport.</t>
  </si>
  <si>
    <t>photo booth £6 (costed at Photo-
Me)</t>
  </si>
  <si>
    <t>£20 a year for charitable donations, e.g. a poppy for Remembrance Sunday, sponsoring a grandchild for a fundraising activity (No COICOP code available)</t>
  </si>
  <si>
    <t>Secure box for spare key so someone could access property in an emergency, e.g. ambulance crew/friend/relative. 20 years.</t>
  </si>
  <si>
    <t>PP CB added spy hole in front door for security. 20 years.</t>
  </si>
  <si>
    <t>For doorstep outside flat. Hard wearing coir matting with non-slip back. Dunelm/Wilkos, 5 years. CB added in line with SFP.</t>
  </si>
  <si>
    <t>Washable with a non-slip backing for inside front door.  2 years.</t>
  </si>
  <si>
    <t>Wilko Washable Mat Assorted 40x60cm. Polypropylene with latex backing.Machine washable.</t>
  </si>
  <si>
    <t>Wilkos mid-mid quality, 10 years. PPCB changed to mid-mid (£10) lampshade in hall, living and dining areas, cheaper shade (£5) in bedroom.</t>
  </si>
  <si>
    <t>Row of 4 hooks. Wilkos/B&amp;M Bargains/B&amp;Q. Cheapest. 20 years.CB changed to 6 hooks in line with SFP.</t>
  </si>
  <si>
    <t>HOME 6 double chrome coat hooks. Pine or white.</t>
  </si>
  <si>
    <t>No spec discussed. 1 for main light and 1 for lamp.</t>
  </si>
  <si>
    <t>Wilkos/B&amp;M. Cheapest lined washable curtains. 10 years.</t>
  </si>
  <si>
    <t>ColourMatch Blackout Curtains - 168x183cm - Dove Grey (other colours available) [No lined and washable curtains available so sourced blackouts that are washable as an alternative]</t>
  </si>
  <si>
    <t>Wilko, 20 years (no spec given). PPCB changed to cheapest metal. FG1 changed lifetime to 10 years.</t>
  </si>
  <si>
    <t>Dunelm. Cheapest nets would last 10 years.</t>
  </si>
  <si>
    <t>Wilkos. Cheapest. 20 years.</t>
  </si>
  <si>
    <t>2 seater fabric sofa. Harveys, cheapest 10 years. CB changed to 2 seater sofabed, 2 up from bottom, Argos. 10 years.</t>
  </si>
  <si>
    <t>CB added one armchair to match sofa for guests, 10 years.</t>
  </si>
  <si>
    <t>High backed supportive armchair, would last 10 years. FG1 changed lifetime to 20 years.</t>
  </si>
  <si>
    <t>CB added cost of 3 Argos deliveries per year.</t>
  </si>
  <si>
    <t>One to protect upholstery on his chair so it lasts better, one to keep him warm when it's chilly. Dunelm/Wilkos/Market would last 10 years. CB changed to 5 years. PPCB changed to 1.</t>
  </si>
  <si>
    <t>Argos, mid mid would last 10 years. CB changed to fully assembled item lasting 20 years. PPCB changed to nest of tables as coffee table is a possible trip hazard.</t>
  </si>
  <si>
    <t>Storage unit with cupboards (to put things away) and shelving (for display storage). Waist height so TV can go on top of it.
Argos/Wilkos mid-mid range would last 10 years. Unit priced is fully assembled (i.e. not flatpack) so given 20 year lifetime in line with other fully assembled living room furniture.</t>
  </si>
  <si>
    <t>Group agreed on £50 over 5 years for items to personalise home,
e.g. vase, ornaments, pictures, mirror etc. CB added in line with SFP.</t>
  </si>
  <si>
    <t>Standard lamp with flexible neck so it can be posed to give extra  light when reading, doing crafts etc. One up from bottom because cheapest might break. Should have dimmer switch. Argos. 15 years. CB added in line with SFP. FG1 said dimmable was the 'nice to have' and cheaper version would meet needs. 25 year lifetime.</t>
  </si>
  <si>
    <t>Argos, one up from bottom. CB added in line with SFP. 10 years.</t>
  </si>
  <si>
    <t>ColourMatch Blackout Curtains - 168x183cm - Dove Grey (other colours available) [no lined and washable curtains available so sourced blackouts that are washable as an alternative]</t>
  </si>
  <si>
    <t>Dropleaf table and 4 solid (not folding) chairs. Mid mid range Argos. 10 years.</t>
  </si>
  <si>
    <t>Dropleaf table and 4 solid (not folding) chairs. Mid mid range Argos. 10 years. FG1 changed to 2 solid chairs for everyday use and 2 folding for occasional use.</t>
  </si>
  <si>
    <t>Four solid (i.e. not folding) chairs. Argos (3 up from bottom) or DFS. 10 years. FG1 changed to 2 solid chairs for everyday use and 2 folding for occasional use.</t>
  </si>
  <si>
    <t>FG1 added seat cushions for dining chairs, 5 years in line with sofa cushions</t>
  </si>
  <si>
    <t>Set of 4. Cork backed. 10 years. CB changed to set of 6 in line with SFP. PP CB changed to 5 years.</t>
  </si>
  <si>
    <t>Wilko Cork Placemat and Coasters Cream 8 Piece [2x sets of 4 rather than a set of 6]</t>
  </si>
  <si>
    <t>Set of 4. Cork backed. 10 years. PP CB changed to 5 years.</t>
  </si>
  <si>
    <t>included in placemat set</t>
  </si>
  <si>
    <t>Cheapest moisture resistant roller blind from Wilkos. Would last 10 years.</t>
  </si>
  <si>
    <t>Set of 4 dinner plates, side plates and bowls. Cheapest. Supermarket. 5 years. CB changed to 6 in line with SFP, 3 years.</t>
  </si>
  <si>
    <t>6 needed. Cheapest ok. Wilkos. 3 years. PPCB changed to 5 years.</t>
  </si>
  <si>
    <t>4 needed. Cheapest ok. Wilkos. 10 years. PPCB changed to 20 years.</t>
  </si>
  <si>
    <t>Set of 4 knives, forks, spoons, teaspoons. Stainless steel. Mid mid quality as cheap sets may bend or snap. Would last 10 years. CB changed to set of 6 in line with SFP, 20 years.</t>
  </si>
  <si>
    <t>Stainless steel. Same quality as cutlery. Supermarket. 10 years. CB changed cutlery lifetime to 20 years.</t>
  </si>
  <si>
    <t>Could be used as fruit bowl, salad bowl etc. Cheap ceramic. Supermarket. 5 years. PP CB changed to cheap glass bowl for trifle, fruit salad etc. 20 years.</t>
  </si>
  <si>
    <t>Tall tumblers</t>
  </si>
  <si>
    <t>4 needed. Cheapest from supermarket. 5 years.CB changed to 8, 3 years.</t>
  </si>
  <si>
    <t>Wilko Teardrop Hi-ball Tumbler 4 Pack</t>
  </si>
  <si>
    <t>Cheapest 'thick', sturdy glasses. 6 needed. Wilkos.  3 years. CB added in line with SFP and changed to 8.</t>
  </si>
  <si>
    <t>4 needed. Cheapest from supermarket. 5 years. CB said 8 needed and changed to 3 years.</t>
  </si>
  <si>
    <t>Cheap salt and pepper shakers, Wilkos, 20 years. PPCB added in line with couples.</t>
  </si>
  <si>
    <t>Metal teapot. Would last 20 years.</t>
  </si>
  <si>
    <t>Argos (Cookworks). Cheap. 15 years. CB said cheap supermarket item ok would last 10 years. PPCB changed to 7 years.</t>
  </si>
  <si>
    <t>50/50 frost free fridge freezer. Cheap brand e.g. Beko would last 10 years. Appliances Online</t>
  </si>
  <si>
    <t>All gas (i.e. gas oven, gas hob). Cheapest. 10 years. Appliances Online. CB discussed but no consensus was reached with regard to gas/electric for oven or hob, take to final group.</t>
  </si>
  <si>
    <t>Cheap brand e.g. Beko. A rating, 1400 rpm spin. 10 years. Appliances Online. CB said no need for 1400 rpm as more likely to go wrong, changed to Currys option in line with SFP but changed lifetime to 10 years in line with SMP higher spec option.  PPCB said higher spin speed better for more efficient drying of clothes and less condensation in flat.</t>
  </si>
  <si>
    <t>Approx £14 would last 10 years. Supermarket/The Range. CB changed lifetime to 4 years.</t>
  </si>
  <si>
    <t>Small, cheap one. Would last 20 years. Can batch cook and freeze leftovers. FG2 changed to 5 years.</t>
  </si>
  <si>
    <t>With mixer attachment. For soups and whisking. Lifetime not discussed so used 5 years as default for small electrical appliances. PPCB changed to blender only, 7 years.</t>
  </si>
  <si>
    <t>Stainless steel set of saucepans with lids. Mid mid. 20 years.</t>
  </si>
  <si>
    <t>Non-stick with lid. 2 years because the coating comes off.</t>
  </si>
  <si>
    <t>FG2 added stainless steel tiered steamer - cheap and durable. Economical to use as can cook separate vegetables on one hob.</t>
  </si>
  <si>
    <t>Set of knives. Mid mid quality. 10 years. CB changed lifetime to 15 years in line with manufactuer's guarantee.</t>
  </si>
  <si>
    <t>2 flat baking trays, non-stick mid mid. 10 years.PP CB changed to 1 in line with couples.</t>
  </si>
  <si>
    <t>1 needed. Non-stick mid mid. 10 years.</t>
  </si>
  <si>
    <t>Replace yearly. Pound shop. CB amended to better quality Non- stick mid mid. 10 years. from The Range as more economical over time rather than replacing all trays each year, in line with SMP.</t>
  </si>
  <si>
    <t>2 shallow sponge tins e.g. for Victoria sponge, 10 years. PPCB added in line with couples</t>
  </si>
  <si>
    <t>Stainless steel, Wilkos, 20 years. CB added in line with SFP.</t>
  </si>
  <si>
    <t>Plastic. 10 years.</t>
  </si>
  <si>
    <t>Stainless steel. 10 years.</t>
  </si>
  <si>
    <t>Pyrex casserole dish with lid. Check slow cooker as if slow
cooker container can be used on hob and in oven it will do as a casserole dish as well.</t>
  </si>
  <si>
    <t>Needs to be plastic but not melt at high temperatures. Would last 5 years.</t>
  </si>
  <si>
    <t>Pyrex, spec not discussed. Spec from SFP Wilkos, 20 years.</t>
  </si>
  <si>
    <t>Analogue scales (less to go wrong than digital). Cheap. Would last 'forever'. Given 15 years in line with other long lasting kitchen items. CB changed to digital and amended lifetime to 20 years.</t>
  </si>
  <si>
    <t>Pyrex. Wilkos, 20 years. Set of 3. CB added in line with SFP.</t>
  </si>
  <si>
    <t>Wooden, 15 years. PP CB changed lifetime to 20 years in line with couples.</t>
  </si>
  <si>
    <t>Plastic chopping board. 5 years. CB added set of 4 color coded plastic boards in line with SFP.</t>
  </si>
  <si>
    <t>Cheapest plastic tray. Supermarket/The Range. 20 years. CB changed to 1 up from bottom.</t>
  </si>
  <si>
    <t>Knee high fliptop bin. 3 bin liners per week. 10 years. CB said 30L bin, 3 liners a week.</t>
  </si>
  <si>
    <t>3 bin liners per week.</t>
  </si>
  <si>
    <t>Wilko Tall Kitchen Bin Liners 30L 20 pack</t>
  </si>
  <si>
    <t>Plastic set. Wilkos. 5 years. CB changed to 2 years.</t>
  </si>
  <si>
    <t>Set of plastic tubs for storing left over food. 5 years. PP CB changed lifetime to 10 years in line with couples and SFP.</t>
  </si>
  <si>
    <t>HOME Plastic Food Storage Set - 7 Piece</t>
  </si>
  <si>
    <t>For tea, coffee, sugar. From pound shop. Ceramic, 20 years. CB added in line with SFP.</t>
  </si>
  <si>
    <t>Washing powder, 2 loads per week - 1 lights, 1 darks. CB changed to liquid, 2 loads one week, 3 the next.</t>
  </si>
  <si>
    <t>3 loads one week, two the next. One light, one dark, one bedding and towels. CB added in line with SFP.</t>
  </si>
  <si>
    <t>PP CB added to make washing machine last longer, generic ok.</t>
  </si>
  <si>
    <t>Cheap wire one, would last 10 years. PP CB changed to £16 from wilkos with 15 year lifetime in line with SFP.</t>
  </si>
  <si>
    <t>Over radiator airer</t>
  </si>
  <si>
    <t>Cheap (£10-14) with ceramic sole plate, would last 10 years. PPCB changed to 5 years.</t>
  </si>
  <si>
    <t>Wilko Ceramic Coated Soleplate 2400W [cheapest ceramic iron now £18 from Wilkos]</t>
  </si>
  <si>
    <t>Mid mid quality, would last 10 years. PP CB changed lifetime to 20 years in line with SFP.</t>
  </si>
  <si>
    <t>Replace every 3 years. PP CB changed lifetime to 4 years.</t>
  </si>
  <si>
    <t>Plastic basket to put wet washing in. 5 years. PP CB added in line with couples.</t>
  </si>
  <si>
    <t>For collecting dirty washing in - could be in bedroom/bathroom instead. 20 years. PP CB added in line with couples. FG2 changed to 5 years.</t>
  </si>
  <si>
    <t>Cheap, with wringer attachment. 5 years. CB changed to standard bucket (as Vileda sponge mop does not require a wringer) in line with SFP.</t>
  </si>
  <si>
    <t>Cheap string head mop would last 5 years.CB changed to Vileda sponge mop in line with SFP.</t>
  </si>
  <si>
    <t>Replace head every 2 years. CB changed to replace every 6 months in line with SFP</t>
  </si>
  <si>
    <t>Small cylinder bagless vacuum cleaner from supermarket. Lifetime not discussed. 5 years in line with other small electricals. PP CB changed lifetime to 10 years in line with couples.</t>
  </si>
  <si>
    <t>Bush Multi Cyclonic Bagless Cylinder Vacuum Cleaner</t>
  </si>
  <si>
    <t>Cheap, Wilkos, 5 years. PPCB changed to long handled version to stop them having to bend down, in line with SFP.</t>
  </si>
  <si>
    <t>1 pack a year from Pound Shop. CB added in line with SFP.</t>
  </si>
  <si>
    <t>1 a week. FG1 changed to 1 roll every 2 weeks per household.</t>
  </si>
  <si>
    <t>One pack a year.</t>
  </si>
  <si>
    <t>One pack a month. Generic ok.</t>
  </si>
  <si>
    <t>Replace 1 per year, so pack of 5 would last 5 years. CB changed to replace pack each year in line with SFP.</t>
  </si>
  <si>
    <t>2 needed. Mid mid quality 5 years. PP CB changed lifetime to 2 years.</t>
  </si>
  <si>
    <t>Generic 500ml bottle would last 2 weeks. (Group divided in opinion about whether it was worth paying more for a brand. 'It's exactly the same stuff the cheaper one you just need to use more of it that's all.' CB changed it to Fairy in line with SFP. FG1 changed to 6 weeks.</t>
  </si>
  <si>
    <t>CB added in line with SFP but lifetime not discussed.</t>
  </si>
  <si>
    <t>Multi-surface spray</t>
  </si>
  <si>
    <t>Generic ok. Replace monthly. FG1 changed to 3 months.</t>
  </si>
  <si>
    <t>For use in kitchen and bathroom. E.g. flash liquid. Large bottle would last 1 year.</t>
  </si>
  <si>
    <t>For use in kitchen and bathroom. Cheapest, 1 month.</t>
  </si>
  <si>
    <t>Scouring/spon ge pads</t>
  </si>
  <si>
    <t>Would buy a pack from Pound Shop and use 1 a week. CB added in line with SFP. PP CB changed lifetime to one every 2 weeks.</t>
  </si>
  <si>
    <t>CB added, 50m  would last 3 months. PP CB changed lifetime to 2 months.</t>
  </si>
  <si>
    <t>CB added, 30m  would last 3 months. PP CB changed lifetime to 2 months.</t>
  </si>
  <si>
    <t>Easywrap Aluminium Foil 300Mm X 20M (30M could not be sourced so adjusted lifetime to 2 months)</t>
  </si>
  <si>
    <t>CB added, replace monthly. PP CB added in line with SFP.</t>
  </si>
  <si>
    <t>Two needed. 5 years in line with handbags etc.? CB added in line with SFP but lifetime not discussed. PP CB changed lifetime to 4 years.</t>
  </si>
  <si>
    <t>Tool kit for general maintenance and DIY around home. CB added in line with SFP. 20 years.</t>
  </si>
  <si>
    <t>Sewing kit. CB added in line with SFP but lifetime not discussed. FG1 said kit would last 20 years and added 1 replacement reel of thread a year.</t>
  </si>
  <si>
    <t>Sewing kit - includes 7 1/2in sewing scissors, pin wheel, pincushion, 150cm tape measure, metal thimble, dressmaker pencil, seam ripper, 10 assorted threads, 30 hand needles, safety pins, snap fasteners, hook and eyes, wool needle and buttons. [Item no longer stocked, similar item sourced from the Range as no equivalent items in Wilkos, Argos or Tesco. ]</t>
  </si>
  <si>
    <t>One replacement reel of cotton a year to top up sewing kit.</t>
  </si>
  <si>
    <t>Shoe cleaning kit - two brushes. Would last 20 years.</t>
  </si>
  <si>
    <t>1 tin of neutral shoe polish every 2 years. CB added in line with SFP.</t>
  </si>
  <si>
    <t>Moisture Resistant Roller Blind (various colours) Largest size Drop 162xWidth 122 £16 (smaller sizes available at £12 and £8) moisture resistant not available in Wilkos so sourced in Dunelm</t>
  </si>
  <si>
    <t>Mid-mid quality, Argos, includes mirror. Would last 10 years. PPCB changed to 20 years.</t>
  </si>
  <si>
    <t>2 needed. Mid-mid quality from Supermarket. Would last 5 years. CB changed bath towels to bath sheets in line with SFP.</t>
  </si>
  <si>
    <t>2 needed. Mid-mid quality from Supermarket. Would last 5 years.</t>
  </si>
  <si>
    <t>4 needed. One up from bottom. Would last 10 years. CB added in line with SFP. PPCB changed to 5 years.</t>
  </si>
  <si>
    <t>Replace every 3 weeks. Wilkos/Supermarket. CB added in line with SFP.</t>
  </si>
  <si>
    <t>Replace every 3 months. CB added in line with SFP.</t>
  </si>
  <si>
    <t>Wilko Tapered Shade - various colours</t>
  </si>
  <si>
    <t>Wilko LED Bulb GLS 6W BC Dimmable 1pk 437690 'lasts for up to 25 years' NB Halogen cheaper (£4 for 2 bulbs) but much shorter lifetime - approx 2.5-3 years. 1 for central light and 1 for lamp</t>
  </si>
  <si>
    <t>Wilko, 20 years (no spec given).</t>
  </si>
  <si>
    <t>Mid mid quality from Argos, would last 10 years. CB changed to fully assembled version in line with SFP.</t>
  </si>
  <si>
    <t>Collection Evangeline Double Bed Frame - Charcoal [original item no longer available, unable to source fully assembled bed frame from Argos, but they have access to handy man to support assembly of furniture]</t>
  </si>
  <si>
    <t>Needs to be good quality, approx £400-500 from John Lewis, 8 years un line with current bed shop recommendations. CB changed to Argos option in line with SFP.</t>
  </si>
  <si>
    <t>Double wardrobe with mirror. Mid mid, Argos, 10 years. (If not possible to get integral mirror, need separate full length cheap one that can be stuck on wall or wardrobe.) CB changed to fully assembled bedroom furniture in line with SFP. FG1 changed lifetime to 20 years as should be more sturdy.</t>
  </si>
  <si>
    <t>Heart of House Kent 3 Piece Bedroom Package - Oak &amp; Oak Veneer, inlcudes double wardrobe with drawer, 4 drawer chest of drawers and 1 bedside cabinet. With additional bedside cabinet =
£984.96
[Separately, wardrobe £499.99, drawers £314.99, bedside cabinet £109.99 = £924.97] NB all other items delivered fully assembled but wardrobe needs assembling.</t>
  </si>
  <si>
    <t>1 waist-height chest of drawers with 3 or 4 drawers. Mid mid, Argos, 10 years.  FG1 changed lifetime to 20 years as should be more sturdy.</t>
  </si>
  <si>
    <t>2 needed. With drawers to provide additional storage space. Mid mid, Argos, 10 years. CB changed to 1 bedside cabinet.  FG1 changed lifetime to 20 years as should be more sturdy. FG2 changed back to 2 as might give up bedroom to guests.</t>
  </si>
  <si>
    <t>If not possible to get wardrobe with integral mirror, need separate full length cheap one, would last 15 years.</t>
  </si>
  <si>
    <t>Wooden chair to sit on to put socks on/dry hair, also to put clothes on. 10 years. CB added in line with SFP.</t>
  </si>
  <si>
    <t>Supermarket, washable. 2 up from bottom. 10 years.</t>
  </si>
  <si>
    <t>Supermarket, washable. 2 up from bottom. Replace every 2 years because they go flat and/or lumpy.</t>
  </si>
  <si>
    <t>2 needed. Polycotton, supermarket, 1 or 2 up from bottom, 5 years.</t>
  </si>
  <si>
    <t>Lampshade for central light 1</t>
  </si>
  <si>
    <t>Lampshade for central light 2</t>
  </si>
  <si>
    <t>Lampshade for central light 3</t>
  </si>
  <si>
    <t>Lampshade for central light 4</t>
  </si>
  <si>
    <t>Lampshade (central light fitting) 4</t>
  </si>
  <si>
    <t>Lampshade (central light fitting) 3</t>
  </si>
  <si>
    <t>Lampshade for central light 5</t>
  </si>
  <si>
    <t>Lampshade (central light fitting) 5</t>
  </si>
  <si>
    <t>£20 for dining room shade, Dunelm, Ikea, 10 years. CB2 changed to same quality, approx. £10, throughout, in line with LP.</t>
  </si>
  <si>
    <t>Lampshade for central light 6</t>
  </si>
  <si>
    <t>Lampshade (central light fitting) 6</t>
  </si>
  <si>
    <t>Lampshade for central light 7</t>
  </si>
  <si>
    <t>Lampshade for central light 8</t>
  </si>
  <si>
    <t>Lampshade for central light 9</t>
  </si>
  <si>
    <t>Light bulb 1</t>
  </si>
  <si>
    <t>Light bulb 2</t>
  </si>
  <si>
    <t>Light bulb 3</t>
  </si>
  <si>
    <t>Light bulb 4</t>
  </si>
  <si>
    <t>Light bulb 5</t>
  </si>
  <si>
    <t>Light bulb 6</t>
  </si>
  <si>
    <t>Light bulb 7</t>
  </si>
  <si>
    <t>Light bulb 8</t>
  </si>
  <si>
    <t>Light bulb 9</t>
  </si>
  <si>
    <t>Curtains 1</t>
  </si>
  <si>
    <t>Curtain pole 1</t>
  </si>
  <si>
    <t>Curtain hooks 1</t>
  </si>
  <si>
    <t>Wire for net curtains 1</t>
  </si>
  <si>
    <t>Curtains 2</t>
  </si>
  <si>
    <t>Curtain pole 2</t>
  </si>
  <si>
    <t>Wire for net curtains 2</t>
  </si>
  <si>
    <t>Curtain hooks 2</t>
  </si>
  <si>
    <t>Curtains 3</t>
  </si>
  <si>
    <t>Curtain pole 3</t>
  </si>
  <si>
    <t>Shower curtain 3</t>
  </si>
  <si>
    <t>Rail for shower curtain 3</t>
  </si>
  <si>
    <t>Net curtain wire 3</t>
  </si>
  <si>
    <t>Curtains 4</t>
  </si>
  <si>
    <t>Curtain pole 4</t>
  </si>
  <si>
    <t>Net curtain wire 4</t>
  </si>
  <si>
    <t>Shower curtain 4</t>
  </si>
  <si>
    <t>Rail for shower curtain 4</t>
  </si>
  <si>
    <t>Curtains 5</t>
  </si>
  <si>
    <t>Curtain pole 5</t>
  </si>
  <si>
    <t>Net curtain wire 5</t>
  </si>
  <si>
    <t>Shower curtain 5</t>
  </si>
  <si>
    <t>Rail for shower curtain 5</t>
  </si>
  <si>
    <t>Curtains 6</t>
  </si>
  <si>
    <t>Curtain pole 6</t>
  </si>
  <si>
    <t>Net curtain wire 6</t>
  </si>
  <si>
    <t>Shower curtain 6</t>
  </si>
  <si>
    <t>Rail for shower curtain 6</t>
  </si>
  <si>
    <t>Curtains 7</t>
  </si>
  <si>
    <t>Curtain pole 7</t>
  </si>
  <si>
    <t>Curtain hooks 7</t>
  </si>
  <si>
    <t>Net curtains 7</t>
  </si>
  <si>
    <t>Wire for net curtains 7</t>
  </si>
  <si>
    <t>Shower curtain 7</t>
  </si>
  <si>
    <t>Rail for shower curtain 7</t>
  </si>
  <si>
    <t>Curtains 8</t>
  </si>
  <si>
    <t>Curtain pole 8</t>
  </si>
  <si>
    <t>Curtain hooks 8</t>
  </si>
  <si>
    <t>Net curtains 8</t>
  </si>
  <si>
    <t>Wire for net curtains 8</t>
  </si>
  <si>
    <t>Shower curtain 8</t>
  </si>
  <si>
    <t>Rail for shower curtain 8</t>
  </si>
  <si>
    <t>Curtains 9</t>
  </si>
  <si>
    <t>Curtain pole 9</t>
  </si>
  <si>
    <t>Net curtains 9</t>
  </si>
  <si>
    <t>Wire for net curtains 9</t>
  </si>
  <si>
    <t>Shower curtain 9</t>
  </si>
  <si>
    <t>Rail for shower curtain 9</t>
  </si>
  <si>
    <t>Curtain hooks 9</t>
  </si>
  <si>
    <t>Cushions 3</t>
  </si>
  <si>
    <t>Cushion covers 3</t>
  </si>
  <si>
    <t>Cushions 7</t>
  </si>
  <si>
    <t>Chair cushions 7</t>
  </si>
  <si>
    <t>Standard lamp 3</t>
  </si>
  <si>
    <t>Lamps 3</t>
  </si>
  <si>
    <t>Lamp 7</t>
  </si>
  <si>
    <t>Blind 7</t>
  </si>
  <si>
    <t>Blind 3</t>
  </si>
  <si>
    <t>Airer 3</t>
  </si>
  <si>
    <t>Over-radiator airer 3</t>
  </si>
  <si>
    <t>Peg airer 3</t>
  </si>
  <si>
    <t>Airer 5</t>
  </si>
  <si>
    <t>Over-radiator airer 5</t>
  </si>
  <si>
    <t>Peg airer 5</t>
  </si>
  <si>
    <t>Mop 3</t>
  </si>
  <si>
    <t>Mop head 3</t>
  </si>
  <si>
    <t>Washing liquid 3</t>
  </si>
  <si>
    <t>Washing machine 3</t>
  </si>
  <si>
    <t>Washing up gloves 3</t>
  </si>
  <si>
    <t>Washing machine 7</t>
  </si>
  <si>
    <t>Washing basket 7</t>
  </si>
  <si>
    <t>Washing up bowl 7</t>
  </si>
  <si>
    <t>Washing liquid 7</t>
  </si>
  <si>
    <t>Washing up liquid 7</t>
  </si>
  <si>
    <t>Knife sharpener 3</t>
  </si>
  <si>
    <t>Chopping board 3</t>
  </si>
  <si>
    <t>Utensil set 3</t>
  </si>
  <si>
    <t>Cookie cutter set 3</t>
  </si>
  <si>
    <t>Kitchen scales 3</t>
  </si>
  <si>
    <t>Measuring jug 3</t>
  </si>
  <si>
    <t>Mixing bowls 3</t>
  </si>
  <si>
    <t>Tupperware 3</t>
  </si>
  <si>
    <t>Corkscrew 4</t>
  </si>
  <si>
    <t>Tooth mug/tumbler</t>
  </si>
  <si>
    <t>Personal
care, female</t>
  </si>
  <si>
    <t>Tresemme 9142TU Fast Dry 2000W hair
Dryer</t>
  </si>
  <si>
    <t>Hand soap dispenser. Replace monthly. Tesco. FG2 changed to bar of soap, each bar would last 2 months.</t>
  </si>
  <si>
    <t>Simple Pure Soap for Sensitive Skin 2x125g. 2 pack so would last 4 months.</t>
  </si>
  <si>
    <t>2 per week. Pound shop. PPCB changed to 3 per person per week. FG1 changed to 2 per week but quilted.</t>
  </si>
  <si>
    <t>Palmolive Naturals Almond Shower Gel
250ml</t>
  </si>
  <si>
    <t>Wisdom Essential Medium 5 Pack Toothbrushes.  1 lasts 2 months so pack of
5 would last 10 months.</t>
  </si>
  <si>
    <t>Would last 4 months. CB added in
line with SMP.</t>
  </si>
  <si>
    <t>Tesco Cotton Antiperspirant Deodorant
200ml</t>
  </si>
  <si>
    <t>Replace every 2 years. Pound shop.</t>
  </si>
  <si>
    <t>Replace monthly. Pound
shop/Superdrug. Cheaper at Tesco than Superdrug</t>
  </si>
  <si>
    <t>Pack of emery boards. Replace every 4 months. Superdrug/Pound shop. PPCB changed to 6 months.</t>
  </si>
  <si>
    <t>Wooden foot file with emery paper on either side. Replace every 3
months. Superdrug.</t>
  </si>
  <si>
    <t>Superdrug. Lifetime?</t>
  </si>
  <si>
    <t>F&amp;F 5 Pair Pack of Fine Knit Socks -
Grey</t>
  </si>
  <si>
    <t>F&amp;F 2 Pack of Easy Care Regular Fit
Shirts - White</t>
  </si>
  <si>
    <t>F&amp;F Regular Fit Suit Trousers - Black
£20, F&amp;F Regular Fit Suit Jacket - Black
£40</t>
  </si>
  <si>
    <t>Freedom Trail Men's Versatile 3-in-1
Jacket</t>
  </si>
  <si>
    <t>F&amp;F Faux Suede Moccasin
Slippers - Tan</t>
  </si>
  <si>
    <t>F&amp;F Leather Tramline Stitch
Shoes</t>
  </si>
  <si>
    <t>F&amp;F Mesh Panelled Lifestyle
Micro-Fresh® Trainers Catalogue Number:</t>
  </si>
  <si>
    <t>F&amp;F Double Riptape Trekker
Sandals</t>
  </si>
  <si>
    <t>Hi-Tec Quadra Classic Men's
Walking Shoes</t>
  </si>
  <si>
    <t>Holiday - off Island travel</t>
  </si>
  <si>
    <t>Preschool</t>
  </si>
  <si>
    <t>Primary</t>
  </si>
  <si>
    <t>Secondary</t>
  </si>
  <si>
    <t>Toddler</t>
  </si>
  <si>
    <t>Check</t>
  </si>
  <si>
    <t>Needs updating</t>
  </si>
  <si>
    <t>https://www.gov.im/news/2020/dec/14/public-sector-rents-to-rise-by-1/</t>
  </si>
  <si>
    <t>https://www.zoopla.co.uk/to-rent/flats/isle-of-man/douglas/?page_size=25&amp;price_frequency=per_month&amp;q=Douglas%2C%20Isle%20of%20Man&amp;radius=0&amp;results_sort=lowest_price&amp;search_source=refine</t>
  </si>
  <si>
    <t>2 bed flat</t>
  </si>
  <si>
    <t>£20 once per fortnight so can go out without children</t>
  </si>
  <si>
    <t>Babysiting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</si>
</sst>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Red]\-&quot;£&quot;#,##0.00"/>
    <numFmt numFmtId="44" formatCode="_-&quot;£&quot;* #,##0.00_-;\-&quot;£&quot;* #,##0.00_-;_-&quot;£&quot;* &quot;-&quot;??_-;_-@_-"/>
    <numFmt numFmtId="43" formatCode="_-* #,##0.00_-;\-* #,##0.00_-;_-* &quot;-&quot;??_-;_-@_-"/>
    <numFmt numFmtId="164" formatCode="###0.00;###0.00"/>
    <numFmt numFmtId="165" formatCode="###0;###0"/>
    <numFmt numFmtId="166" formatCode="_-* #,##0_-;\-* #,##0_-;_-* &quot;-&quot;??_-;_-@_-"/>
    <numFmt numFmtId="167" formatCode="0.0%"/>
    <numFmt numFmtId="168" formatCode="0.0"/>
  </numFmts>
  <fonts count="20" x14ac:knownFonts="1">
    <font>
      <sz val="11"/>
      <color theme="1"/>
      <name val="Tahoma"/>
      <family val="2"/>
    </font>
    <font>
      <sz val="11"/>
      <color theme="1"/>
      <name val="Calibri"/>
      <family val="2"/>
      <scheme val="minor"/>
    </font>
    <font>
      <b/>
      <sz val="11"/>
      <color theme="1"/>
      <name val="Tahoma"/>
      <family val="2"/>
    </font>
    <font>
      <sz val="10"/>
      <color rgb="FF000000"/>
      <name val="Times New Roman"/>
      <family val="1"/>
    </font>
    <font>
      <sz val="11"/>
      <name val="Tahoma"/>
      <family val="2"/>
    </font>
    <font>
      <sz val="11"/>
      <color theme="1"/>
      <name val="Tahoma"/>
      <family val="2"/>
    </font>
    <font>
      <sz val="11"/>
      <color rgb="FF000000"/>
      <name val="Tahoma"/>
      <family val="2"/>
    </font>
    <font>
      <sz val="10"/>
      <color rgb="FF000000"/>
      <name val="Times New Roman"/>
      <family val="1"/>
    </font>
    <font>
      <sz val="10"/>
      <name val="Arial"/>
      <family val="2"/>
    </font>
    <font>
      <sz val="9"/>
      <color indexed="81"/>
      <name val="Tahoma"/>
      <family val="2"/>
    </font>
    <font>
      <b/>
      <sz val="9"/>
      <color indexed="81"/>
      <name val="Tahoma"/>
      <family val="2"/>
    </font>
    <font>
      <sz val="11"/>
      <color theme="1"/>
      <name val="Calibri"/>
      <family val="2"/>
    </font>
    <font>
      <b/>
      <sz val="11"/>
      <color rgb="FF000000"/>
      <name val="Tahoma"/>
      <family val="2"/>
    </font>
    <font>
      <b/>
      <sz val="14"/>
      <color theme="1"/>
      <name val="Tahoma"/>
      <family val="2"/>
    </font>
    <font>
      <sz val="11"/>
      <color rgb="FF006100"/>
      <name val="Calibri"/>
      <family val="2"/>
      <scheme val="minor"/>
    </font>
    <font>
      <sz val="11"/>
      <color rgb="FFFF0000"/>
      <name val="Tahoma"/>
      <family val="2"/>
    </font>
    <font>
      <b/>
      <sz val="11"/>
      <color rgb="FFFF0000"/>
      <name val="Tahoma"/>
      <family val="2"/>
    </font>
    <font>
      <b/>
      <sz val="11"/>
      <name val="Tahoma"/>
      <family val="2"/>
    </font>
    <font>
      <i/>
      <sz val="11"/>
      <color rgb="FFFF0000"/>
      <name val="Tahoma"/>
      <family val="2"/>
    </font>
    <font>
      <sz val="11"/>
      <name val="Calibri"/>
      <family val="2"/>
    </font>
  </fonts>
  <fills count="11">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6EFCE"/>
      </patternFill>
    </fill>
    <fill>
      <patternFill patternType="solid">
        <fgColor theme="6"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s>
  <cellStyleXfs count="8">
    <xf numFmtId="0" fontId="0" fillId="0" borderId="0"/>
    <xf numFmtId="0" fontId="3" fillId="0" borderId="0"/>
    <xf numFmtId="43" fontId="5" fillId="0" borderId="0" applyFont="0" applyFill="0" applyBorder="0" applyAlignment="0" applyProtection="0"/>
    <xf numFmtId="0" fontId="7" fillId="0" borderId="0"/>
    <xf numFmtId="0" fontId="8" fillId="0" borderId="0"/>
    <xf numFmtId="9" fontId="5" fillId="0" borderId="0" applyFont="0" applyFill="0" applyBorder="0" applyAlignment="0" applyProtection="0"/>
    <xf numFmtId="0" fontId="14" fillId="8" borderId="0" applyNumberFormat="0" applyBorder="0" applyAlignment="0" applyProtection="0"/>
    <xf numFmtId="0" fontId="1" fillId="0" borderId="0"/>
  </cellStyleXfs>
  <cellXfs count="227">
    <xf numFmtId="0" fontId="0" fillId="0" borderId="0" xfId="0"/>
    <xf numFmtId="0" fontId="0" fillId="4" borderId="0" xfId="0" applyFill="1"/>
    <xf numFmtId="0" fontId="0" fillId="2" borderId="0" xfId="0" applyFill="1"/>
    <xf numFmtId="0" fontId="0" fillId="3" borderId="0" xfId="0" applyFill="1"/>
    <xf numFmtId="0" fontId="0" fillId="0" borderId="0" xfId="0" applyFont="1" applyBorder="1" applyAlignment="1">
      <alignment vertical="center"/>
    </xf>
    <xf numFmtId="0" fontId="0" fillId="0" borderId="0" xfId="0"/>
    <xf numFmtId="0" fontId="2" fillId="0" borderId="0" xfId="0" applyFont="1"/>
    <xf numFmtId="0" fontId="0" fillId="0" borderId="0" xfId="0" applyAlignment="1"/>
    <xf numFmtId="0" fontId="0" fillId="0" borderId="0" xfId="0" applyFont="1" applyBorder="1" applyAlignment="1">
      <alignment horizontal="right" vertical="center"/>
    </xf>
    <xf numFmtId="0" fontId="0" fillId="0" borderId="0" xfId="0" applyBorder="1"/>
    <xf numFmtId="43" fontId="0" fillId="0" borderId="0" xfId="2" applyFont="1"/>
    <xf numFmtId="166" fontId="0" fillId="0" borderId="0" xfId="2" applyNumberFormat="1" applyFont="1"/>
    <xf numFmtId="0" fontId="0" fillId="0" borderId="0" xfId="0" applyFont="1" applyFill="1" applyBorder="1" applyAlignment="1">
      <alignment horizontal="right" vertical="center"/>
    </xf>
    <xf numFmtId="0" fontId="0" fillId="0" borderId="0" xfId="0"/>
    <xf numFmtId="0" fontId="4" fillId="0" borderId="0" xfId="0" applyFont="1" applyFill="1" applyBorder="1" applyAlignment="1">
      <alignment vertical="top"/>
    </xf>
    <xf numFmtId="0" fontId="0" fillId="0" borderId="0" xfId="0"/>
    <xf numFmtId="0" fontId="0" fillId="0" borderId="0" xfId="0" applyAlignment="1"/>
    <xf numFmtId="43" fontId="2" fillId="0" borderId="0" xfId="2" applyFont="1"/>
    <xf numFmtId="0" fontId="2" fillId="0" borderId="1" xfId="0" applyFont="1" applyBorder="1"/>
    <xf numFmtId="0" fontId="0" fillId="0" borderId="1" xfId="0" applyBorder="1"/>
    <xf numFmtId="43" fontId="0" fillId="0" borderId="1" xfId="2" applyFont="1" applyBorder="1"/>
    <xf numFmtId="10" fontId="0" fillId="0" borderId="1" xfId="0" applyNumberFormat="1" applyBorder="1"/>
    <xf numFmtId="43" fontId="0" fillId="0" borderId="1" xfId="0" applyNumberFormat="1" applyBorder="1"/>
    <xf numFmtId="43" fontId="0" fillId="0" borderId="0" xfId="0" applyNumberFormat="1"/>
    <xf numFmtId="0" fontId="2" fillId="0" borderId="1" xfId="0" applyFont="1" applyBorder="1" applyAlignment="1">
      <alignment wrapText="1"/>
    </xf>
    <xf numFmtId="43" fontId="0" fillId="0" borderId="0" xfId="2" applyFont="1" applyFill="1"/>
    <xf numFmtId="43" fontId="2" fillId="0" borderId="0" xfId="2" applyFont="1" applyFill="1"/>
    <xf numFmtId="0" fontId="0" fillId="0" borderId="1" xfId="0" applyFill="1" applyBorder="1"/>
    <xf numFmtId="2" fontId="0" fillId="0" borderId="1" xfId="0" applyNumberFormat="1" applyBorder="1"/>
    <xf numFmtId="0" fontId="12" fillId="0" borderId="2" xfId="0" applyFont="1" applyBorder="1" applyAlignment="1">
      <alignment vertical="center"/>
    </xf>
    <xf numFmtId="0" fontId="12" fillId="0" borderId="4" xfId="0" applyFont="1" applyBorder="1" applyAlignment="1">
      <alignment vertical="center"/>
    </xf>
    <xf numFmtId="0" fontId="6" fillId="0" borderId="4" xfId="0" applyFont="1" applyBorder="1" applyAlignment="1">
      <alignment vertical="center"/>
    </xf>
    <xf numFmtId="0" fontId="12" fillId="0" borderId="5" xfId="0" applyFont="1" applyFill="1" applyBorder="1" applyAlignment="1">
      <alignment horizontal="center" vertical="center" wrapText="1"/>
    </xf>
    <xf numFmtId="43" fontId="6" fillId="0" borderId="5" xfId="0" applyNumberFormat="1" applyFont="1" applyFill="1" applyBorder="1" applyAlignment="1">
      <alignment horizontal="right" vertical="center"/>
    </xf>
    <xf numFmtId="0" fontId="11" fillId="0" borderId="5" xfId="0" applyFont="1" applyFill="1" applyBorder="1"/>
    <xf numFmtId="43" fontId="12" fillId="0" borderId="5" xfId="0" applyNumberFormat="1" applyFont="1" applyFill="1" applyBorder="1" applyAlignment="1">
      <alignment horizontal="right" vertical="center"/>
    </xf>
    <xf numFmtId="0" fontId="12" fillId="6" borderId="5" xfId="0" applyFont="1" applyFill="1" applyBorder="1" applyAlignment="1">
      <alignment horizontal="center" vertical="center" wrapText="1"/>
    </xf>
    <xf numFmtId="0" fontId="6" fillId="6" borderId="5" xfId="0" applyFont="1" applyFill="1" applyBorder="1" applyAlignment="1">
      <alignment horizontal="right" vertical="center"/>
    </xf>
    <xf numFmtId="0" fontId="11" fillId="6" borderId="5" xfId="0" applyFont="1" applyFill="1" applyBorder="1"/>
    <xf numFmtId="0" fontId="12" fillId="6" borderId="5" xfId="0" applyFont="1" applyFill="1" applyBorder="1" applyAlignment="1">
      <alignment horizontal="right" vertical="center"/>
    </xf>
    <xf numFmtId="0" fontId="2" fillId="0" borderId="1" xfId="0" applyFont="1" applyFill="1" applyBorder="1"/>
    <xf numFmtId="43" fontId="2" fillId="0" borderId="1" xfId="2" applyFont="1" applyBorder="1"/>
    <xf numFmtId="9" fontId="0" fillId="0" borderId="0" xfId="5" applyFont="1"/>
    <xf numFmtId="0" fontId="0" fillId="0" borderId="7" xfId="0" applyBorder="1"/>
    <xf numFmtId="43" fontId="0" fillId="0" borderId="1" xfId="2" applyFont="1" applyFill="1" applyBorder="1"/>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Border="1" applyAlignment="1">
      <alignment horizontal="center"/>
    </xf>
    <xf numFmtId="43" fontId="2" fillId="0" borderId="1" xfId="2" applyFont="1" applyBorder="1" applyAlignment="1">
      <alignment horizontal="center"/>
    </xf>
    <xf numFmtId="43" fontId="2" fillId="0" borderId="1" xfId="2" applyFont="1" applyFill="1" applyBorder="1"/>
    <xf numFmtId="0" fontId="0" fillId="0" borderId="1" xfId="0" applyFont="1" applyFill="1" applyBorder="1" applyAlignment="1">
      <alignment vertical="center"/>
    </xf>
    <xf numFmtId="0" fontId="4" fillId="0" borderId="1" xfId="1" applyFont="1" applyFill="1" applyBorder="1" applyAlignment="1">
      <alignment vertical="top"/>
    </xf>
    <xf numFmtId="165" fontId="6" fillId="0" borderId="1" xfId="3" applyNumberFormat="1" applyFont="1" applyFill="1" applyBorder="1" applyAlignment="1">
      <alignment horizontal="left" vertical="top"/>
    </xf>
    <xf numFmtId="165" fontId="6" fillId="0" borderId="1" xfId="3" applyNumberFormat="1" applyFont="1" applyFill="1" applyBorder="1" applyAlignment="1">
      <alignment vertical="top"/>
    </xf>
    <xf numFmtId="164" fontId="6" fillId="0" borderId="1" xfId="3" applyNumberFormat="1" applyFont="1" applyFill="1" applyBorder="1" applyAlignment="1">
      <alignment vertical="top"/>
    </xf>
    <xf numFmtId="0" fontId="0" fillId="0" borderId="1" xfId="0" applyFill="1" applyBorder="1" applyAlignment="1"/>
    <xf numFmtId="0" fontId="2" fillId="0" borderId="1" xfId="0" applyFont="1" applyFill="1" applyBorder="1" applyAlignment="1"/>
    <xf numFmtId="0" fontId="0" fillId="0" borderId="7" xfId="0" applyFill="1" applyBorder="1"/>
    <xf numFmtId="166" fontId="6" fillId="0" borderId="5" xfId="0" applyNumberFormat="1" applyFont="1" applyFill="1" applyBorder="1" applyAlignment="1">
      <alignment horizontal="right" vertical="center"/>
    </xf>
    <xf numFmtId="166" fontId="12" fillId="0" borderId="5" xfId="2" applyNumberFormat="1" applyFont="1" applyFill="1" applyBorder="1" applyAlignment="1">
      <alignment horizontal="right" vertical="center"/>
    </xf>
    <xf numFmtId="166" fontId="6" fillId="0" borderId="5" xfId="2" applyNumberFormat="1" applyFont="1" applyFill="1" applyBorder="1" applyAlignment="1">
      <alignment horizontal="right" vertical="center"/>
    </xf>
    <xf numFmtId="43" fontId="11" fillId="6" borderId="5" xfId="2" applyFont="1" applyFill="1" applyBorder="1"/>
    <xf numFmtId="0" fontId="0" fillId="5" borderId="1" xfId="0" applyFill="1" applyBorder="1"/>
    <xf numFmtId="0" fontId="13" fillId="0" borderId="0" xfId="0" applyFont="1"/>
    <xf numFmtId="43" fontId="0" fillId="7" borderId="1" xfId="2" applyFont="1" applyFill="1" applyBorder="1"/>
    <xf numFmtId="49" fontId="0" fillId="0" borderId="0" xfId="0" applyNumberFormat="1"/>
    <xf numFmtId="0" fontId="0" fillId="0" borderId="0" xfId="0" applyFill="1"/>
    <xf numFmtId="0" fontId="0" fillId="0" borderId="8" xfId="0" applyBorder="1"/>
    <xf numFmtId="0" fontId="12" fillId="0" borderId="0" xfId="0" applyFont="1" applyFill="1" applyBorder="1"/>
    <xf numFmtId="0" fontId="12" fillId="0" borderId="1" xfId="0" applyFont="1" applyFill="1" applyBorder="1"/>
    <xf numFmtId="0" fontId="11" fillId="0" borderId="1" xfId="0" applyFont="1" applyFill="1" applyBorder="1"/>
    <xf numFmtId="0" fontId="0" fillId="5" borderId="0" xfId="0" applyFill="1"/>
    <xf numFmtId="0" fontId="4" fillId="0" borderId="1" xfId="0" applyFont="1" applyFill="1" applyBorder="1"/>
    <xf numFmtId="0" fontId="0" fillId="0" borderId="1" xfId="0" applyFont="1" applyFill="1" applyBorder="1"/>
    <xf numFmtId="0" fontId="4" fillId="0" borderId="1" xfId="0" applyFont="1" applyFill="1" applyBorder="1" applyAlignment="1"/>
    <xf numFmtId="9" fontId="0" fillId="0" borderId="0" xfId="0" applyNumberFormat="1"/>
    <xf numFmtId="0" fontId="12" fillId="0" borderId="5" xfId="0" applyFont="1" applyFill="1" applyBorder="1" applyAlignment="1">
      <alignment horizontal="right" vertical="center"/>
    </xf>
    <xf numFmtId="10" fontId="0" fillId="0" borderId="1" xfId="0" applyNumberFormat="1" applyFill="1" applyBorder="1"/>
    <xf numFmtId="2" fontId="0" fillId="0" borderId="1" xfId="0" applyNumberFormat="1" applyFill="1" applyBorder="1"/>
    <xf numFmtId="166" fontId="0" fillId="0" borderId="0" xfId="2" applyNumberFormat="1" applyFont="1" applyFill="1"/>
    <xf numFmtId="0" fontId="0" fillId="0" borderId="0" xfId="0" applyFont="1" applyFill="1" applyBorder="1"/>
    <xf numFmtId="0" fontId="0" fillId="0" borderId="0" xfId="6" applyFont="1" applyFill="1" applyBorder="1"/>
    <xf numFmtId="0" fontId="0" fillId="0" borderId="0" xfId="0" applyFont="1"/>
    <xf numFmtId="0" fontId="0" fillId="0" borderId="0" xfId="0" applyFont="1" applyFill="1"/>
    <xf numFmtId="0" fontId="2" fillId="0" borderId="1" xfId="0" applyFont="1" applyFill="1" applyBorder="1" applyAlignment="1">
      <alignment horizontal="center"/>
    </xf>
    <xf numFmtId="43" fontId="2" fillId="0" borderId="1" xfId="2" applyFont="1" applyFill="1" applyBorder="1" applyAlignment="1">
      <alignment horizontal="center"/>
    </xf>
    <xf numFmtId="0" fontId="0" fillId="0" borderId="1" xfId="6" applyFont="1" applyFill="1" applyBorder="1"/>
    <xf numFmtId="49" fontId="0" fillId="0" borderId="0" xfId="0" applyNumberFormat="1" applyFont="1" applyFill="1" applyBorder="1"/>
    <xf numFmtId="49" fontId="0" fillId="0" borderId="1" xfId="0" applyNumberFormat="1" applyFont="1" applyFill="1" applyBorder="1"/>
    <xf numFmtId="49" fontId="2" fillId="0" borderId="1" xfId="0" applyNumberFormat="1" applyFont="1" applyFill="1" applyBorder="1"/>
    <xf numFmtId="2" fontId="0" fillId="0" borderId="0" xfId="0" applyNumberFormat="1" applyFont="1" applyFill="1" applyBorder="1"/>
    <xf numFmtId="0" fontId="2" fillId="0" borderId="0" xfId="0" applyFont="1" applyFill="1" applyBorder="1"/>
    <xf numFmtId="0" fontId="0" fillId="0" borderId="1" xfId="6" applyFont="1" applyFill="1" applyBorder="1" applyAlignment="1">
      <alignment vertical="center"/>
    </xf>
    <xf numFmtId="43" fontId="0" fillId="0" borderId="1" xfId="2" applyFont="1" applyFill="1" applyBorder="1" applyAlignment="1">
      <alignment vertical="center"/>
    </xf>
    <xf numFmtId="43" fontId="6" fillId="6" borderId="5" xfId="2" applyFont="1" applyFill="1" applyBorder="1" applyAlignment="1">
      <alignment horizontal="right" vertical="center"/>
    </xf>
    <xf numFmtId="2" fontId="12" fillId="6" borderId="5" xfId="0" applyNumberFormat="1" applyFont="1" applyFill="1" applyBorder="1" applyAlignment="1">
      <alignment horizontal="right" vertical="center"/>
    </xf>
    <xf numFmtId="2" fontId="6" fillId="6" borderId="5" xfId="0" applyNumberFormat="1" applyFont="1" applyFill="1" applyBorder="1" applyAlignment="1">
      <alignment horizontal="right" vertical="center"/>
    </xf>
    <xf numFmtId="43" fontId="11" fillId="0" borderId="0" xfId="2" applyFont="1" applyFill="1" applyBorder="1"/>
    <xf numFmtId="43" fontId="0" fillId="0" borderId="1" xfId="2" applyFont="1" applyFill="1" applyBorder="1" applyAlignment="1">
      <alignment horizontal="right" vertical="center"/>
    </xf>
    <xf numFmtId="43" fontId="0" fillId="0" borderId="0" xfId="2" applyFont="1" applyFill="1" applyBorder="1"/>
    <xf numFmtId="43" fontId="0" fillId="0" borderId="0" xfId="2" applyFont="1" applyBorder="1" applyAlignment="1">
      <alignment horizontal="right" vertical="center"/>
    </xf>
    <xf numFmtId="43" fontId="0" fillId="0" borderId="0" xfId="2" applyFont="1" applyBorder="1" applyAlignment="1">
      <alignment vertical="center"/>
    </xf>
    <xf numFmtId="13" fontId="0" fillId="0" borderId="0" xfId="2" applyNumberFormat="1" applyFont="1"/>
    <xf numFmtId="4" fontId="0" fillId="0" borderId="0" xfId="0" applyNumberFormat="1" applyFont="1" applyFill="1" applyBorder="1"/>
    <xf numFmtId="0" fontId="0" fillId="0" borderId="1" xfId="6" applyFont="1" applyFill="1" applyBorder="1" applyAlignment="1">
      <alignment wrapText="1"/>
    </xf>
    <xf numFmtId="44" fontId="0" fillId="0" borderId="0" xfId="2" applyNumberFormat="1" applyFont="1" applyFill="1"/>
    <xf numFmtId="44" fontId="2" fillId="0" borderId="1" xfId="2" applyNumberFormat="1" applyFont="1" applyFill="1" applyBorder="1"/>
    <xf numFmtId="44" fontId="0" fillId="0" borderId="1" xfId="2" applyNumberFormat="1" applyFont="1" applyFill="1" applyBorder="1"/>
    <xf numFmtId="44" fontId="0" fillId="0" borderId="1" xfId="2" applyNumberFormat="1" applyFont="1" applyFill="1" applyBorder="1" applyAlignment="1">
      <alignment vertical="center"/>
    </xf>
    <xf numFmtId="44" fontId="0" fillId="0" borderId="1" xfId="0" applyNumberFormat="1" applyFill="1" applyBorder="1"/>
    <xf numFmtId="44" fontId="0" fillId="0" borderId="0" xfId="0" applyNumberFormat="1" applyFill="1"/>
    <xf numFmtId="44" fontId="2" fillId="0" borderId="1" xfId="0" applyNumberFormat="1" applyFont="1" applyFill="1" applyBorder="1"/>
    <xf numFmtId="44" fontId="4" fillId="0" borderId="1" xfId="0" applyNumberFormat="1" applyFont="1" applyFill="1" applyBorder="1"/>
    <xf numFmtId="44" fontId="0" fillId="0" borderId="1" xfId="0" applyNumberFormat="1" applyFont="1" applyFill="1" applyBorder="1" applyAlignment="1">
      <alignment vertical="center"/>
    </xf>
    <xf numFmtId="44" fontId="4" fillId="0" borderId="1" xfId="0" applyNumberFormat="1" applyFont="1" applyBorder="1" applyAlignment="1"/>
    <xf numFmtId="44" fontId="0" fillId="0" borderId="0" xfId="0" applyNumberFormat="1"/>
    <xf numFmtId="44" fontId="4" fillId="0" borderId="1" xfId="1" applyNumberFormat="1" applyFont="1" applyFill="1" applyBorder="1" applyAlignment="1">
      <alignment vertical="top"/>
    </xf>
    <xf numFmtId="44" fontId="0" fillId="0" borderId="1" xfId="0" applyNumberFormat="1" applyFill="1" applyBorder="1" applyAlignment="1"/>
    <xf numFmtId="44" fontId="0" fillId="0" borderId="1" xfId="0" applyNumberFormat="1" applyFill="1" applyBorder="1" applyAlignment="1">
      <alignment horizontal="right"/>
    </xf>
    <xf numFmtId="44" fontId="0" fillId="0" borderId="0" xfId="0" applyNumberFormat="1" applyFont="1" applyFill="1" applyBorder="1"/>
    <xf numFmtId="44" fontId="0" fillId="0" borderId="0" xfId="6" applyNumberFormat="1" applyFont="1" applyFill="1" applyBorder="1"/>
    <xf numFmtId="44" fontId="0" fillId="0" borderId="10" xfId="0" applyNumberFormat="1" applyFont="1" applyFill="1" applyBorder="1"/>
    <xf numFmtId="44" fontId="0" fillId="0" borderId="1" xfId="6" applyNumberFormat="1" applyFont="1" applyFill="1" applyBorder="1"/>
    <xf numFmtId="44" fontId="0" fillId="0" borderId="0" xfId="0" applyNumberFormat="1" applyFont="1" applyFill="1" applyBorder="1" applyAlignment="1">
      <alignment vertical="center"/>
    </xf>
    <xf numFmtId="44" fontId="0" fillId="0" borderId="1" xfId="0" applyNumberFormat="1" applyFont="1" applyFill="1" applyBorder="1"/>
    <xf numFmtId="44" fontId="0" fillId="0" borderId="0" xfId="0" applyNumberFormat="1" applyFont="1" applyFill="1"/>
    <xf numFmtId="44" fontId="0" fillId="0" borderId="0" xfId="0" applyNumberFormat="1" applyFont="1" applyFill="1" applyBorder="1" applyAlignment="1">
      <alignment horizontal="right"/>
    </xf>
    <xf numFmtId="8" fontId="4" fillId="0" borderId="0" xfId="0" applyNumberFormat="1" applyFont="1"/>
    <xf numFmtId="8" fontId="4" fillId="5" borderId="0" xfId="0" applyNumberFormat="1" applyFont="1" applyFill="1"/>
    <xf numFmtId="167" fontId="0" fillId="0" borderId="0" xfId="5" applyNumberFormat="1" applyFont="1"/>
    <xf numFmtId="43" fontId="0" fillId="0" borderId="7" xfId="2" applyFont="1" applyFill="1" applyBorder="1"/>
    <xf numFmtId="43" fontId="2" fillId="0" borderId="0" xfId="2" applyFont="1" applyFill="1" applyBorder="1" applyAlignment="1">
      <alignment horizontal="center"/>
    </xf>
    <xf numFmtId="43" fontId="0" fillId="0" borderId="0" xfId="0" applyNumberFormat="1" applyFill="1"/>
    <xf numFmtId="0" fontId="0" fillId="0" borderId="0" xfId="0" applyFill="1" applyBorder="1"/>
    <xf numFmtId="0" fontId="0" fillId="0" borderId="1" xfId="0" applyFill="1" applyBorder="1" applyAlignment="1">
      <alignment horizontal="right"/>
    </xf>
    <xf numFmtId="43" fontId="5" fillId="0" borderId="1" xfId="2" applyFont="1" applyFill="1" applyBorder="1"/>
    <xf numFmtId="43" fontId="5" fillId="0" borderId="0" xfId="2" applyFont="1"/>
    <xf numFmtId="0" fontId="0" fillId="0" borderId="11" xfId="0" applyFill="1" applyBorder="1"/>
    <xf numFmtId="44" fontId="0" fillId="0" borderId="11" xfId="0" applyNumberFormat="1" applyFill="1" applyBorder="1"/>
    <xf numFmtId="44" fontId="0" fillId="0" borderId="12" xfId="0" applyNumberFormat="1" applyFill="1" applyBorder="1"/>
    <xf numFmtId="44" fontId="0" fillId="0" borderId="0" xfId="0" applyNumberFormat="1" applyFill="1" applyBorder="1"/>
    <xf numFmtId="44" fontId="0" fillId="0" borderId="1" xfId="0" applyNumberFormat="1" applyFont="1" applyFill="1" applyBorder="1" applyAlignment="1"/>
    <xf numFmtId="0" fontId="0" fillId="0" borderId="1" xfId="0" applyFont="1" applyFill="1" applyBorder="1" applyAlignment="1"/>
    <xf numFmtId="165" fontId="6" fillId="0" borderId="1" xfId="3" applyNumberFormat="1" applyFont="1" applyFill="1" applyBorder="1" applyAlignment="1">
      <alignment horizontal="right" vertical="top"/>
    </xf>
    <xf numFmtId="44" fontId="2" fillId="0" borderId="1" xfId="0" applyNumberFormat="1" applyFont="1" applyFill="1" applyBorder="1" applyAlignment="1"/>
    <xf numFmtId="165" fontId="12" fillId="0" borderId="1" xfId="3" applyNumberFormat="1" applyFont="1" applyFill="1" applyBorder="1" applyAlignment="1">
      <alignment vertical="top"/>
    </xf>
    <xf numFmtId="0" fontId="2" fillId="0" borderId="0" xfId="0" applyFont="1" applyFill="1"/>
    <xf numFmtId="0" fontId="0" fillId="0" borderId="0" xfId="0" applyFill="1" applyAlignment="1"/>
    <xf numFmtId="43" fontId="5" fillId="0" borderId="0" xfId="2" applyFont="1" applyFill="1" applyBorder="1"/>
    <xf numFmtId="0" fontId="6" fillId="0" borderId="1" xfId="0" applyFont="1" applyFill="1" applyBorder="1"/>
    <xf numFmtId="0" fontId="5" fillId="0" borderId="1" xfId="6" applyFont="1" applyFill="1" applyBorder="1"/>
    <xf numFmtId="44" fontId="5" fillId="0" borderId="1" xfId="6" applyNumberFormat="1" applyFont="1" applyFill="1" applyBorder="1"/>
    <xf numFmtId="44" fontId="5" fillId="0" borderId="1" xfId="2" applyNumberFormat="1" applyFont="1" applyFill="1" applyBorder="1" applyAlignment="1">
      <alignment vertical="center"/>
    </xf>
    <xf numFmtId="4" fontId="0" fillId="0" borderId="1" xfId="0" applyNumberFormat="1" applyFont="1" applyFill="1" applyBorder="1"/>
    <xf numFmtId="0" fontId="4" fillId="0" borderId="1" xfId="6" applyFont="1" applyFill="1" applyBorder="1"/>
    <xf numFmtId="0" fontId="5" fillId="0" borderId="1" xfId="6" applyFont="1" applyFill="1" applyBorder="1" applyAlignment="1">
      <alignment vertical="center"/>
    </xf>
    <xf numFmtId="43" fontId="0" fillId="0" borderId="0" xfId="0" applyNumberFormat="1" applyFont="1" applyFill="1"/>
    <xf numFmtId="0" fontId="5" fillId="0" borderId="1" xfId="6" applyFont="1" applyFill="1" applyBorder="1" applyAlignment="1">
      <alignment wrapText="1"/>
    </xf>
    <xf numFmtId="43" fontId="5" fillId="0" borderId="7" xfId="2" applyFont="1" applyFill="1" applyBorder="1"/>
    <xf numFmtId="0" fontId="5" fillId="0" borderId="1" xfId="6" applyNumberFormat="1" applyFont="1" applyFill="1" applyBorder="1"/>
    <xf numFmtId="0" fontId="12" fillId="0" borderId="11" xfId="0" applyFont="1" applyFill="1" applyBorder="1"/>
    <xf numFmtId="0" fontId="0" fillId="0" borderId="11" xfId="0" applyFont="1" applyFill="1" applyBorder="1"/>
    <xf numFmtId="0" fontId="16" fillId="0" borderId="1" xfId="0" applyFont="1" applyFill="1" applyBorder="1"/>
    <xf numFmtId="0" fontId="0" fillId="0" borderId="1" xfId="0" applyFont="1" applyFill="1" applyBorder="1" applyAlignment="1">
      <alignment horizontal="right" vertical="center"/>
    </xf>
    <xf numFmtId="13" fontId="0" fillId="0" borderId="0" xfId="2" applyNumberFormat="1" applyFont="1" applyFill="1"/>
    <xf numFmtId="0" fontId="0" fillId="0" borderId="1" xfId="0" applyFill="1" applyBorder="1" applyAlignment="1">
      <alignment wrapText="1"/>
    </xf>
    <xf numFmtId="0" fontId="0" fillId="0" borderId="1" xfId="0" applyFill="1" applyBorder="1" applyAlignment="1">
      <alignment horizontal="left"/>
    </xf>
    <xf numFmtId="44" fontId="0" fillId="0" borderId="1" xfId="0" applyNumberFormat="1" applyFill="1" applyBorder="1" applyAlignment="1">
      <alignment horizontal="left"/>
    </xf>
    <xf numFmtId="43" fontId="0" fillId="0" borderId="1" xfId="2" applyFont="1" applyFill="1" applyBorder="1" applyAlignment="1">
      <alignment horizontal="left"/>
    </xf>
    <xf numFmtId="0" fontId="0" fillId="0" borderId="1" xfId="0" applyFont="1" applyFill="1" applyBorder="1" applyAlignment="1">
      <alignment horizontal="left"/>
    </xf>
    <xf numFmtId="44" fontId="0" fillId="0" borderId="1" xfId="0" applyNumberFormat="1" applyFont="1" applyFill="1" applyBorder="1" applyAlignment="1">
      <alignment horizontal="left" vertical="center"/>
    </xf>
    <xf numFmtId="44" fontId="0" fillId="0" borderId="1" xfId="2" applyNumberFormat="1" applyFont="1" applyFill="1" applyBorder="1" applyAlignment="1">
      <alignment horizontal="left" vertical="center"/>
    </xf>
    <xf numFmtId="0" fontId="0" fillId="10" borderId="1" xfId="0" applyFill="1" applyBorder="1"/>
    <xf numFmtId="43" fontId="0" fillId="0" borderId="0" xfId="2" applyFont="1" applyFill="1" applyAlignment="1"/>
    <xf numFmtId="44" fontId="0" fillId="10" borderId="1" xfId="2" applyNumberFormat="1" applyFont="1" applyFill="1" applyBorder="1"/>
    <xf numFmtId="44" fontId="0" fillId="10" borderId="1" xfId="0" applyNumberFormat="1" applyFill="1" applyBorder="1"/>
    <xf numFmtId="0" fontId="0" fillId="0" borderId="1" xfId="2" applyNumberFormat="1" applyFont="1" applyFill="1" applyBorder="1"/>
    <xf numFmtId="44" fontId="0" fillId="10" borderId="1" xfId="0" applyNumberFormat="1" applyFont="1" applyFill="1" applyBorder="1" applyAlignment="1">
      <alignment vertical="center"/>
    </xf>
    <xf numFmtId="0" fontId="0" fillId="0" borderId="9" xfId="0" applyFill="1" applyBorder="1"/>
    <xf numFmtId="44" fontId="0" fillId="10" borderId="0" xfId="0" applyNumberFormat="1" applyFill="1"/>
    <xf numFmtId="166" fontId="0" fillId="0" borderId="1" xfId="2" applyNumberFormat="1" applyFont="1" applyFill="1" applyBorder="1"/>
    <xf numFmtId="43" fontId="0" fillId="0" borderId="1" xfId="2" applyNumberFormat="1" applyFont="1" applyFill="1" applyBorder="1"/>
    <xf numFmtId="43" fontId="4" fillId="0" borderId="1" xfId="2" applyFont="1" applyBorder="1"/>
    <xf numFmtId="0" fontId="0" fillId="0" borderId="0" xfId="0" applyFill="1" applyAlignment="1">
      <alignment vertical="center"/>
    </xf>
    <xf numFmtId="0" fontId="4" fillId="0" borderId="0" xfId="0" applyFont="1"/>
    <xf numFmtId="0" fontId="4" fillId="9" borderId="0" xfId="0" applyFont="1" applyFill="1"/>
    <xf numFmtId="0" fontId="15" fillId="0" borderId="0" xfId="0" applyFont="1" applyFill="1"/>
    <xf numFmtId="43" fontId="15" fillId="0" borderId="0" xfId="2" applyFont="1"/>
    <xf numFmtId="43" fontId="4" fillId="0" borderId="0" xfId="2" applyFont="1"/>
    <xf numFmtId="2" fontId="0" fillId="0" borderId="0" xfId="0" applyNumberFormat="1"/>
    <xf numFmtId="43" fontId="17" fillId="0" borderId="1" xfId="0" applyNumberFormat="1" applyFont="1" applyBorder="1"/>
    <xf numFmtId="168" fontId="0" fillId="0" borderId="0" xfId="0" applyNumberFormat="1"/>
    <xf numFmtId="44" fontId="4" fillId="0" borderId="1" xfId="0" applyNumberFormat="1" applyFont="1" applyFill="1" applyBorder="1" applyAlignment="1"/>
    <xf numFmtId="43" fontId="18" fillId="0" borderId="0" xfId="2" applyFont="1" applyFill="1"/>
    <xf numFmtId="43" fontId="18" fillId="0" borderId="0" xfId="0" applyNumberFormat="1" applyFont="1"/>
    <xf numFmtId="0" fontId="4" fillId="0" borderId="1" xfId="0" applyFont="1" applyBorder="1"/>
    <xf numFmtId="166" fontId="0" fillId="0" borderId="0" xfId="0" applyNumberFormat="1"/>
    <xf numFmtId="0" fontId="15" fillId="0" borderId="0" xfId="0" applyFont="1"/>
    <xf numFmtId="1" fontId="0" fillId="0" borderId="0" xfId="0" applyNumberFormat="1"/>
    <xf numFmtId="168" fontId="0" fillId="5" borderId="8" xfId="0" applyNumberFormat="1" applyFill="1" applyBorder="1"/>
    <xf numFmtId="43" fontId="11" fillId="0" borderId="1" xfId="2" applyFont="1" applyFill="1" applyBorder="1"/>
    <xf numFmtId="43" fontId="15" fillId="0" borderId="14" xfId="2" applyFont="1" applyFill="1" applyBorder="1" applyAlignment="1">
      <alignment horizontal="right" vertical="center"/>
    </xf>
    <xf numFmtId="0" fontId="4" fillId="6" borderId="5" xfId="0" applyFont="1" applyFill="1" applyBorder="1" applyAlignment="1">
      <alignment horizontal="right" vertical="center"/>
    </xf>
    <xf numFmtId="0" fontId="19" fillId="6" borderId="5" xfId="0" quotePrefix="1" applyFont="1" applyFill="1" applyBorder="1"/>
    <xf numFmtId="0" fontId="17" fillId="6" borderId="5" xfId="0" applyFont="1" applyFill="1" applyBorder="1" applyAlignment="1">
      <alignment horizontal="right" vertical="center"/>
    </xf>
    <xf numFmtId="43" fontId="4" fillId="6" borderId="5" xfId="2" applyFont="1" applyFill="1" applyBorder="1" applyAlignment="1">
      <alignment horizontal="right" vertical="center"/>
    </xf>
    <xf numFmtId="0" fontId="17" fillId="6" borderId="5" xfId="0" applyFont="1" applyFill="1" applyBorder="1" applyAlignment="1">
      <alignment horizontal="center" vertical="center" wrapText="1"/>
    </xf>
    <xf numFmtId="2" fontId="4" fillId="6" borderId="5" xfId="0" applyNumberFormat="1" applyFont="1" applyFill="1" applyBorder="1" applyAlignment="1">
      <alignment horizontal="right" vertical="center"/>
    </xf>
    <xf numFmtId="0" fontId="0" fillId="0" borderId="0" xfId="0" applyFont="1" applyFill="1" applyBorder="1" applyAlignment="1">
      <alignment vertical="center"/>
    </xf>
    <xf numFmtId="43" fontId="0" fillId="0" borderId="1" xfId="2" applyFont="1" applyFill="1" applyBorder="1" applyAlignment="1">
      <alignment horizontal="right"/>
    </xf>
    <xf numFmtId="0" fontId="0" fillId="0" borderId="12" xfId="0" applyFill="1" applyBorder="1"/>
    <xf numFmtId="43" fontId="0" fillId="0" borderId="12" xfId="2" applyFont="1" applyFill="1" applyBorder="1"/>
    <xf numFmtId="43" fontId="0" fillId="0" borderId="11" xfId="2" applyFont="1" applyFill="1" applyBorder="1"/>
    <xf numFmtId="43" fontId="5" fillId="0" borderId="0" xfId="2" applyFont="1" applyFill="1"/>
    <xf numFmtId="0" fontId="0" fillId="0" borderId="13" xfId="0" applyFont="1" applyFill="1" applyBorder="1" applyAlignment="1">
      <alignment wrapText="1"/>
    </xf>
    <xf numFmtId="43" fontId="18" fillId="0" borderId="0" xfId="0" applyNumberFormat="1" applyFont="1" applyFill="1"/>
    <xf numFmtId="43" fontId="0" fillId="0" borderId="0" xfId="2" applyFont="1" applyFill="1" applyAlignment="1">
      <alignment horizontal="left"/>
    </xf>
    <xf numFmtId="0" fontId="0" fillId="0" borderId="0" xfId="0" applyFill="1" applyAlignment="1">
      <alignment horizontal="left"/>
    </xf>
    <xf numFmtId="0" fontId="0" fillId="0" borderId="7" xfId="0" applyFill="1" applyBorder="1" applyAlignment="1">
      <alignment horizontal="left"/>
    </xf>
    <xf numFmtId="43" fontId="0" fillId="0" borderId="0" xfId="0" applyNumberFormat="1" applyFill="1" applyAlignment="1">
      <alignment horizontal="left"/>
    </xf>
    <xf numFmtId="0" fontId="0" fillId="0" borderId="1" xfId="0" applyFont="1" applyFill="1" applyBorder="1" applyAlignment="1">
      <alignment horizontal="left" vertical="center"/>
    </xf>
    <xf numFmtId="0" fontId="0" fillId="0" borderId="1" xfId="0" applyFont="1" applyFill="1" applyBorder="1" applyAlignment="1">
      <alignment vertical="center" wrapText="1"/>
    </xf>
    <xf numFmtId="0" fontId="0" fillId="0" borderId="7" xfId="0" applyFont="1" applyFill="1" applyBorder="1"/>
    <xf numFmtId="2" fontId="0" fillId="0" borderId="0" xfId="0" applyNumberFormat="1" applyFont="1" applyFill="1"/>
    <xf numFmtId="43" fontId="0" fillId="0" borderId="1" xfId="0" applyNumberFormat="1" applyFont="1" applyFill="1" applyBorder="1"/>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cellXfs>
  <cellStyles count="8">
    <cellStyle name="Comma" xfId="2" builtinId="3"/>
    <cellStyle name="Good" xfId="6" builtinId="26"/>
    <cellStyle name="Normal" xfId="0" builtinId="0"/>
    <cellStyle name="Normal 2" xfId="1"/>
    <cellStyle name="Normal 2 2" xfId="4"/>
    <cellStyle name="Normal 3" xfId="3"/>
    <cellStyle name="Normal 4" xfId="7"/>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Economic%20Affairs%20Shared%20Data\Divisional%20Data\ECONDTOP\Living%20Wage%20Calculation\Calculations%20and%20Data\2021\2021%20Living%20Wage%20Collection%20sheets%20-%20Living%20Wage%202021.2xlsx%20-%20Maha's%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llacleator\Economic%20Affairs%20Shared%20Data\Divisional%20Data\ECONDTOP\Living%20Wage%20Calculation\Calculations%20and%20Data\2020\2020%2003%2002%20Living%20Wage%20calculation%20-%20Living%20Wage%20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co"/>
      <sheetName val="new tesco"/>
      <sheetName val="Boots &amp; Tesco"/>
      <sheetName val="M&amp;S"/>
      <sheetName val="New M&amp;S"/>
      <sheetName val="Shoe Zone"/>
      <sheetName val="TESCO HOUSEHOLD"/>
      <sheetName val="JAC   dealz  Stores"/>
      <sheetName val="B&amp;Q"/>
      <sheetName val="B&amp;B"/>
      <sheetName val="James Cains"/>
      <sheetName val="Amazon"/>
      <sheetName val="Sports Direct"/>
      <sheetName val="Children"/>
      <sheetName val="Burtons"/>
      <sheetName val="Dorothy Perkins"/>
      <sheetName val="Mountain Warehouse"/>
      <sheetName val="Gov.im"/>
      <sheetName val="Transport"/>
      <sheetName val="Bikestyle"/>
      <sheetName val="Manx Telecom"/>
      <sheetName val="Currys"/>
      <sheetName val="WHsmith"/>
      <sheetName val="TK Maxx"/>
      <sheetName val="IOM Post office"/>
      <sheetName val="Holidays"/>
      <sheetName val="2021 holidays"/>
      <sheetName val="Hair dressing"/>
    </sheetNames>
    <sheetDataSet>
      <sheetData sheetId="0"/>
      <sheetData sheetId="1">
        <row r="6">
          <cell r="B6" t="str">
            <v>Yoghurt low fat fruit</v>
          </cell>
          <cell r="C6" t="str">
            <v>Cream fields Berry medley 6 for £1.00</v>
          </cell>
          <cell r="D6">
            <v>0.89</v>
          </cell>
          <cell r="E6"/>
          <cell r="F6"/>
          <cell r="G6"/>
          <cell r="H6" t="str">
            <v>Creamfields Berry Medley Low Fat Yogurt
6X125g</v>
          </cell>
          <cell r="I6">
            <v>0.79</v>
          </cell>
        </row>
        <row r="7">
          <cell r="B7" t="str">
            <v>Yoghurt</v>
          </cell>
          <cell r="C7"/>
          <cell r="D7"/>
          <cell r="E7"/>
          <cell r="F7"/>
          <cell r="G7"/>
          <cell r="H7" t="str">
            <v>Activia Low Fat Yoghurt single pot</v>
          </cell>
          <cell r="I7">
            <v>1.05</v>
          </cell>
        </row>
        <row r="8">
          <cell r="B8" t="str">
            <v>Yoghurt</v>
          </cell>
          <cell r="C8"/>
          <cell r="D8"/>
          <cell r="E8"/>
          <cell r="F8"/>
          <cell r="G8"/>
          <cell r="H8" t="str">
            <v>Activia Low fat 8 x125g</v>
          </cell>
          <cell r="I8">
            <v>3</v>
          </cell>
        </row>
        <row r="9">
          <cell r="B9" t="str">
            <v>Yoghurt</v>
          </cell>
          <cell r="C9"/>
          <cell r="D9"/>
          <cell r="E9"/>
          <cell r="F9"/>
          <cell r="G9"/>
          <cell r="H9" t="str">
            <v>Muller Light single pack</v>
          </cell>
          <cell r="I9">
            <v>0.63</v>
          </cell>
        </row>
        <row r="10">
          <cell r="B10" t="str">
            <v>Yoghurt full fat
plain</v>
          </cell>
          <cell r="C10"/>
          <cell r="D10"/>
          <cell r="E10"/>
          <cell r="F10"/>
          <cell r="G10"/>
          <cell r="H10" t="str">
            <v>Yeo Natural Valley full fat 150g</v>
          </cell>
          <cell r="I10">
            <v>0.6</v>
          </cell>
        </row>
        <row r="11">
          <cell r="B11" t="str">
            <v>Yoghurt full fat
plain</v>
          </cell>
          <cell r="C11"/>
          <cell r="D11"/>
          <cell r="E11"/>
          <cell r="F11"/>
          <cell r="G11"/>
          <cell r="H11" t="str">
            <v>Yeo valley natural yoghurt 125g</v>
          </cell>
          <cell r="I11" t="str">
            <v>see above</v>
          </cell>
        </row>
        <row r="12">
          <cell r="B12" t="str">
            <v>Yoghurt full fruit</v>
          </cell>
          <cell r="C12"/>
          <cell r="D12"/>
          <cell r="E12"/>
          <cell r="F12"/>
          <cell r="G12"/>
          <cell r="H12" t="str">
            <v>Petits Filous Apricot &amp; Strawberry Fromage Frais 6X47g</v>
          </cell>
          <cell r="I12">
            <v>1.21</v>
          </cell>
        </row>
        <row r="13">
          <cell r="B13" t="str">
            <v>Yoghurt low fat fruit</v>
          </cell>
          <cell r="C13"/>
          <cell r="D13"/>
          <cell r="E13"/>
          <cell r="F13"/>
          <cell r="G13"/>
          <cell r="H13" t="str">
            <v>Activia Fat Free Peach Yogurt 4X120G</v>
          </cell>
          <cell r="I13">
            <v>2.1</v>
          </cell>
        </row>
        <row r="14">
          <cell r="B14" t="str">
            <v>Yoghurt low fat fruit</v>
          </cell>
          <cell r="C14"/>
          <cell r="D14"/>
          <cell r="E14"/>
          <cell r="F14"/>
          <cell r="G14"/>
          <cell r="H14" t="str">
            <v>Activia 4 pks 16pots</v>
          </cell>
          <cell r="I14" t="str">
            <v>multiply 8 pack above</v>
          </cell>
        </row>
        <row r="15">
          <cell r="B15" t="str">
            <v>Yoghurt low fat fruit</v>
          </cell>
          <cell r="C15"/>
          <cell r="D15"/>
          <cell r="E15"/>
          <cell r="F15"/>
          <cell r="G15"/>
          <cell r="H15" t="str">
            <v>Activia Low fat 4x125g</v>
          </cell>
          <cell r="I15">
            <v>2.1</v>
          </cell>
        </row>
        <row r="16">
          <cell r="B16" t="str">
            <v>Yoghurt full fat fruit</v>
          </cell>
          <cell r="C16"/>
          <cell r="D16"/>
          <cell r="E16"/>
          <cell r="F16"/>
          <cell r="G16"/>
          <cell r="H16" t="str">
            <v>Muller Corner Banana Yogurt Chocolate Flakes 130G</v>
          </cell>
          <cell r="I16">
            <v>0.63</v>
          </cell>
        </row>
        <row r="17">
          <cell r="B17" t="str">
            <v>Whole milk</v>
          </cell>
          <cell r="C17" t="str">
            <v>(5.5pts - priced 6pts.) (4pt £1.00 + 2pt 75p)</v>
          </cell>
          <cell r="D17">
            <v>0.55000000000000004</v>
          </cell>
          <cell r="E17"/>
          <cell r="F17"/>
          <cell r="G17" t="str">
            <v xml:space="preserve">500mls </v>
          </cell>
          <cell r="H17" t="str">
            <v>Tesco Whole Milk 2.272L/4 Pints</v>
          </cell>
          <cell r="I17">
            <v>1.99</v>
          </cell>
        </row>
        <row r="18">
          <cell r="B18" t="str">
            <v>Whole milk</v>
          </cell>
          <cell r="C18"/>
          <cell r="D18"/>
          <cell r="E18"/>
          <cell r="F18"/>
          <cell r="G18"/>
          <cell r="H18" t="str">
            <v>Tesco Whole Milk 568Ml/1 Pint</v>
          </cell>
          <cell r="I18">
            <v>0.55000000000000004</v>
          </cell>
        </row>
        <row r="19">
          <cell r="B19" t="str">
            <v>Semi and other skimmed milk</v>
          </cell>
          <cell r="C19" t="str">
            <v>Tesco British semi skimmed milk 1.136ltr/2 pints</v>
          </cell>
          <cell r="D19">
            <v>1.1499999999999999</v>
          </cell>
          <cell r="E19"/>
          <cell r="F19"/>
          <cell r="G19" t="str">
            <v>Yeovalley per litre</v>
          </cell>
          <cell r="H19" t="str">
            <v>Tesco British Semi Skimmed Milk 2.272L 4 Pints</v>
          </cell>
          <cell r="I19">
            <v>1.9</v>
          </cell>
        </row>
        <row r="20">
          <cell r="B20" t="str">
            <v>Semi and other skimmed milk</v>
          </cell>
          <cell r="C20"/>
          <cell r="D20"/>
          <cell r="E20"/>
          <cell r="F20"/>
          <cell r="G20"/>
          <cell r="H20" t="str">
            <v>Tesco Semi Skimmed Milk 1.13L/2 Pints</v>
          </cell>
          <cell r="I20">
            <v>1.3</v>
          </cell>
        </row>
        <row r="21">
          <cell r="B21" t="str">
            <v>Cheese, natural, hard, Cheddar and Cheddar type</v>
          </cell>
          <cell r="C21" t="str">
            <v>Tesco Counter Tesco Mild White Cheddar, £6.50 per kg</v>
          </cell>
          <cell r="D21">
            <v>5.27</v>
          </cell>
          <cell r="E21"/>
          <cell r="F21"/>
          <cell r="G21"/>
          <cell r="H21" t="str">
            <v>Tesco British mature cheddar cheese 200g</v>
          </cell>
          <cell r="I21">
            <v>1.05</v>
          </cell>
        </row>
        <row r="22">
          <cell r="B22" t="str">
            <v>Cheese, natural, hard, Cheddar and Cheddar type</v>
          </cell>
          <cell r="C22"/>
          <cell r="D22"/>
          <cell r="E22"/>
          <cell r="F22"/>
          <cell r="G22"/>
          <cell r="H22" t="str">
            <v>Tesco British Medium Cheddar Cheese 220G</v>
          </cell>
          <cell r="I22">
            <v>1.63</v>
          </cell>
        </row>
        <row r="23">
          <cell r="B23" t="str">
            <v>Cheese, natural, hard, Cheddar and Cheddar type</v>
          </cell>
          <cell r="C23"/>
          <cell r="D23"/>
          <cell r="E23"/>
          <cell r="F23"/>
          <cell r="G23"/>
          <cell r="H23" t="str">
            <v>Tesco British Mature Cheddar Cheese 460G</v>
          </cell>
          <cell r="I23">
            <v>2.1</v>
          </cell>
        </row>
        <row r="24">
          <cell r="B24" t="str">
            <v>Dairy Lea triangle</v>
          </cell>
          <cell r="C24" t="str">
            <v>1 17.5g Diarylea 8 pk triangle 16g. 125g £1.00 refrigerate</v>
          </cell>
          <cell r="D24">
            <v>1.31</v>
          </cell>
          <cell r="E24"/>
          <cell r="F24"/>
          <cell r="G24"/>
          <cell r="H24" t="str">
            <v>Dairylea Cheese Triangles 125G (15.63g x6)</v>
          </cell>
          <cell r="I24">
            <v>1.31</v>
          </cell>
        </row>
        <row r="25">
          <cell r="B25" t="str">
            <v>Dairy Lees dunkers breadstick version</v>
          </cell>
          <cell r="C25"/>
          <cell r="D25"/>
          <cell r="E25"/>
          <cell r="F25"/>
          <cell r="G25"/>
          <cell r="H25" t="str">
            <v>Dairylea Dunkers Breadsticks 4 X 50G</v>
          </cell>
          <cell r="I25">
            <v>2.36</v>
          </cell>
        </row>
        <row r="26">
          <cell r="B26" t="str">
            <v>Eggs</v>
          </cell>
          <cell r="C26" t="str">
            <v>Tesco free range eggs medium box of 6</v>
          </cell>
          <cell r="D26">
            <v>0.89</v>
          </cell>
          <cell r="E26"/>
          <cell r="F26"/>
          <cell r="G26"/>
          <cell r="H26" t="str">
            <v>British Eggs 6pk medium</v>
          </cell>
          <cell r="I26">
            <v>0.89</v>
          </cell>
        </row>
        <row r="27">
          <cell r="B27" t="str">
            <v>Eggs</v>
          </cell>
          <cell r="C27"/>
          <cell r="D27"/>
          <cell r="E27"/>
          <cell r="F27"/>
          <cell r="G27"/>
          <cell r="H27" t="str">
            <v>British eggs tesco medium 12pk</v>
          </cell>
          <cell r="I27">
            <v>1.69</v>
          </cell>
        </row>
        <row r="28">
          <cell r="B28" t="str">
            <v>Steak (less expensive stewing)</v>
          </cell>
          <cell r="C28"/>
          <cell r="D28"/>
          <cell r="E28"/>
          <cell r="F28"/>
          <cell r="G28"/>
          <cell r="H28" t="str">
            <v>Boswell Farms Diced beef 400g</v>
          </cell>
          <cell r="I28">
            <v>2.5499999999999998</v>
          </cell>
        </row>
        <row r="29">
          <cell r="B29" t="str">
            <v>Steak pie</v>
          </cell>
          <cell r="C29"/>
          <cell r="D29"/>
          <cell r="E29"/>
          <cell r="F29"/>
          <cell r="G29"/>
          <cell r="H29" t="str">
            <v>Tesco 4 steak pies frozen 568g</v>
          </cell>
          <cell r="I29">
            <v>2.21</v>
          </cell>
        </row>
        <row r="30">
          <cell r="B30" t="str">
            <v>Braising steak</v>
          </cell>
          <cell r="C30"/>
          <cell r="D30"/>
          <cell r="E30"/>
          <cell r="F30"/>
          <cell r="G30"/>
          <cell r="H30" t="str">
            <v>Tesco Diced Beef 600G</v>
          </cell>
          <cell r="I30">
            <v>5.75</v>
          </cell>
        </row>
        <row r="31">
          <cell r="B31" t="str">
            <v>Beef Mince</v>
          </cell>
          <cell r="C31" t="str">
            <v>Tesco beef lean steak mince 500g (use half and freeze remainder)</v>
          </cell>
          <cell r="D31">
            <v>3</v>
          </cell>
          <cell r="E31"/>
          <cell r="F31"/>
          <cell r="G31"/>
          <cell r="H31" t="str">
            <v>Tesco Beef lean steak mince 500g 5%fat</v>
          </cell>
          <cell r="I31">
            <v>2.59</v>
          </cell>
        </row>
        <row r="32">
          <cell r="B32" t="str">
            <v>Beef Mince</v>
          </cell>
          <cell r="C32"/>
          <cell r="D32"/>
          <cell r="E32"/>
          <cell r="F32"/>
          <cell r="G32"/>
          <cell r="H32" t="str">
            <v>Tesco Beef lean steak mince 5%fat 250g</v>
          </cell>
          <cell r="I32">
            <v>1.2949999999999999</v>
          </cell>
        </row>
        <row r="33">
          <cell r="B33" t="str">
            <v>Beef Mince</v>
          </cell>
          <cell r="C33"/>
          <cell r="D33"/>
          <cell r="E33"/>
          <cell r="F33"/>
          <cell r="G33"/>
          <cell r="H33" t="str">
            <v>Tesco Beef Lean Steak Mince 5% Fat 750G</v>
          </cell>
          <cell r="I33">
            <v>3.56</v>
          </cell>
        </row>
        <row r="34">
          <cell r="B34" t="str">
            <v>Bacon and ham, uncooked, rashers, pre-packed</v>
          </cell>
          <cell r="C34" t="str">
            <v>Counter British Unsmoked Back Bacon, £0.30 each</v>
          </cell>
          <cell r="D34">
            <v>1.73</v>
          </cell>
          <cell r="E34"/>
          <cell r="F34"/>
          <cell r="G34" t="str">
            <v>300g 10 slices on avg</v>
          </cell>
          <cell r="H34" t="str">
            <v>Tesco unsmoked back bacon rashers 10 in pack (300g)</v>
          </cell>
          <cell r="I34">
            <v>1.58</v>
          </cell>
        </row>
        <row r="35">
          <cell r="B35" t="str">
            <v>Bacon and ham cooked including canned</v>
          </cell>
          <cell r="C35" t="str">
            <v>Counter Loose Cooked Ham 15% Added Water - 2 thin slices = approx 40g</v>
          </cell>
          <cell r="D35">
            <v>1.73</v>
          </cell>
          <cell r="E35"/>
          <cell r="F35"/>
          <cell r="G35"/>
          <cell r="H35" t="str">
            <v>Tesco counter ham 100g</v>
          </cell>
          <cell r="I35">
            <v>1</v>
          </cell>
        </row>
        <row r="36">
          <cell r="B36" t="str">
            <v>Bacon and ham cooked including canned</v>
          </cell>
          <cell r="C36"/>
          <cell r="D36"/>
          <cell r="E36"/>
          <cell r="F36"/>
          <cell r="G36"/>
          <cell r="H36" t="str">
            <v>Tesco everyday 125g = 10 slice</v>
          </cell>
          <cell r="I36">
            <v>0.86</v>
          </cell>
        </row>
        <row r="37">
          <cell r="B37" t="str">
            <v>Bacon and ham cooked including canned</v>
          </cell>
          <cell r="C37"/>
          <cell r="D37"/>
          <cell r="E37"/>
          <cell r="F37"/>
          <cell r="G37"/>
          <cell r="H37" t="str">
            <v>Deli counter Tesco. 1 slice ham is 55g</v>
          </cell>
          <cell r="I37">
            <v>2</v>
          </cell>
        </row>
        <row r="38">
          <cell r="B38" t="str">
            <v>Bacon and ham, uncooked, rashers, pre-packed</v>
          </cell>
          <cell r="C38"/>
          <cell r="D38"/>
          <cell r="E38"/>
          <cell r="F38"/>
          <cell r="G38"/>
          <cell r="H38" t="str">
            <v>Tesco deli 37g small rasher bacon</v>
          </cell>
          <cell r="I38">
            <v>1.58</v>
          </cell>
        </row>
        <row r="39">
          <cell r="B39" t="str">
            <v>Bacon and ham, uncooked, rashers, pre-packed</v>
          </cell>
          <cell r="C39"/>
          <cell r="D39"/>
          <cell r="E39"/>
          <cell r="F39"/>
          <cell r="G39"/>
          <cell r="H39" t="str">
            <v>Tesco unsmoked bacon rashers 300g pk</v>
          </cell>
          <cell r="I39">
            <v>1.58</v>
          </cell>
        </row>
        <row r="40">
          <cell r="B40" t="str">
            <v>Bacon and ham, uncooked, rashers, pre-packed</v>
          </cell>
          <cell r="C40"/>
          <cell r="D40"/>
          <cell r="E40"/>
          <cell r="F40"/>
          <cell r="G40"/>
          <cell r="H40" t="str">
            <v>Tesco British honey roast wafer 125g (6 pack)</v>
          </cell>
          <cell r="I40">
            <v>1.75</v>
          </cell>
        </row>
        <row r="41">
          <cell r="B41" t="str">
            <v>Sausages, uncooked, pork</v>
          </cell>
          <cell r="C41" t="str">
            <v>Tesco british 8 pork sausages 454g (freeze remainder)</v>
          </cell>
          <cell r="D41">
            <v>1.7</v>
          </cell>
          <cell r="E41"/>
          <cell r="F41"/>
          <cell r="G41" t="str">
            <v>Tesco British Pork x8 454g</v>
          </cell>
          <cell r="H41" t="str">
            <v>Richmond 8 thick pork sausages 454g</v>
          </cell>
          <cell r="I41">
            <v>2.1</v>
          </cell>
        </row>
        <row r="42">
          <cell r="B42" t="str">
            <v>Chicken breast meat</v>
          </cell>
          <cell r="C42" t="str">
            <v>Tesco chicken breast portions 350g (freeze 1 fillet)</v>
          </cell>
          <cell r="D42">
            <v>1.8</v>
          </cell>
          <cell r="E42"/>
          <cell r="F42"/>
          <cell r="G42" t="str">
            <v>5.85 per kilo</v>
          </cell>
          <cell r="H42" t="str">
            <v>Willow Farm chicken breast portions 300g</v>
          </cell>
          <cell r="I42">
            <v>1.8</v>
          </cell>
        </row>
        <row r="43">
          <cell r="B43" t="str">
            <v>Chicken breast meat</v>
          </cell>
          <cell r="C43"/>
          <cell r="D43"/>
          <cell r="E43"/>
          <cell r="F43"/>
          <cell r="G43"/>
          <cell r="H43" t="str">
            <v>Tesco British chicken breast portions 650g pk</v>
          </cell>
          <cell r="I43">
            <v>3.5</v>
          </cell>
        </row>
        <row r="44">
          <cell r="B44" t="str">
            <v>Chicken breast meat</v>
          </cell>
          <cell r="C44"/>
          <cell r="D44"/>
          <cell r="E44"/>
          <cell r="F44"/>
          <cell r="G44"/>
          <cell r="H44" t="str">
            <v>Tesco Chicken Breast Fillet 1Kg (frozen)</v>
          </cell>
          <cell r="I44">
            <v>3.5</v>
          </cell>
        </row>
        <row r="45">
          <cell r="B45" t="str">
            <v>Chicken breast meat</v>
          </cell>
          <cell r="C45"/>
          <cell r="D45"/>
          <cell r="E45"/>
          <cell r="F45"/>
          <cell r="G45"/>
          <cell r="H45" t="str">
            <v>Willow Farm Whole Chicken 1.1Kg - 1.5Kg</v>
          </cell>
          <cell r="I45">
            <v>3</v>
          </cell>
        </row>
        <row r="46">
          <cell r="B46" t="str">
            <v>Chicken breast meat</v>
          </cell>
          <cell r="C46"/>
          <cell r="D46"/>
          <cell r="E46"/>
          <cell r="F46"/>
          <cell r="G46"/>
          <cell r="H46" t="str">
            <v>Tesco Whole Chicken Extra Large 2.05-2.35Kg</v>
          </cell>
          <cell r="I46">
            <v>4.75</v>
          </cell>
        </row>
        <row r="47">
          <cell r="B47" t="str">
            <v>Chicken thighs</v>
          </cell>
          <cell r="C47" t="str">
            <v>Tesco british chicken thighs 900g (freeze remainder) at £3 per kg</v>
          </cell>
          <cell r="D47">
            <v>2.1</v>
          </cell>
          <cell r="E47"/>
          <cell r="F47"/>
          <cell r="G47" t="str">
            <v>1 kg</v>
          </cell>
          <cell r="H47" t="str">
            <v>Tesco British chicken thighs 1kg frozen (5 in a pack approx)</v>
          </cell>
          <cell r="I47">
            <v>3.15</v>
          </cell>
        </row>
        <row r="48">
          <cell r="B48" t="str">
            <v>Chicken slices</v>
          </cell>
          <cell r="C48" t="str">
            <v>Tesco cooked sandwich chicken 115g</v>
          </cell>
          <cell r="D48">
            <v>0.95</v>
          </cell>
          <cell r="E48"/>
          <cell r="F48"/>
          <cell r="G48" t="str">
            <v>125g</v>
          </cell>
          <cell r="H48" t="str">
            <v>Tesco Wafer Thin Roast Chicken 125G</v>
          </cell>
          <cell r="I48">
            <v>1.05</v>
          </cell>
        </row>
        <row r="49">
          <cell r="B49" t="str">
            <v>Chicken slices</v>
          </cell>
          <cell r="C49"/>
          <cell r="D49"/>
          <cell r="E49"/>
          <cell r="F49"/>
          <cell r="G49"/>
          <cell r="H49" t="str">
            <v>Tesco deli  smallest 1 slice 50g</v>
          </cell>
          <cell r="I49">
            <v>2.5</v>
          </cell>
        </row>
        <row r="50">
          <cell r="B50" t="str">
            <v>Other canned or bottled fish</v>
          </cell>
          <cell r="C50" t="str">
            <v>Tesco pole and line tuna chunks in brine 3x80g, drained weight 56g</v>
          </cell>
          <cell r="D50">
            <v>2.1</v>
          </cell>
          <cell r="E50"/>
          <cell r="F50"/>
          <cell r="G50" t="str">
            <v>in spring water</v>
          </cell>
          <cell r="H50" t="str">
            <v>Princes tuna chunks in spring water 3 x 80g tins</v>
          </cell>
          <cell r="I50">
            <v>1.31</v>
          </cell>
        </row>
        <row r="51">
          <cell r="B51" t="str">
            <v>Other canned or bottled fish</v>
          </cell>
          <cell r="C51"/>
          <cell r="D51"/>
          <cell r="E51"/>
          <cell r="F51"/>
          <cell r="G51"/>
          <cell r="H51" t="str">
            <v>Tesco Tuna Chunks In Spring Water 4 X 145G (drained weight 104g)</v>
          </cell>
          <cell r="I51">
            <v>2.1</v>
          </cell>
        </row>
        <row r="52">
          <cell r="B52" t="str">
            <v>Other canned or bottled fish</v>
          </cell>
          <cell r="C52"/>
          <cell r="D52"/>
          <cell r="E52"/>
          <cell r="F52"/>
          <cell r="G52"/>
          <cell r="H52" t="str">
            <v>Tesco Drained Tuna In Spring Water 3 X 110G</v>
          </cell>
          <cell r="I52" t="str">
            <v>PRICE AS ABOVE FOR</v>
          </cell>
        </row>
        <row r="53">
          <cell r="B53" t="str">
            <v>Other canned or bottled fish</v>
          </cell>
          <cell r="C53" t="str">
            <v>John west spring water 3 X80g. £2.25</v>
          </cell>
          <cell r="D53">
            <v>2.63</v>
          </cell>
          <cell r="E53"/>
          <cell r="F53"/>
          <cell r="G53" t="str">
            <v>3 x 60g</v>
          </cell>
          <cell r="H53" t="str">
            <v>John West No Drain Tuna Steak In Spring Water 3X60g</v>
          </cell>
          <cell r="I53">
            <v>2.63</v>
          </cell>
        </row>
        <row r="54">
          <cell r="B54" t="str">
            <v>Lamb chop</v>
          </cell>
          <cell r="C54" t="str">
            <v>Tesco Lamb 2 Hand Cut Loin Chops 190g at £12.00kg</v>
          </cell>
          <cell r="D54">
            <v>12</v>
          </cell>
          <cell r="E54"/>
          <cell r="F54"/>
          <cell r="G54" t="str">
            <v>per kg</v>
          </cell>
          <cell r="H54" t="str">
            <v>Butchers Choice Lamb Chops 700G</v>
          </cell>
          <cell r="I54">
            <v>3.98</v>
          </cell>
        </row>
        <row r="55">
          <cell r="B55" t="str">
            <v>Leg of lamb</v>
          </cell>
          <cell r="C55"/>
          <cell r="D55"/>
          <cell r="E55"/>
          <cell r="F55"/>
          <cell r="G55"/>
          <cell r="H55" t="str">
            <v xml:space="preserve">Tesco small lamb leg 792g frozen </v>
          </cell>
          <cell r="I55">
            <v>9.98</v>
          </cell>
        </row>
        <row r="56">
          <cell r="B56" t="str">
            <v>Frozen convenience fish products</v>
          </cell>
          <cell r="C56"/>
          <cell r="D56"/>
          <cell r="E56"/>
          <cell r="F56"/>
          <cell r="G56"/>
          <cell r="H56" t="str">
            <v>Tesco 2 lightly dusted salt and pepper cod fillets 285g</v>
          </cell>
          <cell r="I56">
            <v>3.25</v>
          </cell>
        </row>
        <row r="57">
          <cell r="B57" t="str">
            <v>Frozen convenience fish products</v>
          </cell>
          <cell r="C57"/>
          <cell r="D57"/>
          <cell r="E57"/>
          <cell r="F57"/>
          <cell r="G57"/>
          <cell r="H57" t="str">
            <v>Tesco 4 breaded cod fillets 500g</v>
          </cell>
          <cell r="I57">
            <v>3.15</v>
          </cell>
        </row>
        <row r="58">
          <cell r="B58" t="str">
            <v>Frozen convenience fish products</v>
          </cell>
          <cell r="C58"/>
          <cell r="D58"/>
          <cell r="E58"/>
          <cell r="F58"/>
          <cell r="G58"/>
          <cell r="H58" t="str">
            <v xml:space="preserve">Tesco 2 cod loins 280g </v>
          </cell>
          <cell r="I58">
            <v>3.47</v>
          </cell>
        </row>
        <row r="59">
          <cell r="B59" t="str">
            <v>Fresh fish, Fish frozen breaded</v>
          </cell>
          <cell r="C59"/>
          <cell r="D59"/>
          <cell r="E59"/>
          <cell r="F59"/>
          <cell r="G59"/>
          <cell r="H59" t="str">
            <v>Tesco 4 Battered Cod Fillets 500G</v>
          </cell>
          <cell r="I59">
            <v>3.15</v>
          </cell>
        </row>
        <row r="60">
          <cell r="B60" t="str">
            <v>Fresh fish</v>
          </cell>
          <cell r="C60"/>
          <cell r="D60"/>
          <cell r="E60"/>
          <cell r="F60"/>
          <cell r="G60"/>
          <cell r="H60" t="str">
            <v xml:space="preserve">Tesco Fish Pie mix cod, salmon, smoked haddock 400g </v>
          </cell>
          <cell r="I60">
            <v>4.2</v>
          </cell>
        </row>
        <row r="61">
          <cell r="B61" t="str">
            <v>Fresh fish</v>
          </cell>
          <cell r="C61"/>
          <cell r="D61"/>
          <cell r="E61"/>
          <cell r="F61"/>
          <cell r="G61"/>
          <cell r="H61" t="str">
            <v>Cost in Fish Pie Mix above</v>
          </cell>
          <cell r="I61" t="str">
            <v>SEE ABOVE</v>
          </cell>
        </row>
        <row r="62">
          <cell r="B62" t="str">
            <v>Fresh fish</v>
          </cell>
          <cell r="C62"/>
          <cell r="D62"/>
          <cell r="E62"/>
          <cell r="F62"/>
          <cell r="G62"/>
          <cell r="H62" t="str">
            <v>120g cost included above</v>
          </cell>
          <cell r="I62" t="str">
            <v>SEE ABOVE</v>
          </cell>
        </row>
        <row r="63">
          <cell r="B63" t="str">
            <v>Fish finger</v>
          </cell>
          <cell r="C63"/>
          <cell r="D63"/>
          <cell r="E63"/>
          <cell r="F63"/>
          <cell r="G63"/>
          <cell r="H63" t="str">
            <v>Tesco Omega Fish Fingers 300G (10 pack)</v>
          </cell>
          <cell r="I63">
            <v>2.1</v>
          </cell>
        </row>
        <row r="64">
          <cell r="B64" t="str">
            <v>Tuna</v>
          </cell>
          <cell r="C64"/>
          <cell r="D64"/>
          <cell r="E64"/>
          <cell r="F64"/>
          <cell r="G64"/>
          <cell r="H64" t="str">
            <v>John West No Drain Tuna Steak In Spring Water 3X60g</v>
          </cell>
          <cell r="I64" t="str">
            <v xml:space="preserve">   ALREADY DONE AT 52 </v>
          </cell>
        </row>
        <row r="65">
          <cell r="B65" t="str">
            <v>Fresh slamon fillet</v>
          </cell>
          <cell r="C65" t="str">
            <v>60g raw Salmon fillet from deli counter 60g small section of tale 64p</v>
          </cell>
          <cell r="D65">
            <v>2.35</v>
          </cell>
          <cell r="E65"/>
          <cell r="F65"/>
          <cell r="G65" t="str">
            <v>130g</v>
          </cell>
          <cell r="H65" t="str">
            <v>Tesco Fresh salmon boneless fillet 130g</v>
          </cell>
          <cell r="I65">
            <v>2.2000000000000002</v>
          </cell>
        </row>
        <row r="66">
          <cell r="B66" t="str">
            <v>Poly-unsaturated Reduced fat spreads</v>
          </cell>
          <cell r="C66" t="str">
            <v>Tesco olive spread 500g</v>
          </cell>
          <cell r="D66">
            <v>1</v>
          </cell>
          <cell r="E66"/>
          <cell r="F66"/>
          <cell r="G66"/>
          <cell r="H66" t="str">
            <v>Flora light spread 500g</v>
          </cell>
          <cell r="I66">
            <v>1.31</v>
          </cell>
        </row>
        <row r="67">
          <cell r="B67" t="str">
            <v>Butter</v>
          </cell>
          <cell r="C67" t="str">
            <v>Tesco english salted butter 250g</v>
          </cell>
          <cell r="D67">
            <v>1.58</v>
          </cell>
          <cell r="E67"/>
          <cell r="F67"/>
          <cell r="G67"/>
          <cell r="H67" t="str">
            <v>Tesco unsalted British butter 250g</v>
          </cell>
          <cell r="I67">
            <v>1.48</v>
          </cell>
        </row>
        <row r="68">
          <cell r="B68" t="str">
            <v>Sugar</v>
          </cell>
          <cell r="C68" t="str">
            <v>Tate and Lyle granulated sugar 1kg</v>
          </cell>
          <cell r="D68">
            <v>0.72</v>
          </cell>
          <cell r="E68"/>
          <cell r="F68"/>
          <cell r="G68"/>
          <cell r="H68" t="str">
            <v>Tesco Demerara Sugar 500G</v>
          </cell>
          <cell r="I68">
            <v>1.26</v>
          </cell>
        </row>
        <row r="69">
          <cell r="B69" t="str">
            <v>Sugar</v>
          </cell>
          <cell r="C69"/>
          <cell r="D69"/>
          <cell r="E69"/>
          <cell r="F69"/>
          <cell r="G69"/>
          <cell r="H69" t="str">
            <v>Trade Aid Uk granulated sugar 500g</v>
          </cell>
          <cell r="I69">
            <v>1.58</v>
          </cell>
        </row>
        <row r="70">
          <cell r="B70" t="str">
            <v>Previous year's crop potatoes purchased Jan to Aug</v>
          </cell>
          <cell r="C70" t="str">
            <v>Tesco white potatoes 2.5kg</v>
          </cell>
          <cell r="D70">
            <v>2</v>
          </cell>
          <cell r="E70"/>
          <cell r="F70"/>
          <cell r="G70" t="str">
            <v>Marris Piper</v>
          </cell>
          <cell r="H70" t="str">
            <v>White Potatoes 2.5Kg Pack</v>
          </cell>
          <cell r="I70">
            <v>0.94</v>
          </cell>
        </row>
        <row r="71">
          <cell r="B71" t="str">
            <v>Previous year's crop potatoes purchased Jan to Aug</v>
          </cell>
          <cell r="C71"/>
          <cell r="D71"/>
          <cell r="E71"/>
          <cell r="F71"/>
          <cell r="G71"/>
          <cell r="H71" t="str">
            <v>Redmere Farms white potato 2.5kg</v>
          </cell>
          <cell r="I71" t="str">
            <v>SEE ABOVE</v>
          </cell>
        </row>
        <row r="72">
          <cell r="B72" t="str">
            <v>Cabbage fresh white</v>
          </cell>
          <cell r="C72"/>
          <cell r="D72"/>
          <cell r="E72"/>
          <cell r="F72"/>
          <cell r="G72"/>
          <cell r="H72" t="str">
            <v>Tesco white cabbage</v>
          </cell>
          <cell r="I72">
            <v>0.45</v>
          </cell>
        </row>
        <row r="73">
          <cell r="B73" t="str">
            <v>Other fresh green veg (broccoli)</v>
          </cell>
          <cell r="C73"/>
          <cell r="D73"/>
          <cell r="E73"/>
          <cell r="F73"/>
          <cell r="G73"/>
          <cell r="H73" t="str">
            <v>Tesco frozen broccoli florets 900g</v>
          </cell>
          <cell r="I73">
            <v>0.53</v>
          </cell>
        </row>
        <row r="74">
          <cell r="B74" t="str">
            <v>Broccoli</v>
          </cell>
          <cell r="C74"/>
          <cell r="D74"/>
          <cell r="E74"/>
          <cell r="F74"/>
          <cell r="G74"/>
          <cell r="H74" t="str">
            <v xml:space="preserve">Broccoli Loose £1.63/kg </v>
          </cell>
          <cell r="I74">
            <v>0.49</v>
          </cell>
        </row>
        <row r="75">
          <cell r="B75" t="str">
            <v>Carrots, fresh</v>
          </cell>
          <cell r="C75" t="str">
            <v>Tesco loose carrots at £0.75 per kilo (2 carrots = 200g)</v>
          </cell>
          <cell r="D75">
            <v>0.51</v>
          </cell>
          <cell r="E75"/>
          <cell r="F75"/>
          <cell r="G75" t="str">
            <v>per kilo</v>
          </cell>
          <cell r="H75" t="str">
            <v>Tesco loose carrots 0.60/kg</v>
          </cell>
          <cell r="I75">
            <v>0.04</v>
          </cell>
        </row>
        <row r="76">
          <cell r="B76" t="str">
            <v>Carrots, fresh</v>
          </cell>
          <cell r="C76"/>
          <cell r="D76"/>
          <cell r="E76"/>
          <cell r="F76"/>
          <cell r="G76"/>
          <cell r="H76" t="str">
            <v>Carrots Loose Class 1 £0.49/kg</v>
          </cell>
          <cell r="I76" t="str">
            <v>SEE ABOVE PRICE</v>
          </cell>
        </row>
        <row r="77">
          <cell r="B77" t="str">
            <v>Ella's Kitchen carrot and parsnip puffs</v>
          </cell>
          <cell r="C77"/>
          <cell r="D77"/>
          <cell r="E77"/>
          <cell r="F77"/>
          <cell r="G77"/>
          <cell r="H77" t="str">
            <v>Ella's Kitchen Parsnip &amp; Carrot Melty Puffs 20G</v>
          </cell>
          <cell r="I77">
            <v>0.74</v>
          </cell>
        </row>
        <row r="78">
          <cell r="B78" t="str">
            <v>Onions, shallots, leeks, fresh</v>
          </cell>
          <cell r="C78" t="str">
            <v>Tesco loose brown onions (2 onions aprox 200g) at £0.78 kg</v>
          </cell>
          <cell r="D78">
            <v>0.79</v>
          </cell>
          <cell r="E78"/>
          <cell r="F78"/>
          <cell r="G78" t="str">
            <v>per kg</v>
          </cell>
          <cell r="H78" t="str">
            <v>Tesco brown onions loose 0.75p/kg</v>
          </cell>
          <cell r="I78">
            <v>0.11</v>
          </cell>
        </row>
        <row r="79">
          <cell r="B79" t="str">
            <v>Mushrooms</v>
          </cell>
          <cell r="C79" t="str">
            <v xml:space="preserve">Tesco loose closed cup mushrooms at £2.68 kg </v>
          </cell>
          <cell r="D79">
            <v>2.89</v>
          </cell>
          <cell r="E79"/>
          <cell r="F79"/>
          <cell r="G79"/>
          <cell r="H79" t="str">
            <v>Tesco closed button mushroom loose £2.75/kg</v>
          </cell>
          <cell r="I79">
            <v>0.95</v>
          </cell>
        </row>
        <row r="80">
          <cell r="B80" t="str">
            <v>Mushrooms</v>
          </cell>
          <cell r="C80"/>
          <cell r="D80"/>
          <cell r="E80"/>
          <cell r="F80"/>
          <cell r="G80"/>
          <cell r="H80" t="str">
            <v>Redmere Farms Mushrooms 380G</v>
          </cell>
          <cell r="I80">
            <v>0.95</v>
          </cell>
        </row>
        <row r="81">
          <cell r="B81" t="str">
            <v>Tomatoes, fresh</v>
          </cell>
          <cell r="C81" t="str">
            <v>Tesco tomatoes loose at £1.59kg</v>
          </cell>
          <cell r="D81">
            <v>2.09</v>
          </cell>
          <cell r="E81"/>
          <cell r="F81"/>
          <cell r="G81" t="str">
            <v>Salad tomatoes per kg</v>
          </cell>
          <cell r="H81" t="str">
            <v>Tesco salad tomato 6 pk</v>
          </cell>
          <cell r="I81">
            <v>0.75</v>
          </cell>
        </row>
        <row r="82">
          <cell r="B82" t="str">
            <v>Tomatoes, fresh</v>
          </cell>
          <cell r="C82"/>
          <cell r="D82"/>
          <cell r="E82"/>
          <cell r="F82"/>
          <cell r="G82"/>
          <cell r="H82" t="str">
            <v>Tesco salad tomatos 8 in pack 650g</v>
          </cell>
          <cell r="I82">
            <v>1.3584999999999998</v>
          </cell>
        </row>
        <row r="83">
          <cell r="B83" t="str">
            <v>Tomatoes, fresh</v>
          </cell>
          <cell r="C83"/>
          <cell r="D83"/>
          <cell r="E83"/>
          <cell r="F83"/>
          <cell r="G83"/>
          <cell r="H83" t="str">
            <v>Tomatoes On The Vine Loose Class 1 £1.93/kg</v>
          </cell>
          <cell r="I83">
            <v>1.0900000000000001</v>
          </cell>
        </row>
        <row r="84">
          <cell r="B84" t="str">
            <v>cherry tomatoes</v>
          </cell>
          <cell r="C84" t="str">
            <v>Tesco cherry tomatoes 330g</v>
          </cell>
          <cell r="D84">
            <v>0.9</v>
          </cell>
          <cell r="E84"/>
          <cell r="F84"/>
          <cell r="G84"/>
          <cell r="H84" t="str">
            <v>Tesco Cherry Tomatoes 330G</v>
          </cell>
          <cell r="I84">
            <v>0.9</v>
          </cell>
        </row>
        <row r="85">
          <cell r="B85" t="str">
            <v>Peas, frozen</v>
          </cell>
          <cell r="C85" t="str">
            <v>Tesco garden peas 1kg</v>
          </cell>
          <cell r="D85">
            <v>1.26</v>
          </cell>
          <cell r="E85"/>
          <cell r="F85"/>
          <cell r="G85"/>
          <cell r="H85" t="str">
            <v>Tesco garden peas frozen 1kg</v>
          </cell>
          <cell r="I85">
            <v>0.66</v>
          </cell>
        </row>
        <row r="86">
          <cell r="B86" t="str">
            <v>Peas, mushy</v>
          </cell>
          <cell r="C86"/>
          <cell r="D86"/>
          <cell r="E86"/>
          <cell r="F86"/>
          <cell r="G86"/>
          <cell r="H86" t="str">
            <v>Tesco British Mushy Peas 300g</v>
          </cell>
          <cell r="I86">
            <v>0.32</v>
          </cell>
        </row>
        <row r="87">
          <cell r="B87" t="str">
            <v>Tomatoes canned</v>
          </cell>
          <cell r="C87" t="str">
            <v>Tesco italian chopped tomatoes 227g</v>
          </cell>
          <cell r="D87">
            <v>0.37</v>
          </cell>
          <cell r="E87"/>
          <cell r="F87"/>
          <cell r="G87"/>
          <cell r="H87" t="str">
            <v>Tesco Italian chopped tomato 227g small can</v>
          </cell>
          <cell r="I87">
            <v>0.32</v>
          </cell>
        </row>
        <row r="88">
          <cell r="B88" t="str">
            <v>Tomatoes canned</v>
          </cell>
          <cell r="C88"/>
          <cell r="D88"/>
          <cell r="E88"/>
          <cell r="F88"/>
          <cell r="G88"/>
          <cell r="H88" t="str">
            <v>Tesco Plum Peeled Tomatoes 400G</v>
          </cell>
          <cell r="I88">
            <v>0.42</v>
          </cell>
        </row>
        <row r="89">
          <cell r="B89" t="str">
            <v>Tin tomato soup</v>
          </cell>
          <cell r="C89" t="str">
            <v>440g Tesco own tomato soup 400g 0.39p</v>
          </cell>
          <cell r="D89">
            <v>0.47</v>
          </cell>
          <cell r="E89"/>
          <cell r="F89"/>
          <cell r="G89"/>
          <cell r="H89" t="str">
            <v>Heinz cream of tomato soup 300g</v>
          </cell>
          <cell r="I89">
            <v>0.89</v>
          </cell>
        </row>
        <row r="90">
          <cell r="B90" t="str">
            <v>Tomato soup</v>
          </cell>
          <cell r="C90"/>
          <cell r="D90"/>
          <cell r="E90"/>
          <cell r="F90"/>
          <cell r="G90"/>
          <cell r="H90" t="str">
            <v>Tesco Cream Of Tomato Soup 400G</v>
          </cell>
          <cell r="I90">
            <v>0.95</v>
          </cell>
        </row>
        <row r="91">
          <cell r="B91" t="str">
            <v>Tinned soup</v>
          </cell>
          <cell r="C91"/>
          <cell r="D91"/>
          <cell r="E91"/>
          <cell r="F91"/>
          <cell r="G91"/>
          <cell r="H91" t="str">
            <v>Tesco vegetable soup 400g tin</v>
          </cell>
          <cell r="I91">
            <v>0.47</v>
          </cell>
        </row>
        <row r="92">
          <cell r="B92" t="str">
            <v>Tinned soup</v>
          </cell>
          <cell r="C92"/>
          <cell r="D92"/>
          <cell r="E92"/>
          <cell r="F92"/>
          <cell r="G92"/>
          <cell r="H92" t="str">
            <v>Tesco mushroom soup 400g tin</v>
          </cell>
          <cell r="I92">
            <v>0.47</v>
          </cell>
        </row>
        <row r="93">
          <cell r="B93" t="str">
            <v>Leafy green salad</v>
          </cell>
          <cell r="C93"/>
          <cell r="D93"/>
          <cell r="E93"/>
          <cell r="F93"/>
          <cell r="G93"/>
          <cell r="H93" t="str">
            <v>Fresh and Naked Mixed little leaves 90g</v>
          </cell>
          <cell r="I93">
            <v>1</v>
          </cell>
        </row>
        <row r="94">
          <cell r="B94" t="str">
            <v>Leafy green salad</v>
          </cell>
          <cell r="C94"/>
          <cell r="D94"/>
          <cell r="E94"/>
          <cell r="F94"/>
          <cell r="G94"/>
          <cell r="H94" t="str">
            <v xml:space="preserve">Tesco Iceberg lettice </v>
          </cell>
          <cell r="I94">
            <v>0.43</v>
          </cell>
        </row>
        <row r="95">
          <cell r="B95" t="str">
            <v>Leafy green salad</v>
          </cell>
          <cell r="C95"/>
          <cell r="D95"/>
          <cell r="E95"/>
          <cell r="F95"/>
          <cell r="G95"/>
          <cell r="H95" t="str">
            <v>Florette Mixed Salad 150G</v>
          </cell>
          <cell r="I95">
            <v>1.05</v>
          </cell>
        </row>
        <row r="96">
          <cell r="B96" t="str">
            <v>Leafy green salad</v>
          </cell>
          <cell r="C96"/>
          <cell r="D96"/>
          <cell r="E96"/>
          <cell r="F96"/>
          <cell r="G96"/>
          <cell r="H96" t="str">
            <v>Tesco Alfresco Salad 250G</v>
          </cell>
          <cell r="I96">
            <v>1.31</v>
          </cell>
        </row>
        <row r="97">
          <cell r="B97" t="str">
            <v>Green salad</v>
          </cell>
          <cell r="C97"/>
          <cell r="D97"/>
          <cell r="E97"/>
          <cell r="F97"/>
          <cell r="G97"/>
          <cell r="H97" t="str">
            <v>Tesco babyleaf salad 140g</v>
          </cell>
          <cell r="I97">
            <v>1.25</v>
          </cell>
        </row>
        <row r="98">
          <cell r="B98" t="str">
            <v>Pepper fresh</v>
          </cell>
          <cell r="C98" t="str">
            <v>Tesco mixed peppers 3 pack 500g</v>
          </cell>
          <cell r="D98">
            <v>1.42</v>
          </cell>
          <cell r="E98"/>
          <cell r="F98"/>
          <cell r="G98"/>
          <cell r="H98" t="str">
            <v>Peppers 55p each average weight 200g</v>
          </cell>
          <cell r="I98">
            <v>0.45</v>
          </cell>
        </row>
        <row r="99">
          <cell r="B99" t="str">
            <v>Pepper fresh</v>
          </cell>
          <cell r="C99"/>
          <cell r="D99"/>
          <cell r="E99"/>
          <cell r="F99"/>
          <cell r="G99"/>
          <cell r="H99" t="str">
            <v>Red Peppers Each Class 1</v>
          </cell>
          <cell r="I99">
            <v>0.45</v>
          </cell>
        </row>
        <row r="100">
          <cell r="B100" t="str">
            <v>Peppers/ raw</v>
          </cell>
          <cell r="C100"/>
          <cell r="D100"/>
          <cell r="E100"/>
          <cell r="F100"/>
          <cell r="G100"/>
          <cell r="H100" t="str">
            <v>Fresh pepper all sizes, 2 in quantity</v>
          </cell>
          <cell r="I100">
            <v>0.79</v>
          </cell>
        </row>
        <row r="101">
          <cell r="B101" t="str">
            <v>frozen sweetcorn</v>
          </cell>
          <cell r="C101" t="str">
            <v>160g Frozen sweetcorn 1kg £1.25</v>
          </cell>
          <cell r="D101">
            <v>1.58</v>
          </cell>
          <cell r="E101"/>
          <cell r="F101"/>
          <cell r="G101"/>
          <cell r="H101" t="str">
            <v>Tesco sweetcorn, 1kg frozen</v>
          </cell>
          <cell r="I101">
            <v>1.49</v>
          </cell>
        </row>
        <row r="102">
          <cell r="B102" t="str">
            <v>All frozen vegetables and frozen vegetables products not specified elsewhere</v>
          </cell>
          <cell r="C102"/>
          <cell r="D102"/>
          <cell r="E102"/>
          <cell r="F102"/>
          <cell r="G102"/>
          <cell r="H102" t="str">
            <v xml:space="preserve">Tesco Sweetcorn frozen 1kg </v>
          </cell>
          <cell r="I102" t="str">
            <v>AS ABOVE</v>
          </cell>
        </row>
        <row r="103">
          <cell r="B103" t="str">
            <v>New potatoes</v>
          </cell>
          <cell r="C103" t="str">
            <v>New seasons loose potatoes 1.99p/kg 0.00199p/g</v>
          </cell>
          <cell r="D103">
            <v>2.09</v>
          </cell>
          <cell r="E103"/>
          <cell r="F103"/>
          <cell r="G103" t="str">
            <v>per kg</v>
          </cell>
          <cell r="H103" t="str">
            <v>Tesco seasonal new potatoes 750g</v>
          </cell>
          <cell r="I103">
            <v>1.05</v>
          </cell>
        </row>
        <row r="104">
          <cell r="B104" t="str">
            <v>Garlic</v>
          </cell>
          <cell r="C104" t="str">
            <v>Garlic each (1 garlic aprx 34g, including waste)</v>
          </cell>
          <cell r="D104">
            <v>0.32</v>
          </cell>
          <cell r="E104"/>
          <cell r="F104"/>
          <cell r="G104"/>
          <cell r="H104" t="str">
            <v>Tesco garlic 30p each</v>
          </cell>
          <cell r="I104">
            <v>0.26</v>
          </cell>
        </row>
        <row r="105">
          <cell r="B105" t="str">
            <v>Baked Beans, canned</v>
          </cell>
          <cell r="C105" t="str">
            <v>Tesco baked beans in tomato sauce 1x420g (45p) + 1x220g (35p)</v>
          </cell>
          <cell r="D105">
            <v>0.56000000000000005</v>
          </cell>
          <cell r="E105"/>
          <cell r="F105"/>
          <cell r="G105"/>
          <cell r="H105" t="str">
            <v>Heinz Baked Beans In Tomato Sauce 3 X200g</v>
          </cell>
          <cell r="I105">
            <v>2.1</v>
          </cell>
        </row>
        <row r="106">
          <cell r="B106" t="str">
            <v>Baked Beans, canned</v>
          </cell>
          <cell r="C106"/>
          <cell r="D106"/>
          <cell r="E106"/>
          <cell r="F106"/>
          <cell r="G106"/>
          <cell r="H106" t="str">
            <v>Tesco Baked Beans In Tomato Sauce 4x420g</v>
          </cell>
          <cell r="I106">
            <v>0.3</v>
          </cell>
        </row>
        <row r="107">
          <cell r="B107" t="str">
            <v>Baked Beans, canned</v>
          </cell>
          <cell r="C107"/>
          <cell r="D107"/>
          <cell r="E107"/>
          <cell r="F107"/>
          <cell r="G107"/>
          <cell r="H107" t="str">
            <v>Tesco Baked Beans No Added Sugar 420G</v>
          </cell>
          <cell r="I107">
            <v>0.32</v>
          </cell>
        </row>
        <row r="108">
          <cell r="B108" t="str">
            <v>Baked Beans, canned</v>
          </cell>
          <cell r="C108"/>
          <cell r="D108"/>
          <cell r="E108"/>
          <cell r="F108"/>
          <cell r="G108"/>
          <cell r="H108" t="str">
            <v>Tesco Baked Beans No AddedSugar 220G</v>
          </cell>
          <cell r="I108">
            <v>0.26</v>
          </cell>
        </row>
        <row r="109">
          <cell r="B109" t="str">
            <v>Baked Beans, canned</v>
          </cell>
          <cell r="C109"/>
          <cell r="D109"/>
          <cell r="E109"/>
          <cell r="F109"/>
          <cell r="G109"/>
          <cell r="H109" t="str">
            <v>Branston baked beans  4 x 410g pack</v>
          </cell>
          <cell r="I109">
            <v>0.68</v>
          </cell>
        </row>
        <row r="110">
          <cell r="B110" t="str">
            <v>Tinned red kidney beans in chiili sauce</v>
          </cell>
          <cell r="C110"/>
          <cell r="D110"/>
          <cell r="E110"/>
          <cell r="F110"/>
          <cell r="G110"/>
          <cell r="H110" t="str">
            <v>Tesco Red Kidney beans in chilli sauce 205g tin</v>
          </cell>
          <cell r="I110">
            <v>0.68</v>
          </cell>
        </row>
        <row r="111">
          <cell r="B111" t="str">
            <v>Tomatoes pasta sauce in jar</v>
          </cell>
          <cell r="C111" t="str">
            <v>Tesco bolognese pasta sauce 320g</v>
          </cell>
          <cell r="D111">
            <v>0.67</v>
          </cell>
          <cell r="E111"/>
          <cell r="F111"/>
          <cell r="G111" t="str">
            <v>500g</v>
          </cell>
          <cell r="H111" t="str">
            <v>Tesco Goodness Pasta sauce 200g</v>
          </cell>
          <cell r="I111">
            <v>1.05</v>
          </cell>
        </row>
        <row r="112">
          <cell r="B112" t="str">
            <v>Tomato puree</v>
          </cell>
          <cell r="C112" t="str">
            <v>Tomato puree in pkt 142g 0.36 2 wk life</v>
          </cell>
          <cell r="D112">
            <v>0.53</v>
          </cell>
          <cell r="E112"/>
          <cell r="F112"/>
          <cell r="G112" t="str">
            <v>200g</v>
          </cell>
          <cell r="H112" t="str">
            <v>Tesco tomato puree 200g</v>
          </cell>
          <cell r="I112">
            <v>0.27</v>
          </cell>
        </row>
        <row r="113">
          <cell r="B113" t="str">
            <v>Beetroot</v>
          </cell>
          <cell r="C113" t="str">
            <v>Tesco pickled sliced beetroot 340g (max lifetime of 6 weeks)</v>
          </cell>
          <cell r="D113">
            <v>0.74</v>
          </cell>
          <cell r="E113"/>
          <cell r="F113"/>
          <cell r="G113"/>
          <cell r="H113" t="str">
            <v>Tesco pickled sliced beetroot 340g (Drained 210g)</v>
          </cell>
          <cell r="I113">
            <v>0.74</v>
          </cell>
        </row>
        <row r="114">
          <cell r="B114" t="str">
            <v>Cucumber</v>
          </cell>
          <cell r="C114" t="str">
            <v>Tesco cucumber portion</v>
          </cell>
          <cell r="D114">
            <v>0.6</v>
          </cell>
          <cell r="E114"/>
          <cell r="F114"/>
          <cell r="G114" t="str">
            <v>whole</v>
          </cell>
          <cell r="H114" t="str">
            <v>Tesco cucumber portion 180g each</v>
          </cell>
          <cell r="I114" t="str">
            <v>no portions</v>
          </cell>
        </row>
        <row r="115">
          <cell r="B115" t="str">
            <v>Cucumber</v>
          </cell>
          <cell r="C115"/>
          <cell r="D115"/>
          <cell r="E115"/>
          <cell r="F115"/>
          <cell r="G115"/>
          <cell r="H115" t="str">
            <v>Tesco Cucumber Whole Each</v>
          </cell>
          <cell r="I115">
            <v>0.43</v>
          </cell>
        </row>
        <row r="116">
          <cell r="B116" t="str">
            <v>Banana</v>
          </cell>
          <cell r="C116" t="str">
            <v>Tesco loose bananas at £.68 kg</v>
          </cell>
          <cell r="D116">
            <v>0.84</v>
          </cell>
          <cell r="E116"/>
          <cell r="F116"/>
          <cell r="G116"/>
          <cell r="H116" t="str">
            <v>Tesco loose bananas 76/kg</v>
          </cell>
          <cell r="I116">
            <v>0.13</v>
          </cell>
        </row>
        <row r="117">
          <cell r="B117" t="str">
            <v>Banana</v>
          </cell>
          <cell r="C117"/>
          <cell r="D117"/>
          <cell r="E117"/>
          <cell r="F117"/>
          <cell r="G117"/>
          <cell r="H117" t="str">
            <v>Tesco Bananas Loose</v>
          </cell>
          <cell r="I117" t="str">
            <v>AS ABOVE</v>
          </cell>
        </row>
        <row r="118">
          <cell r="B118" t="str">
            <v>Apples, fresh</v>
          </cell>
          <cell r="C118" t="str">
            <v>Tesco Gala Apples Min 5 pack at £1.75 bag</v>
          </cell>
          <cell r="D118">
            <v>1.68</v>
          </cell>
          <cell r="E118"/>
          <cell r="F118"/>
          <cell r="G118"/>
          <cell r="H118" t="str">
            <v>Tesco gala apples 5 pk</v>
          </cell>
          <cell r="I118">
            <v>1.68</v>
          </cell>
        </row>
        <row r="119">
          <cell r="B119" t="str">
            <v>Apples, fresh</v>
          </cell>
          <cell r="C119"/>
          <cell r="D119"/>
          <cell r="E119"/>
          <cell r="F119"/>
          <cell r="G119"/>
          <cell r="H119" t="str">
            <v>Tesco Gala apples 6 pack</v>
          </cell>
          <cell r="I119">
            <v>0.93</v>
          </cell>
        </row>
        <row r="120">
          <cell r="B120" t="str">
            <v>Satsumas</v>
          </cell>
          <cell r="C120" t="str">
            <v>Satsumas loose at £2.90kg</v>
          </cell>
          <cell r="D120">
            <v>2.25</v>
          </cell>
          <cell r="E120"/>
          <cell r="F120"/>
          <cell r="G120" t="str">
            <v>easy peeler</v>
          </cell>
          <cell r="H120" t="str">
            <v>Tesco Sweet Easy Peeler Loose</v>
          </cell>
        </row>
        <row r="121">
          <cell r="B121" t="str">
            <v>Satsumas</v>
          </cell>
          <cell r="C121"/>
          <cell r="D121"/>
          <cell r="E121"/>
          <cell r="F121"/>
          <cell r="G121"/>
          <cell r="H121" t="str">
            <v>Jaffa Clementine Or Sweet Easy Peeler 600G</v>
          </cell>
          <cell r="I121">
            <v>2.1</v>
          </cell>
        </row>
        <row r="122">
          <cell r="B122" t="str">
            <v>Satsumas</v>
          </cell>
          <cell r="C122"/>
          <cell r="D122"/>
          <cell r="E122"/>
          <cell r="F122"/>
          <cell r="G122"/>
          <cell r="H122" t="str">
            <v>Tesco satsumas pack 600g</v>
          </cell>
          <cell r="I122">
            <v>1.42</v>
          </cell>
        </row>
        <row r="123">
          <cell r="B123" t="str">
            <v>Satsumas</v>
          </cell>
          <cell r="C123"/>
          <cell r="D123"/>
          <cell r="E123"/>
          <cell r="F123"/>
          <cell r="G123"/>
          <cell r="H123" t="str">
            <v>Tesco loose Large satsumas 152g</v>
          </cell>
          <cell r="I123" t="str">
            <v>NOT AVAILABLE LOOSE USE TESCO EASY PEEL PRICE TO CALCULATE</v>
          </cell>
        </row>
        <row r="124">
          <cell r="B124" t="str">
            <v>Satsumas</v>
          </cell>
          <cell r="C124"/>
          <cell r="D124"/>
          <cell r="E124"/>
          <cell r="F124"/>
          <cell r="G124"/>
          <cell r="H124" t="str">
            <v>Tesco loose satsumas/clementines 1.67/kg</v>
          </cell>
          <cell r="I124" t="str">
            <v>NOT AVAILABLE LOOSE USE TESCO EASY PEEL PRICE TO CALCULATE</v>
          </cell>
        </row>
        <row r="125">
          <cell r="B125" t="str">
            <v>Pears</v>
          </cell>
          <cell r="C125"/>
          <cell r="D125"/>
          <cell r="E125"/>
          <cell r="F125"/>
          <cell r="G125"/>
          <cell r="H125" t="str">
            <v>Pears Conference Class 1 Loose, 41p each</v>
          </cell>
          <cell r="I125">
            <v>0.53</v>
          </cell>
        </row>
        <row r="126">
          <cell r="B126" t="str">
            <v>Pears</v>
          </cell>
          <cell r="C126" t="str">
            <v>Green pears loose £2/kg</v>
          </cell>
          <cell r="D126">
            <v>2.31</v>
          </cell>
          <cell r="E126"/>
          <cell r="F126"/>
          <cell r="G126"/>
          <cell r="H126" t="str">
            <v>Tesco pears conference  2.20/kg</v>
          </cell>
          <cell r="I126">
            <v>1.68</v>
          </cell>
        </row>
        <row r="127">
          <cell r="B127" t="str">
            <v>Plums</v>
          </cell>
          <cell r="C127" t="str">
            <v>2 x40g Plums loose 25p each</v>
          </cell>
          <cell r="D127">
            <v>1.98</v>
          </cell>
          <cell r="E127"/>
          <cell r="F127"/>
          <cell r="G127" t="str">
            <v>out of stock</v>
          </cell>
          <cell r="H127" t="str">
            <v>Suntrail Farms Ripen At Home Plum 400G</v>
          </cell>
          <cell r="I127">
            <v>0.59</v>
          </cell>
        </row>
        <row r="128">
          <cell r="B128" t="str">
            <v>Dried fruit sultanas</v>
          </cell>
          <cell r="C128" t="str">
            <v>Tesco sultanas 500g</v>
          </cell>
          <cell r="D128">
            <v>1.8</v>
          </cell>
          <cell r="E128"/>
          <cell r="F128"/>
          <cell r="G128"/>
          <cell r="H128" t="str">
            <v>Tesco Sultanas 500G</v>
          </cell>
          <cell r="I128">
            <v>1.89</v>
          </cell>
        </row>
        <row r="129">
          <cell r="B129" t="str">
            <v>Dried fruit sultanas</v>
          </cell>
          <cell r="C129"/>
          <cell r="D129"/>
          <cell r="E129"/>
          <cell r="F129"/>
          <cell r="G129"/>
          <cell r="H129" t="str">
            <v>Growers Harvest Sultanas 500G</v>
          </cell>
          <cell r="I129">
            <v>0.99</v>
          </cell>
        </row>
        <row r="130">
          <cell r="B130" t="str">
            <v>Dried fruit sultanas</v>
          </cell>
          <cell r="C130"/>
          <cell r="D130"/>
          <cell r="E130"/>
          <cell r="F130"/>
          <cell r="G130"/>
          <cell r="H130" t="str">
            <v xml:space="preserve">Whitworth sunshine extra juicy sultanas 325g </v>
          </cell>
          <cell r="I130">
            <v>2.1</v>
          </cell>
        </row>
        <row r="131">
          <cell r="B131" t="str">
            <v>Butternut squash</v>
          </cell>
          <cell r="C131" t="str">
            <v>Tesco Butternut Squash whole 0.853g  0.90p   large 1.359 £1.50</v>
          </cell>
          <cell r="D131">
            <v>1.1499999999999999</v>
          </cell>
          <cell r="E131"/>
          <cell r="F131"/>
          <cell r="G131" t="str">
            <v>whole</v>
          </cell>
          <cell r="H131" t="str">
            <v>Butternut squash any sizes</v>
          </cell>
          <cell r="I131">
            <v>1</v>
          </cell>
        </row>
        <row r="132">
          <cell r="B132" t="str">
            <v>Raisins</v>
          </cell>
          <cell r="C132" t="str">
            <v>Whitworth sunny raisings 6x42.5g £1.89</v>
          </cell>
          <cell r="D132">
            <v>2.1</v>
          </cell>
          <cell r="E132"/>
          <cell r="F132"/>
          <cell r="G132" t="str">
            <v>6 pack sunny raisins</v>
          </cell>
          <cell r="H132" t="str">
            <v>Whitworths Sunny Raisin 6 X42.5G</v>
          </cell>
          <cell r="I132">
            <v>2.1</v>
          </cell>
        </row>
        <row r="133">
          <cell r="B133" t="str">
            <v>Raisins and nuts</v>
          </cell>
          <cell r="C133"/>
          <cell r="D133"/>
          <cell r="E133"/>
          <cell r="F133"/>
          <cell r="G133"/>
          <cell r="H133" t="str">
            <v>Tesco Fruit And Nut Mix 200G</v>
          </cell>
          <cell r="I133">
            <v>2.63</v>
          </cell>
        </row>
        <row r="134">
          <cell r="B134" t="str">
            <v>Yoghurt coverd raisins</v>
          </cell>
          <cell r="C134"/>
          <cell r="D134"/>
          <cell r="E134"/>
          <cell r="F134"/>
          <cell r="G134"/>
          <cell r="H134" t="str">
            <v>Sunny Raisin Yogurt Multipack 5X25g</v>
          </cell>
          <cell r="I134">
            <v>2.1</v>
          </cell>
        </row>
        <row r="135">
          <cell r="B135" t="str">
            <v>Fruit pouch</v>
          </cell>
          <cell r="C135" t="str">
            <v>Fruit Pouch Cow and Gate 90g 4 pk £2.40</v>
          </cell>
          <cell r="D135">
            <v>3.31</v>
          </cell>
          <cell r="E135"/>
          <cell r="F135"/>
          <cell r="G135"/>
          <cell r="H135" t="str">
            <v>Cow &amp; Gate Apple Strawberries &amp; Banana Fruit Pouch 100G</v>
          </cell>
          <cell r="I135">
            <v>2.73</v>
          </cell>
        </row>
        <row r="136">
          <cell r="B136" t="str">
            <v>Fruit juices</v>
          </cell>
          <cell r="C136" t="str">
            <v>Tesco pure orange juice 1 litre</v>
          </cell>
          <cell r="D136">
            <v>0.89</v>
          </cell>
          <cell r="E136"/>
          <cell r="F136"/>
          <cell r="G136"/>
          <cell r="H136" t="str">
            <v>Tesco pure orange juice 2L</v>
          </cell>
          <cell r="I136">
            <v>0.95</v>
          </cell>
        </row>
        <row r="137">
          <cell r="B137" t="str">
            <v>Honey</v>
          </cell>
          <cell r="C137" t="str">
            <v>Rowse Squeezy Honey 250g £1.99 (reduced life)</v>
          </cell>
          <cell r="D137">
            <v>2.31</v>
          </cell>
          <cell r="E137"/>
          <cell r="F137"/>
          <cell r="G137"/>
          <cell r="H137" t="str">
            <v>Rowse squeezy clear honey  250g</v>
          </cell>
          <cell r="I137">
            <v>2.31</v>
          </cell>
        </row>
        <row r="138">
          <cell r="B138" t="str">
            <v>Jam</v>
          </cell>
          <cell r="C138" t="str">
            <v>Tesco strawberry jam 454g (6 week lifetime)</v>
          </cell>
          <cell r="D138">
            <v>0.79</v>
          </cell>
          <cell r="E138"/>
          <cell r="F138"/>
          <cell r="G138"/>
          <cell r="H138" t="str">
            <v>Tesco strawberry jam 454g</v>
          </cell>
          <cell r="I138">
            <v>0.79</v>
          </cell>
        </row>
        <row r="139">
          <cell r="B139" t="str">
            <v>Grapes</v>
          </cell>
          <cell r="C139" t="str">
            <v>Green seedless grapes £2./ 500g pk Not sold loose.</v>
          </cell>
          <cell r="D139">
            <v>2</v>
          </cell>
          <cell r="E139"/>
          <cell r="F139"/>
          <cell r="G139"/>
          <cell r="H139" t="str">
            <v>Tesco Green Seedless Grapes Punnet 500G</v>
          </cell>
          <cell r="I139">
            <v>2</v>
          </cell>
        </row>
        <row r="140">
          <cell r="B140" t="str">
            <v>Grapes</v>
          </cell>
          <cell r="C140"/>
          <cell r="D140"/>
          <cell r="E140"/>
          <cell r="F140"/>
          <cell r="G140"/>
          <cell r="H140" t="str">
            <v>Tesco grape snack pack 80g</v>
          </cell>
          <cell r="I140">
            <v>1.05</v>
          </cell>
        </row>
        <row r="141">
          <cell r="B141" t="str">
            <v>Apples, fresh cooking</v>
          </cell>
          <cell r="C141" t="str">
            <v>Bramley apples 1.60/kg loose 0.0016 per gram</v>
          </cell>
          <cell r="D141">
            <v>2.0499999999999998</v>
          </cell>
          <cell r="E141"/>
          <cell r="F141"/>
          <cell r="G141" t="str">
            <v>kg</v>
          </cell>
          <cell r="H141" t="str">
            <v>Tesco bramley apples 1.85/kg  (smallest 248g)</v>
          </cell>
          <cell r="I141">
            <v>0.53</v>
          </cell>
        </row>
        <row r="142">
          <cell r="B142" t="str">
            <v>Kiwi fruit fresh</v>
          </cell>
          <cell r="C142" t="str">
            <v>Kiwi large 25p each</v>
          </cell>
          <cell r="D142">
            <v>0.32</v>
          </cell>
          <cell r="E142"/>
          <cell r="F142"/>
          <cell r="G142" t="str">
            <v>out of stock</v>
          </cell>
          <cell r="H142" t="str">
            <v>Tesco  large kiwi 35p each</v>
          </cell>
          <cell r="I142">
            <v>0.79</v>
          </cell>
        </row>
        <row r="143">
          <cell r="B143" t="str">
            <v>Kiwi fruit fresh</v>
          </cell>
          <cell r="C143"/>
          <cell r="D143"/>
          <cell r="E143"/>
          <cell r="F143"/>
          <cell r="G143"/>
          <cell r="H143" t="str">
            <v>Large Kiwi Fruit Class 1 Each, 16p each</v>
          </cell>
          <cell r="I143" t="str">
            <v>AS ABOVE</v>
          </cell>
        </row>
        <row r="144">
          <cell r="B144" t="str">
            <v>Frozen oven ready chips</v>
          </cell>
          <cell r="C144" t="str">
            <v>Mccain home chips 907g £1.50</v>
          </cell>
          <cell r="D144">
            <v>2.0499999999999998</v>
          </cell>
          <cell r="E144"/>
          <cell r="F144"/>
          <cell r="G144" t="str">
            <v>900g</v>
          </cell>
          <cell r="H144" t="str">
            <v>Tesco Homestyle Straight Cut Oven Chips 950G</v>
          </cell>
          <cell r="I144">
            <v>1.42</v>
          </cell>
        </row>
        <row r="145">
          <cell r="B145" t="str">
            <v>Chips frozen</v>
          </cell>
          <cell r="C145"/>
          <cell r="D145"/>
          <cell r="E145"/>
          <cell r="F145"/>
          <cell r="G145"/>
          <cell r="H145" t="str">
            <v>Tesco Straight Cut Oven Chips 1.5Kg</v>
          </cell>
          <cell r="I145">
            <v>1.58</v>
          </cell>
        </row>
        <row r="146">
          <cell r="B146" t="str">
            <v>Frozen oven chips</v>
          </cell>
          <cell r="C146"/>
          <cell r="D146"/>
          <cell r="E146"/>
          <cell r="F146"/>
          <cell r="G146"/>
          <cell r="H146" t="str">
            <v>Tesco Crinkle Cut Oven Chips 1.5Kg</v>
          </cell>
          <cell r="I146">
            <v>1.58</v>
          </cell>
        </row>
        <row r="147">
          <cell r="B147" t="str">
            <v>Frozen oven chips</v>
          </cell>
          <cell r="C147"/>
          <cell r="D147"/>
          <cell r="E147"/>
          <cell r="F147"/>
          <cell r="G147"/>
          <cell r="H147" t="str">
            <v>Tesco Homestyle straight cut oven chips 400g</v>
          </cell>
          <cell r="I147">
            <v>0.6</v>
          </cell>
        </row>
        <row r="148">
          <cell r="B148" t="str">
            <v>Frozen hash browns</v>
          </cell>
          <cell r="C148" t="str">
            <v>Tesco hash browns 750g</v>
          </cell>
          <cell r="D148">
            <v>1.26</v>
          </cell>
          <cell r="E148"/>
          <cell r="F148"/>
          <cell r="G148"/>
          <cell r="H148" t="str">
            <v>Tesco frozen hash browns 750g frozen</v>
          </cell>
          <cell r="I148">
            <v>1.26</v>
          </cell>
        </row>
        <row r="149">
          <cell r="B149" t="str">
            <v>Crisps</v>
          </cell>
          <cell r="C149" t="str">
            <v>Tesco variety crisp 6x25g</v>
          </cell>
          <cell r="D149">
            <v>0.81</v>
          </cell>
          <cell r="E149"/>
          <cell r="F149"/>
          <cell r="G149"/>
          <cell r="H149" t="str">
            <v>Walker baked low fat ready salted 6 x 25g</v>
          </cell>
          <cell r="I149">
            <v>1.58</v>
          </cell>
        </row>
        <row r="150">
          <cell r="B150" t="str">
            <v>Fruit juices fresh Apple</v>
          </cell>
          <cell r="C150"/>
          <cell r="D150"/>
          <cell r="E150"/>
          <cell r="F150"/>
          <cell r="G150"/>
          <cell r="H150" t="str">
            <v>Tesco Pure Apple Juice 1L</v>
          </cell>
          <cell r="I150">
            <v>0.95</v>
          </cell>
        </row>
        <row r="151">
          <cell r="B151" t="str">
            <v>Fruit juices fresh Orange</v>
          </cell>
          <cell r="C151" t="str">
            <v>Multi pack 4x 1ltr Orange Juice</v>
          </cell>
          <cell r="D151">
            <v>3.15</v>
          </cell>
          <cell r="E151"/>
          <cell r="F151"/>
          <cell r="G151"/>
          <cell r="H151" t="str">
            <v>Tesco pure orange smooth 4 x 1L packs</v>
          </cell>
          <cell r="I151">
            <v>3.46</v>
          </cell>
        </row>
        <row r="152">
          <cell r="B152" t="str">
            <v>Bagette</v>
          </cell>
          <cell r="C152"/>
          <cell r="D152"/>
          <cell r="E152"/>
          <cell r="F152"/>
          <cell r="G152"/>
          <cell r="H152" t="str">
            <v>Tesco Homebake Baguettes 2 Pack</v>
          </cell>
          <cell r="I152">
            <v>0.89</v>
          </cell>
        </row>
        <row r="153">
          <cell r="B153" t="str">
            <v>Bagette</v>
          </cell>
          <cell r="C153"/>
          <cell r="D153"/>
          <cell r="E153"/>
          <cell r="F153"/>
          <cell r="G153"/>
          <cell r="H153" t="str">
            <v>Tesco Homebaked Baguette 4 pk 150g per baguette</v>
          </cell>
          <cell r="I153">
            <v>1.58</v>
          </cell>
        </row>
        <row r="154">
          <cell r="B154" t="str">
            <v>Bagette</v>
          </cell>
          <cell r="C154"/>
          <cell r="D154"/>
          <cell r="E154"/>
          <cell r="F154"/>
          <cell r="G154"/>
          <cell r="H154" t="str">
            <v>White Baton (approx. 200g)</v>
          </cell>
          <cell r="I154">
            <v>0.53</v>
          </cell>
        </row>
        <row r="155">
          <cell r="B155" t="str">
            <v>Sausage roll</v>
          </cell>
          <cell r="C155" t="str">
            <v>Tesco standard pork sausage rolls 2 pack 120g (freeze remainder)</v>
          </cell>
          <cell r="D155">
            <v>1.94</v>
          </cell>
          <cell r="E155"/>
          <cell r="F155"/>
          <cell r="G155" t="str">
            <v>6 pack</v>
          </cell>
          <cell r="H155" t="str">
            <v>Tesco 2 snack sausage rolls 120g</v>
          </cell>
          <cell r="I155">
            <v>1.73</v>
          </cell>
        </row>
        <row r="156">
          <cell r="B156" t="str">
            <v>Frozen rasberries</v>
          </cell>
          <cell r="C156" t="str">
            <v>Frozen raspberries 350g £2</v>
          </cell>
          <cell r="D156">
            <v>2</v>
          </cell>
          <cell r="E156"/>
          <cell r="F156"/>
          <cell r="G156"/>
          <cell r="H156" t="str">
            <v>Tesco Raspberries 350G</v>
          </cell>
          <cell r="I156">
            <v>2</v>
          </cell>
        </row>
        <row r="157">
          <cell r="B157" t="str">
            <v>Bread roll</v>
          </cell>
          <cell r="C157" t="str">
            <v>Soft Wholemeal Rolls 6 Pack (freeze remainder)</v>
          </cell>
          <cell r="D157">
            <v>1.05</v>
          </cell>
          <cell r="E157"/>
          <cell r="F157"/>
          <cell r="G157" t="str">
            <v>4 pack</v>
          </cell>
          <cell r="H157" t="str">
            <v>Tesco finest soft wholemeal 4 pk rolls</v>
          </cell>
          <cell r="I157">
            <v>1.05</v>
          </cell>
        </row>
        <row r="158">
          <cell r="B158" t="str">
            <v>Bread roll</v>
          </cell>
          <cell r="C158"/>
          <cell r="D158"/>
          <cell r="E158"/>
          <cell r="F158"/>
          <cell r="G158"/>
          <cell r="H158" t="str">
            <v>Tesco Large Wholemeal Bap 4 Pack or 2 packs</v>
          </cell>
          <cell r="I158">
            <v>1.39</v>
          </cell>
        </row>
        <row r="159">
          <cell r="B159" t="str">
            <v>Wrap</v>
          </cell>
          <cell r="C159"/>
          <cell r="D159"/>
          <cell r="E159"/>
          <cell r="F159"/>
          <cell r="G159"/>
          <cell r="H159" t="str">
            <v>H.W Nevills 8 Plain Tortilla Wraps</v>
          </cell>
          <cell r="I159">
            <v>0.65</v>
          </cell>
        </row>
        <row r="160">
          <cell r="B160" t="str">
            <v>Wrap</v>
          </cell>
          <cell r="C160" t="str">
            <v>64g Mission Deli wheat/white wraps 8 pk 1.00 will freeze</v>
          </cell>
          <cell r="D160">
            <v>1.68</v>
          </cell>
          <cell r="E160"/>
          <cell r="F160"/>
          <cell r="G160"/>
          <cell r="H160" t="str">
            <v>Mission Deli wholemeal 8 pk wrap</v>
          </cell>
          <cell r="I160">
            <v>1.26</v>
          </cell>
        </row>
        <row r="161">
          <cell r="B161" t="str">
            <v>Brown best of both for toddler</v>
          </cell>
          <cell r="C161" t="str">
            <v>Kingsmill 50/50 medium 800g 18slices/2 crusts 0.75 freezable</v>
          </cell>
          <cell r="D161">
            <v>1.1000000000000001</v>
          </cell>
          <cell r="E161"/>
          <cell r="F161"/>
          <cell r="G161"/>
          <cell r="H161" t="str">
            <v>Kingsmill 50/50 Medium Bread 800G</v>
          </cell>
          <cell r="I161">
            <v>0.85</v>
          </cell>
        </row>
        <row r="162">
          <cell r="B162" t="str">
            <v>Bread, wholemeal, sliced</v>
          </cell>
          <cell r="C162" t="str">
            <v>Hovis wholemeal 800g medium 18 slices+2crusts 0.89</v>
          </cell>
          <cell r="D162">
            <v>1.1000000000000001</v>
          </cell>
          <cell r="E162"/>
          <cell r="F162"/>
          <cell r="G162"/>
          <cell r="H162" t="str">
            <v>Hovis Wholemeal Medium Bread 800G</v>
          </cell>
          <cell r="I162">
            <v>1.1599999999999999</v>
          </cell>
        </row>
        <row r="163">
          <cell r="B163" t="str">
            <v>Bread, wholemeal, sliced</v>
          </cell>
          <cell r="C163"/>
          <cell r="D163"/>
          <cell r="E163"/>
          <cell r="F163"/>
          <cell r="G163"/>
          <cell r="H163" t="str">
            <v>Tesco wholemeal medium bread 800g loaf</v>
          </cell>
          <cell r="I163">
            <v>0.59</v>
          </cell>
        </row>
        <row r="164">
          <cell r="B164" t="str">
            <v>Croissants</v>
          </cell>
          <cell r="C164"/>
          <cell r="D164"/>
          <cell r="E164"/>
          <cell r="F164"/>
          <cell r="G164"/>
          <cell r="H164" t="str">
            <v>Tesco all butter 2 pk crossiants</v>
          </cell>
          <cell r="I164">
            <v>1</v>
          </cell>
        </row>
        <row r="165">
          <cell r="B165" t="str">
            <v>Chocolate cake</v>
          </cell>
          <cell r="C165"/>
          <cell r="D165"/>
          <cell r="E165"/>
          <cell r="F165"/>
          <cell r="G165"/>
          <cell r="H165" t="str">
            <v>Tesco 15 Chocolate Cake Bars</v>
          </cell>
          <cell r="I165">
            <v>1.42</v>
          </cell>
        </row>
        <row r="166">
          <cell r="B166" t="str">
            <v>Tescco Chocolate chip cake</v>
          </cell>
          <cell r="C166"/>
          <cell r="D166"/>
          <cell r="E166"/>
          <cell r="F166"/>
          <cell r="G166"/>
          <cell r="H166" t="str">
            <v>Tesco 15 Chocolate Cake Bars (30g each)</v>
          </cell>
          <cell r="I166">
            <v>0.14000000000000001</v>
          </cell>
        </row>
        <row r="167">
          <cell r="B167" t="str">
            <v>Cakes and pastries</v>
          </cell>
          <cell r="C167"/>
          <cell r="D167"/>
          <cell r="E167"/>
          <cell r="F167"/>
          <cell r="G167"/>
          <cell r="H167" t="str">
            <v>Tesco finest 4pk fruit scones</v>
          </cell>
          <cell r="I167">
            <v>1.58</v>
          </cell>
        </row>
        <row r="168">
          <cell r="B168" t="str">
            <v>Cakes and pastries</v>
          </cell>
          <cell r="C168"/>
          <cell r="D168"/>
          <cell r="E168"/>
          <cell r="F168"/>
          <cell r="G168"/>
          <cell r="H168" t="str">
            <v>Mr Kipling chocolate slices 8 pk 32g slice</v>
          </cell>
          <cell r="I168">
            <v>2.2999999999999998</v>
          </cell>
        </row>
        <row r="169">
          <cell r="B169" t="str">
            <v>Cakes and pastries</v>
          </cell>
          <cell r="C169"/>
          <cell r="D169"/>
          <cell r="E169"/>
          <cell r="F169"/>
          <cell r="G169"/>
          <cell r="H169" t="str">
            <v>Tesco Ganola flapjack tray bake 275g</v>
          </cell>
          <cell r="I169">
            <v>0.8</v>
          </cell>
        </row>
        <row r="170">
          <cell r="B170" t="str">
            <v>Cakes and pastries</v>
          </cell>
          <cell r="C170"/>
          <cell r="D170"/>
          <cell r="E170"/>
          <cell r="F170"/>
          <cell r="G170"/>
          <cell r="H170" t="str">
            <v>Tesco hot chocolate fudge cake frozen 450g  6 pieces</v>
          </cell>
          <cell r="I170">
            <v>1.58</v>
          </cell>
        </row>
        <row r="171">
          <cell r="B171" t="str">
            <v>Biscuits</v>
          </cell>
          <cell r="C171" t="str">
            <v>Tesco malted milk 200g (8.3g per bisc)Allow for extra due to weight difference. £0.40p</v>
          </cell>
          <cell r="D171">
            <v>0.47</v>
          </cell>
          <cell r="E171"/>
          <cell r="F171"/>
          <cell r="G171"/>
          <cell r="H171" t="str">
            <v>Tesco Malted Milk Biscuits 200G (approx 22)</v>
          </cell>
          <cell r="I171">
            <v>0.47</v>
          </cell>
        </row>
        <row r="172">
          <cell r="B172" t="str">
            <v>Biscuits</v>
          </cell>
          <cell r="C172"/>
          <cell r="D172"/>
          <cell r="E172"/>
          <cell r="F172"/>
          <cell r="G172"/>
          <cell r="H172" t="str">
            <v>Tesco Rich Tea Biscuit 300G (approx 31)</v>
          </cell>
          <cell r="I172">
            <v>0.32</v>
          </cell>
        </row>
        <row r="173">
          <cell r="B173" t="str">
            <v>Biscuits</v>
          </cell>
          <cell r="C173"/>
          <cell r="D173"/>
          <cell r="E173"/>
          <cell r="F173"/>
          <cell r="G173"/>
          <cell r="H173" t="str">
            <v>Mcvitie's Jaffa Cakes 10 Pack</v>
          </cell>
          <cell r="I173">
            <v>1.1000000000000001</v>
          </cell>
        </row>
        <row r="174">
          <cell r="B174" t="str">
            <v>Biscuits</v>
          </cell>
          <cell r="C174"/>
          <cell r="D174"/>
          <cell r="E174"/>
          <cell r="F174"/>
          <cell r="G174"/>
          <cell r="H174" t="str">
            <v>McVities rich tea biscuits 300g</v>
          </cell>
          <cell r="I174">
            <v>1.35</v>
          </cell>
        </row>
        <row r="175">
          <cell r="B175" t="str">
            <v>Biscuits, other than chocolate</v>
          </cell>
          <cell r="C175"/>
          <cell r="D175"/>
          <cell r="E175"/>
          <cell r="F175"/>
          <cell r="G175"/>
          <cell r="H175" t="str">
            <v>Mcvities Hobnob biscuits 262g</v>
          </cell>
          <cell r="I175">
            <v>0.95</v>
          </cell>
        </row>
        <row r="176">
          <cell r="B176" t="str">
            <v>Sweet biscuits + visitors</v>
          </cell>
          <cell r="C176"/>
          <cell r="D176"/>
          <cell r="E176"/>
          <cell r="F176"/>
          <cell r="G176"/>
          <cell r="H176" t="str">
            <v>Tesco custard creams 400g</v>
          </cell>
          <cell r="I176">
            <v>0.47</v>
          </cell>
        </row>
        <row r="177">
          <cell r="B177" t="str">
            <v>Sweet biscuits + visitors</v>
          </cell>
          <cell r="C177"/>
          <cell r="D177"/>
          <cell r="E177"/>
          <cell r="F177"/>
          <cell r="G177"/>
          <cell r="H177" t="str">
            <v>Tesco bourbon creasm 296g  approx 21 bis</v>
          </cell>
          <cell r="I177">
            <v>0.47</v>
          </cell>
        </row>
        <row r="178">
          <cell r="B178" t="str">
            <v>Sweet biscuits + visitors</v>
          </cell>
          <cell r="C178"/>
          <cell r="D178"/>
          <cell r="E178"/>
          <cell r="F178"/>
          <cell r="G178"/>
          <cell r="H178" t="str">
            <v>Tesco rich tea 300g</v>
          </cell>
          <cell r="I178" t="str">
            <v>ALREADY ABOVE</v>
          </cell>
        </row>
        <row r="179">
          <cell r="B179" t="str">
            <v>Sweet biscuits</v>
          </cell>
          <cell r="C179"/>
          <cell r="D179"/>
          <cell r="E179"/>
          <cell r="F179"/>
          <cell r="G179"/>
          <cell r="H179" t="str">
            <v>Mcvitie's Jaffa Cakes 10 Pack</v>
          </cell>
          <cell r="I179" t="str">
            <v>ALREADY ABOVE</v>
          </cell>
        </row>
        <row r="180">
          <cell r="B180" t="str">
            <v>Chocolate coated filled bars</v>
          </cell>
          <cell r="C180" t="str">
            <v>Kit Kat 2 finger milk 8pk</v>
          </cell>
          <cell r="D180">
            <v>1.5</v>
          </cell>
          <cell r="E180"/>
          <cell r="F180"/>
          <cell r="G180" t="str">
            <v>9pack</v>
          </cell>
          <cell r="H180" t="str">
            <v>Kitkat 2 finger milk chocolate 9 pk 186.3g</v>
          </cell>
          <cell r="I180">
            <v>1.58</v>
          </cell>
        </row>
        <row r="181">
          <cell r="B181" t="str">
            <v>Crackers</v>
          </cell>
          <cell r="C181"/>
          <cell r="D181"/>
          <cell r="E181"/>
          <cell r="F181"/>
          <cell r="G181"/>
          <cell r="H181" t="str">
            <v>Tesco Cream Crackers 300G (approx. 39)</v>
          </cell>
          <cell r="I181">
            <v>0.42</v>
          </cell>
        </row>
        <row r="182">
          <cell r="B182" t="str">
            <v>Meusli</v>
          </cell>
          <cell r="C182" t="str">
            <v>40g Alpen no added sugar 560g £1.39</v>
          </cell>
          <cell r="D182">
            <v>3</v>
          </cell>
          <cell r="E182"/>
          <cell r="F182"/>
          <cell r="G182" t="str">
            <v>560g</v>
          </cell>
          <cell r="H182" t="str">
            <v>Tesco Swiss Style No Added Sugar Muesli 560g</v>
          </cell>
          <cell r="I182">
            <v>1.288</v>
          </cell>
        </row>
        <row r="183">
          <cell r="B183" t="str">
            <v>Meusli</v>
          </cell>
          <cell r="C183"/>
          <cell r="D183"/>
          <cell r="E183"/>
          <cell r="F183"/>
          <cell r="G183"/>
          <cell r="H183" t="str">
            <v>Tesco No Added Sugar Swiss Style Muesli 1Kg</v>
          </cell>
          <cell r="I183">
            <v>2.31</v>
          </cell>
        </row>
        <row r="184">
          <cell r="B184" t="str">
            <v>Ice cream</v>
          </cell>
          <cell r="C184"/>
          <cell r="D184"/>
          <cell r="E184"/>
          <cell r="F184"/>
          <cell r="G184"/>
          <cell r="H184" t="str">
            <v>Walls Soft Scoop Vanilla 1800Ml</v>
          </cell>
          <cell r="I184">
            <v>2.1</v>
          </cell>
        </row>
        <row r="185">
          <cell r="B185" t="str">
            <v>Ice cream</v>
          </cell>
          <cell r="C185"/>
          <cell r="D185"/>
          <cell r="E185"/>
          <cell r="F185"/>
          <cell r="G185"/>
          <cell r="H185" t="str">
            <v>Tesco Cornish Ice Cream 2 Litres</v>
          </cell>
          <cell r="I185">
            <v>3.15</v>
          </cell>
        </row>
        <row r="186">
          <cell r="B186" t="str">
            <v>Ice cream</v>
          </cell>
          <cell r="C186" t="str">
            <v>Tesco soft scoop vanilla ice cream 2 litres</v>
          </cell>
          <cell r="D186">
            <v>1.5</v>
          </cell>
          <cell r="E186"/>
          <cell r="F186"/>
          <cell r="G186"/>
          <cell r="H186" t="str">
            <v>Tesco Vanilla Ice Cream 900Ml</v>
          </cell>
          <cell r="I186">
            <v>1.79</v>
          </cell>
        </row>
        <row r="187">
          <cell r="B187" t="str">
            <v>Porridge</v>
          </cell>
          <cell r="C187" t="str">
            <v>Tesco scottish porridge oats 500g</v>
          </cell>
          <cell r="D187">
            <v>1.1000000000000001</v>
          </cell>
          <cell r="E187"/>
          <cell r="F187"/>
          <cell r="G187" t="str">
            <v>1kg</v>
          </cell>
          <cell r="H187" t="str">
            <v xml:space="preserve">Tesco scottish oats 500g </v>
          </cell>
          <cell r="I187">
            <v>0.6</v>
          </cell>
        </row>
        <row r="188">
          <cell r="B188" t="str">
            <v>Porridge</v>
          </cell>
          <cell r="C188"/>
          <cell r="D188"/>
          <cell r="E188"/>
          <cell r="F188"/>
          <cell r="G188"/>
          <cell r="H188" t="str">
            <v>Tesco Scottish Oats Porridge 1Kg</v>
          </cell>
          <cell r="I188">
            <v>1.1599999999999999</v>
          </cell>
        </row>
        <row r="189">
          <cell r="B189" t="str">
            <v>Other high fibre breakfast cereals</v>
          </cell>
          <cell r="C189" t="str">
            <v>Tesco 24 biscuit pack £1.24</v>
          </cell>
          <cell r="D189">
            <v>1.6</v>
          </cell>
          <cell r="E189"/>
          <cell r="F189"/>
          <cell r="G189"/>
          <cell r="H189" t="str">
            <v>Weetabix cereal 12 pack</v>
          </cell>
          <cell r="I189">
            <v>1.58</v>
          </cell>
        </row>
        <row r="190">
          <cell r="B190" t="str">
            <v>Other high fibre breakfast cereals</v>
          </cell>
          <cell r="C190"/>
          <cell r="D190"/>
          <cell r="E190"/>
          <cell r="F190"/>
          <cell r="G190"/>
          <cell r="H190" t="str">
            <v>Weetabix Cereal 24 Pack</v>
          </cell>
          <cell r="I190">
            <v>2.94</v>
          </cell>
        </row>
        <row r="191">
          <cell r="B191" t="str">
            <v>Other high fibre breakfast cereals</v>
          </cell>
          <cell r="C191" t="str">
            <v>Nestle Shredded Wheat 360g 16pieces £1.68</v>
          </cell>
          <cell r="D191">
            <v>2</v>
          </cell>
          <cell r="E191"/>
          <cell r="F191"/>
          <cell r="G191"/>
          <cell r="H191" t="str">
            <v>Nestle shredded wheat 16 pack 360g</v>
          </cell>
          <cell r="I191">
            <v>2.84</v>
          </cell>
        </row>
        <row r="192">
          <cell r="B192" t="str">
            <v>Other high fibre breakfast cereals</v>
          </cell>
          <cell r="C192"/>
          <cell r="D192"/>
          <cell r="E192"/>
          <cell r="F192"/>
          <cell r="G192"/>
          <cell r="H192" t="str">
            <v>Tesco sultana bran cereal 750g</v>
          </cell>
          <cell r="I192">
            <v>2</v>
          </cell>
        </row>
        <row r="193">
          <cell r="B193" t="str">
            <v>Other high fibre breakfast cereals</v>
          </cell>
          <cell r="C193"/>
          <cell r="D193"/>
          <cell r="E193"/>
          <cell r="F193"/>
          <cell r="G193"/>
          <cell r="H193" t="str">
            <v>Tesco Wheat biscuits 24 pk</v>
          </cell>
          <cell r="I193">
            <v>0.95</v>
          </cell>
        </row>
        <row r="194">
          <cell r="B194" t="str">
            <v>Other high fibre breakfast cereals</v>
          </cell>
          <cell r="C194"/>
          <cell r="D194"/>
          <cell r="E194"/>
          <cell r="F194"/>
          <cell r="G194"/>
          <cell r="H194" t="str">
            <v>Tesco Wheat Biscuits Cereal 48Pk</v>
          </cell>
          <cell r="I194">
            <v>1.89</v>
          </cell>
        </row>
        <row r="195">
          <cell r="B195" t="str">
            <v>Cheerios</v>
          </cell>
          <cell r="C195"/>
          <cell r="D195"/>
          <cell r="E195"/>
          <cell r="F195"/>
          <cell r="G195"/>
          <cell r="H195" t="str">
            <v>Nestle Cheerios Cereal 375G</v>
          </cell>
          <cell r="I195">
            <v>2.73</v>
          </cell>
        </row>
        <row r="196">
          <cell r="B196" t="str">
            <v>Frosties</v>
          </cell>
          <cell r="C196"/>
          <cell r="D196"/>
          <cell r="E196"/>
          <cell r="F196"/>
          <cell r="G196"/>
          <cell r="H196" t="str">
            <v>Tesco Frosted Flakes Cereal 500G</v>
          </cell>
          <cell r="I196">
            <v>1.05</v>
          </cell>
        </row>
        <row r="197">
          <cell r="B197" t="str">
            <v>Flap Jack</v>
          </cell>
          <cell r="C197"/>
          <cell r="D197"/>
          <cell r="E197"/>
          <cell r="F197"/>
          <cell r="G197"/>
          <cell r="H197" t="str">
            <v>Tesco Oaty Flapjacks 5 Pack 170G</v>
          </cell>
          <cell r="I197">
            <v>1.26</v>
          </cell>
        </row>
        <row r="198">
          <cell r="B198" t="str">
            <v>Wagon Wheel</v>
          </cell>
          <cell r="C198"/>
          <cell r="D198"/>
          <cell r="E198"/>
          <cell r="F198"/>
          <cell r="G198"/>
          <cell r="H198" t="str">
            <v>Burtons Original Wagon Wheels 6 Pack</v>
          </cell>
          <cell r="I198">
            <v>0.89</v>
          </cell>
        </row>
        <row r="199">
          <cell r="B199" t="str">
            <v>Pancakes</v>
          </cell>
          <cell r="C199"/>
          <cell r="D199"/>
          <cell r="E199"/>
          <cell r="F199"/>
          <cell r="G199"/>
          <cell r="H199" t="str">
            <v>Tesco Scotch Pancake 8 Pack</v>
          </cell>
          <cell r="I199">
            <v>0.57999999999999996</v>
          </cell>
        </row>
        <row r="200">
          <cell r="B200" t="str">
            <v>Custard</v>
          </cell>
          <cell r="C200" t="str">
            <v>Tesco ready mixed custard 500ml 0.67p</v>
          </cell>
          <cell r="D200">
            <v>0.7</v>
          </cell>
          <cell r="E200"/>
          <cell r="F200"/>
          <cell r="G200"/>
          <cell r="H200" t="str">
            <v>Tesco custard powder 300g</v>
          </cell>
          <cell r="I200">
            <v>1.46</v>
          </cell>
        </row>
        <row r="201">
          <cell r="B201" t="str">
            <v>Custard</v>
          </cell>
          <cell r="C201" t="str">
            <v>Ambrosia Custard 120ml 0.48p</v>
          </cell>
          <cell r="D201">
            <v>0.65</v>
          </cell>
          <cell r="E201"/>
          <cell r="F201"/>
          <cell r="G201" t="str">
            <v>150g</v>
          </cell>
          <cell r="H201" t="str">
            <v>Ambrosia custard pot 4 x 125g</v>
          </cell>
          <cell r="I201">
            <v>1.58</v>
          </cell>
        </row>
        <row r="202">
          <cell r="B202" t="str">
            <v>Custard</v>
          </cell>
          <cell r="C202"/>
          <cell r="D202"/>
          <cell r="E202"/>
          <cell r="F202"/>
          <cell r="G202"/>
          <cell r="H202" t="str">
            <v>Tesco Ready To Eat Pot Custard 150G</v>
          </cell>
          <cell r="I202">
            <v>0.53</v>
          </cell>
        </row>
        <row r="203">
          <cell r="B203" t="str">
            <v>Custard</v>
          </cell>
          <cell r="C203"/>
          <cell r="D203"/>
          <cell r="E203"/>
          <cell r="F203"/>
          <cell r="G203"/>
          <cell r="H203" t="str">
            <v>Tesco Ready To Serve Custard 400G</v>
          </cell>
          <cell r="I203">
            <v>0.53</v>
          </cell>
        </row>
        <row r="204">
          <cell r="B204" t="str">
            <v>Rice pudding</v>
          </cell>
          <cell r="C204" t="str">
            <v>Tesco creamed rice pudding 213g</v>
          </cell>
          <cell r="D204">
            <v>0.55000000000000004</v>
          </cell>
          <cell r="E204"/>
          <cell r="F204"/>
          <cell r="G204" t="str">
            <v>400g</v>
          </cell>
          <cell r="H204" t="str">
            <v>Ambrosia cream rice pudding 4pk 125g</v>
          </cell>
          <cell r="I204">
            <v>1.58</v>
          </cell>
        </row>
        <row r="205">
          <cell r="B205" t="str">
            <v>Pasta</v>
          </cell>
          <cell r="C205" t="str">
            <v>Tesco Penne Pasta Quills 500G</v>
          </cell>
          <cell r="D205">
            <v>0.53</v>
          </cell>
          <cell r="E205"/>
          <cell r="F205"/>
          <cell r="G205"/>
          <cell r="H205" t="str">
            <v>Tesco Quick Cook Penne 500g</v>
          </cell>
          <cell r="I205">
            <v>0.57999999999999996</v>
          </cell>
        </row>
        <row r="206">
          <cell r="B206" t="str">
            <v>Pasta</v>
          </cell>
          <cell r="C206" t="str">
            <v>Tesco Short Spaghetti 500G</v>
          </cell>
          <cell r="D206">
            <v>0.53</v>
          </cell>
          <cell r="E206"/>
          <cell r="F206"/>
          <cell r="G206"/>
          <cell r="H206" t="str">
            <v>Tesco Short Spaghetti Pasta 500G</v>
          </cell>
          <cell r="I206">
            <v>0.57999999999999996</v>
          </cell>
        </row>
        <row r="207">
          <cell r="B207" t="str">
            <v>Pasta</v>
          </cell>
          <cell r="C207"/>
          <cell r="D207"/>
          <cell r="E207"/>
          <cell r="F207"/>
          <cell r="G207"/>
          <cell r="H207" t="str">
            <v xml:space="preserve">Hearty Food Co spaghetti 500g </v>
          </cell>
          <cell r="I207">
            <v>0.2</v>
          </cell>
        </row>
        <row r="208">
          <cell r="B208" t="str">
            <v>Pasta</v>
          </cell>
          <cell r="C208"/>
          <cell r="D208"/>
          <cell r="E208"/>
          <cell r="F208"/>
          <cell r="G208"/>
          <cell r="H208" t="str">
            <v>Tesco Farfalle Pasta Bows 500G</v>
          </cell>
          <cell r="I208">
            <v>0.57999999999999996</v>
          </cell>
        </row>
        <row r="209">
          <cell r="B209" t="str">
            <v>Pasta</v>
          </cell>
          <cell r="C209"/>
          <cell r="D209"/>
          <cell r="E209"/>
          <cell r="F209"/>
          <cell r="G209"/>
          <cell r="H209" t="str">
            <v>Tesco macaroni 500g</v>
          </cell>
          <cell r="I209">
            <v>0.57999999999999996</v>
          </cell>
        </row>
        <row r="210">
          <cell r="B210" t="str">
            <v>Pasta</v>
          </cell>
          <cell r="C210" t="str">
            <v>Tesco Lasagne Pasta 500G</v>
          </cell>
          <cell r="D210">
            <v>0.55000000000000004</v>
          </cell>
          <cell r="E210"/>
          <cell r="F210"/>
          <cell r="G210"/>
          <cell r="H210" t="str">
            <v>Tesco Lasagne Pasta 500g</v>
          </cell>
          <cell r="I210">
            <v>0.57999999999999996</v>
          </cell>
        </row>
        <row r="211">
          <cell r="B211" t="str">
            <v>Pasta salad</v>
          </cell>
          <cell r="C211"/>
          <cell r="D211"/>
          <cell r="E211"/>
          <cell r="F211"/>
          <cell r="G211"/>
          <cell r="H211" t="str">
            <v>Tesco Cheese &amp; Tomato Pasta 300G</v>
          </cell>
          <cell r="I211">
            <v>1.7</v>
          </cell>
        </row>
        <row r="212">
          <cell r="B212" t="str">
            <v>Pasta tinned</v>
          </cell>
          <cell r="C212"/>
          <cell r="D212"/>
          <cell r="E212"/>
          <cell r="F212"/>
          <cell r="G212"/>
          <cell r="H212" t="str">
            <v>Heinz Hoops No Added Sugar 205G</v>
          </cell>
          <cell r="I212">
            <v>0.57999999999999996</v>
          </cell>
        </row>
        <row r="213">
          <cell r="B213" t="str">
            <v>Rice</v>
          </cell>
          <cell r="C213" t="str">
            <v>The curry leaf long grain rice easy cook 1kg</v>
          </cell>
          <cell r="D213">
            <v>1.2</v>
          </cell>
          <cell r="E213"/>
          <cell r="F213"/>
          <cell r="G213" t="str">
            <v>Tesco long grain easy cook</v>
          </cell>
          <cell r="H213" t="str">
            <v>Tesco Easy Cook Long Grain Rice 1Kg</v>
          </cell>
          <cell r="I213">
            <v>1.26</v>
          </cell>
        </row>
        <row r="214">
          <cell r="B214" t="str">
            <v>Rice</v>
          </cell>
          <cell r="C214"/>
          <cell r="D214"/>
          <cell r="E214"/>
          <cell r="F214"/>
          <cell r="G214"/>
          <cell r="H214" t="str">
            <v>Tesco Easy Cook Long Grain Rice 2kg</v>
          </cell>
          <cell r="I214">
            <v>2.36</v>
          </cell>
        </row>
        <row r="215">
          <cell r="B215" t="str">
            <v>Pizza bought frozen</v>
          </cell>
          <cell r="C215" t="str">
            <v>Chicago Town Pepperoni Twin Pack 320G (freeze the rest)</v>
          </cell>
          <cell r="D215">
            <v>2</v>
          </cell>
          <cell r="E215"/>
          <cell r="F215"/>
          <cell r="G215"/>
          <cell r="H215" t="str">
            <v>Tesco Stonebaked Thin Four Cheese Pizza 330G</v>
          </cell>
          <cell r="I215">
            <v>1.47</v>
          </cell>
        </row>
        <row r="216">
          <cell r="B216" t="str">
            <v>Pizza</v>
          </cell>
          <cell r="C216"/>
          <cell r="D216"/>
          <cell r="E216"/>
          <cell r="F216"/>
          <cell r="G216"/>
          <cell r="H216" t="str">
            <v>Tesco Stonebaked Margherita Pizza 286G</v>
          </cell>
          <cell r="I216">
            <v>3.68</v>
          </cell>
        </row>
        <row r="217">
          <cell r="B217" t="str">
            <v>Pizza</v>
          </cell>
          <cell r="C217"/>
          <cell r="D217"/>
          <cell r="E217"/>
          <cell r="F217"/>
          <cell r="G217"/>
          <cell r="H217" t="str">
            <v>Tesco Everyday val cheese and tom pizza 114g</v>
          </cell>
          <cell r="I217">
            <v>0.49</v>
          </cell>
        </row>
        <row r="218">
          <cell r="B218" t="str">
            <v>Tesco frozen Mediterraean Vegetable pizza</v>
          </cell>
          <cell r="C218"/>
          <cell r="D218"/>
          <cell r="E218"/>
          <cell r="F218"/>
          <cell r="G218"/>
          <cell r="H218" t="str">
            <v>Tesco Stonebaked Mediterranean Vegetable Pizza 380G (other flavours available)</v>
          </cell>
          <cell r="I218">
            <v>1.47</v>
          </cell>
        </row>
        <row r="219">
          <cell r="B219" t="str">
            <v>Oatcakes</v>
          </cell>
          <cell r="C219"/>
          <cell r="D219"/>
          <cell r="E219"/>
          <cell r="F219"/>
          <cell r="G219"/>
          <cell r="H219" t="str">
            <v>Nairns Fine Milled Oatcakes 250G</v>
          </cell>
          <cell r="I219">
            <v>1.05</v>
          </cell>
        </row>
        <row r="220">
          <cell r="B220" t="str">
            <v>Oatcakes</v>
          </cell>
          <cell r="C220" t="str">
            <v>Stockains Oat cakes 100g 8pk. 12g each - 54p Store airtight tin.</v>
          </cell>
          <cell r="D220">
            <v>0.95</v>
          </cell>
          <cell r="E220"/>
          <cell r="F220"/>
          <cell r="G220" t="str">
            <v>200g stockans thick oatcakes</v>
          </cell>
          <cell r="H220" t="str">
            <v>Tesco Scottish Rough Oatcakes 250g</v>
          </cell>
          <cell r="I220">
            <v>0.84</v>
          </cell>
        </row>
        <row r="221">
          <cell r="B221" t="str">
            <v>Jelly pot</v>
          </cell>
          <cell r="C221" t="str">
            <v>Hartleys ready to eat jelly pot 1x125g 0.49each</v>
          </cell>
          <cell r="D221">
            <v>0.55000000000000004</v>
          </cell>
          <cell r="E221"/>
          <cell r="F221"/>
          <cell r="G221"/>
          <cell r="H221" t="str">
            <v>Hartleys Multipack Ready To Eat Strawberry Jelly 6 X125g</v>
          </cell>
          <cell r="I221">
            <v>2.63</v>
          </cell>
        </row>
        <row r="222">
          <cell r="B222" t="str">
            <v>Cereal bar</v>
          </cell>
          <cell r="C222"/>
          <cell r="D222"/>
          <cell r="E222"/>
          <cell r="F222"/>
          <cell r="G222"/>
          <cell r="H222" t="str">
            <v>Natural Valley protein bar 42g</v>
          </cell>
          <cell r="I222">
            <v>3.03</v>
          </cell>
        </row>
        <row r="223">
          <cell r="B223" t="str">
            <v>Cereal bar</v>
          </cell>
          <cell r="C223"/>
          <cell r="D223"/>
          <cell r="E223"/>
          <cell r="F223"/>
          <cell r="G223"/>
          <cell r="H223" t="str">
            <v>Nature Valley Crunchy Granola Oats &amp; Honey 5X42g</v>
          </cell>
          <cell r="I223">
            <v>2.5099999999999998</v>
          </cell>
        </row>
        <row r="224">
          <cell r="B224" t="str">
            <v>Tesco Apple rice cake</v>
          </cell>
          <cell r="C224"/>
          <cell r="D224"/>
          <cell r="E224"/>
          <cell r="F224"/>
          <cell r="G224"/>
          <cell r="H224" t="str">
            <v>Tesco  apple rice cakes  4 x 2g rice cakes</v>
          </cell>
          <cell r="I224">
            <v>1.89</v>
          </cell>
        </row>
        <row r="225">
          <cell r="B225" t="str">
            <v>Rice cake</v>
          </cell>
          <cell r="C225" t="str">
            <v>Tesco goodness apple rice cake 40g 7+mths. 85p</v>
          </cell>
          <cell r="D225">
            <v>0.8</v>
          </cell>
          <cell r="E225"/>
          <cell r="F225"/>
          <cell r="G225"/>
          <cell r="H225" t="str">
            <v>Tesco Apple Rice Cakes 4X20G</v>
          </cell>
          <cell r="I225" t="str">
            <v>AS ABOVE</v>
          </cell>
        </row>
        <row r="226">
          <cell r="B226" t="str">
            <v>Pkt Cheese sauce mix</v>
          </cell>
          <cell r="C226" t="str">
            <v>0.5 of a packet Colmans cheese sauce packet 40g 0.70p</v>
          </cell>
          <cell r="D226">
            <v>0.8</v>
          </cell>
          <cell r="E226"/>
          <cell r="F226"/>
          <cell r="G226"/>
          <cell r="H226" t="str">
            <v>Colmans cheddar cheese sauce mix 40g</v>
          </cell>
          <cell r="I226">
            <v>0.65</v>
          </cell>
        </row>
        <row r="227">
          <cell r="B227" t="str">
            <v>Stock cube</v>
          </cell>
          <cell r="C227" t="str">
            <v>Oxo 12 pk. 71g  £1.25</v>
          </cell>
          <cell r="D227">
            <v>1</v>
          </cell>
          <cell r="E227"/>
          <cell r="F227"/>
          <cell r="G227"/>
          <cell r="H227" t="str">
            <v>Oxo cubes beef x 12 (71g)</v>
          </cell>
          <cell r="I227">
            <v>1.3</v>
          </cell>
        </row>
        <row r="228">
          <cell r="B228" t="str">
            <v>Soft drinks, concentrated sugar free</v>
          </cell>
          <cell r="C228" t="str">
            <v>Tesco Double Strength Summerfruits Squash No Added Sugar 1.5L</v>
          </cell>
          <cell r="D228">
            <v>1</v>
          </cell>
          <cell r="E228"/>
          <cell r="F228"/>
          <cell r="G228"/>
          <cell r="H228" t="str">
            <v xml:space="preserve">Robinsons concentrate orange no added sugar 1L </v>
          </cell>
          <cell r="I228">
            <v>1.58</v>
          </cell>
        </row>
        <row r="229">
          <cell r="B229" t="str">
            <v>Soft drinks, concentrated sugar free</v>
          </cell>
          <cell r="C229"/>
          <cell r="D229"/>
          <cell r="E229"/>
          <cell r="F229"/>
          <cell r="G229"/>
          <cell r="H229" t="str">
            <v>Tesco Double Strength Orange Squash No Added Sugar 1.5L</v>
          </cell>
          <cell r="I229">
            <v>1.05</v>
          </cell>
        </row>
        <row r="230">
          <cell r="B230" t="str">
            <v>Oil sunflower</v>
          </cell>
          <cell r="C230" t="str">
            <v>Tesco pure sunflower oil 1L</v>
          </cell>
          <cell r="D230">
            <v>1.1000000000000001</v>
          </cell>
          <cell r="E230"/>
          <cell r="F230"/>
          <cell r="G230"/>
          <cell r="H230" t="str">
            <v>Tesco Pure Sunflower Oil 1L</v>
          </cell>
          <cell r="I230">
            <v>1.26</v>
          </cell>
        </row>
        <row r="231">
          <cell r="B231" t="str">
            <v>Diet Coke</v>
          </cell>
          <cell r="C231" t="str">
            <v>Diet coke 8x330ml (on sale, original price £4.39)</v>
          </cell>
          <cell r="D231">
            <v>4</v>
          </cell>
          <cell r="E231"/>
          <cell r="F231"/>
          <cell r="G231"/>
          <cell r="H231" t="str">
            <v>Coca Cola Diet Coke 8X330ml</v>
          </cell>
          <cell r="I231">
            <v>3.99</v>
          </cell>
        </row>
        <row r="232">
          <cell r="B232" t="str">
            <v>Chocolate covered biscuit</v>
          </cell>
          <cell r="C232" t="str">
            <v>Kit Kat 166g pkof 8 (2 fingers) 20.8g each £1.59</v>
          </cell>
          <cell r="D232">
            <v>1.5</v>
          </cell>
          <cell r="E232"/>
          <cell r="F232"/>
          <cell r="G232" t="str">
            <v>9 pack</v>
          </cell>
          <cell r="H232" t="str">
            <v>KitKat 2 finger chocolate 9 pk</v>
          </cell>
          <cell r="I232" t="str">
            <v>ALREADY ABOVE</v>
          </cell>
        </row>
        <row r="233">
          <cell r="B233" t="str">
            <v>Chocolate covered biscuit</v>
          </cell>
          <cell r="C233" t="str">
            <v>McVities Penguin 8pk  196.8g £1.00</v>
          </cell>
          <cell r="D233">
            <v>1.39</v>
          </cell>
          <cell r="E233"/>
          <cell r="F233"/>
          <cell r="G233"/>
          <cell r="H233" t="str">
            <v xml:space="preserve">Penguin 8 pack Mcvities 196.8g </v>
          </cell>
          <cell r="I233">
            <v>1</v>
          </cell>
        </row>
        <row r="234">
          <cell r="B234" t="str">
            <v>Tesco milk choc chip cookie</v>
          </cell>
          <cell r="C234"/>
          <cell r="D234"/>
          <cell r="E234"/>
          <cell r="F234"/>
          <cell r="G234"/>
          <cell r="H234" t="str">
            <v xml:space="preserve">Tesco Chocolate Chip Cookies 250G </v>
          </cell>
          <cell r="I234">
            <v>0.6</v>
          </cell>
        </row>
        <row r="235">
          <cell r="B235" t="str">
            <v>Chocolate bar</v>
          </cell>
          <cell r="C235" t="str">
            <v>Cadbury Freddo 6pk £1.25</v>
          </cell>
          <cell r="D235">
            <v>1</v>
          </cell>
          <cell r="E235"/>
          <cell r="F235"/>
          <cell r="G235"/>
          <cell r="H235" t="str">
            <v>Cadburys crunchie bar</v>
          </cell>
          <cell r="I235">
            <v>0.63</v>
          </cell>
        </row>
        <row r="236">
          <cell r="B236" t="str">
            <v>Chocolate covered bars</v>
          </cell>
          <cell r="C236" t="str">
            <v>Kit Kat 2 finger milk 8pk</v>
          </cell>
          <cell r="D236">
            <v>1.5</v>
          </cell>
          <cell r="E236"/>
          <cell r="F236"/>
          <cell r="G236" t="str">
            <v>9 pack</v>
          </cell>
          <cell r="H236" t="str">
            <v>Kit kat 2 finger milk chocolate 9 pack 186.3g</v>
          </cell>
          <cell r="I236" t="str">
            <v>ALREADY ABOVE</v>
          </cell>
        </row>
        <row r="237">
          <cell r="B237" t="str">
            <v>Chocolate</v>
          </cell>
          <cell r="C237"/>
          <cell r="D237"/>
          <cell r="E237"/>
          <cell r="F237"/>
          <cell r="G237"/>
          <cell r="H237" t="str">
            <v>Cadbury Dairy Milk Buttons Treat Size Buttons 170G</v>
          </cell>
          <cell r="I237">
            <v>2.79</v>
          </cell>
        </row>
        <row r="238">
          <cell r="B238" t="str">
            <v>Cadbury's Chocolate Pot</v>
          </cell>
          <cell r="C238"/>
          <cell r="D238"/>
          <cell r="E238"/>
          <cell r="F238"/>
          <cell r="G238"/>
          <cell r="H238" t="str">
            <v>Cadbury Dairy Milk Chocolate Buttons Dessert 85G</v>
          </cell>
          <cell r="I238">
            <v>0.79</v>
          </cell>
        </row>
        <row r="239">
          <cell r="B239" t="str">
            <v>oil</v>
          </cell>
          <cell r="C239" t="str">
            <v>Tesco Sunflower Oil 500ml £1.00</v>
          </cell>
          <cell r="D239">
            <v>1.1000000000000001</v>
          </cell>
          <cell r="E239"/>
          <cell r="F239"/>
          <cell r="G239"/>
          <cell r="H239" t="str">
            <v xml:space="preserve">Tesco sunflower oil 500ml </v>
          </cell>
          <cell r="I239">
            <v>0.65</v>
          </cell>
        </row>
        <row r="240">
          <cell r="B240" t="str">
            <v>Tea</v>
          </cell>
          <cell r="C240"/>
          <cell r="D240"/>
          <cell r="E240"/>
          <cell r="F240"/>
          <cell r="G240"/>
          <cell r="H240" t="str">
            <v>Tesco 80 Teabags 250G</v>
          </cell>
          <cell r="I240">
            <v>1.1000000000000001</v>
          </cell>
        </row>
        <row r="241">
          <cell r="B241" t="str">
            <v>Coffee, instant</v>
          </cell>
          <cell r="C241" t="str">
            <v>Tesco classic coffee 200g</v>
          </cell>
          <cell r="D241">
            <v>2.1</v>
          </cell>
          <cell r="E241"/>
          <cell r="F241"/>
          <cell r="G241"/>
          <cell r="H241" t="str">
            <v>Tesco Classic Instant Coffee 200G</v>
          </cell>
          <cell r="I241">
            <v>2.1</v>
          </cell>
        </row>
        <row r="242">
          <cell r="B242" t="str">
            <v>Coffee, instant</v>
          </cell>
          <cell r="C242"/>
          <cell r="D242"/>
          <cell r="E242"/>
          <cell r="F242"/>
          <cell r="G242"/>
          <cell r="H242" t="str">
            <v>Tesco Gold Instant coffee 200g</v>
          </cell>
          <cell r="I242">
            <v>3.15</v>
          </cell>
        </row>
        <row r="243">
          <cell r="B243" t="str">
            <v>Yorkshire pudding</v>
          </cell>
          <cell r="C243" t="str">
            <v>Tesco 12 Yorkshire Puddings 230G (20g each)</v>
          </cell>
          <cell r="D243">
            <v>1.05</v>
          </cell>
          <cell r="E243"/>
          <cell r="F243"/>
          <cell r="G243"/>
          <cell r="H243" t="str">
            <v>Aunt Bessie's 12 Bake At Home Yorkshires 370g</v>
          </cell>
          <cell r="I243">
            <v>1.63</v>
          </cell>
        </row>
        <row r="244">
          <cell r="B244" t="str">
            <v>Salt</v>
          </cell>
          <cell r="C244" t="str">
            <v>Tesco 750g   0.29p  (life limited to 6months)</v>
          </cell>
          <cell r="D244">
            <v>0.37</v>
          </cell>
          <cell r="E244"/>
          <cell r="F244"/>
          <cell r="G244">
            <v>80</v>
          </cell>
          <cell r="H244" t="str">
            <v>Saxa table salt mini pot 70g</v>
          </cell>
          <cell r="I244">
            <v>0.53</v>
          </cell>
        </row>
        <row r="245">
          <cell r="B245" t="str">
            <v>French Dressing</v>
          </cell>
          <cell r="C245"/>
          <cell r="D245"/>
          <cell r="E245"/>
          <cell r="F245"/>
          <cell r="G245"/>
          <cell r="H245" t="str">
            <v>Tesco Healthy Living French Dressing 250mls</v>
          </cell>
          <cell r="I245">
            <v>0.85</v>
          </cell>
        </row>
        <row r="246">
          <cell r="B246" t="str">
            <v>French Dressing</v>
          </cell>
          <cell r="C246" t="str">
            <v>Tesco french style dressing 250ml (max lifetime 4 weeks)</v>
          </cell>
          <cell r="D246">
            <v>0.89</v>
          </cell>
          <cell r="E246"/>
          <cell r="F246"/>
          <cell r="G246"/>
          <cell r="H246" t="str">
            <v>Tesco french dressing 175ml</v>
          </cell>
          <cell r="I246">
            <v>1.05</v>
          </cell>
        </row>
        <row r="247">
          <cell r="B247" t="str">
            <v>Tesco chicken curry</v>
          </cell>
          <cell r="C247"/>
          <cell r="D247"/>
          <cell r="E247"/>
          <cell r="F247"/>
          <cell r="G247"/>
          <cell r="H247" t="str">
            <v>Tesco Chicken Curry in tin 400g</v>
          </cell>
          <cell r="I247">
            <v>1.58</v>
          </cell>
        </row>
        <row r="248">
          <cell r="B248" t="str">
            <v>Curry sauce</v>
          </cell>
          <cell r="C248" t="str">
            <v>Patak's Bhuna Cooking Sauce 450G</v>
          </cell>
          <cell r="D248">
            <v>1.98</v>
          </cell>
          <cell r="E248"/>
          <cell r="F248"/>
          <cell r="G248"/>
          <cell r="H248" t="str">
            <v>Tesco Tikka Masala Cooking Sauce 500g</v>
          </cell>
          <cell r="I248">
            <v>0.75</v>
          </cell>
        </row>
        <row r="249">
          <cell r="B249" t="str">
            <v>Curry sauce</v>
          </cell>
          <cell r="C249" t="str">
            <v>Patak's Bhuna Cooking Sauce 450G</v>
          </cell>
          <cell r="D249">
            <v>1.98</v>
          </cell>
          <cell r="E249"/>
          <cell r="F249"/>
          <cell r="G249"/>
          <cell r="H249" t="str">
            <v>Tesco Jalfrezi Sauce 500G</v>
          </cell>
          <cell r="I249">
            <v>0.8</v>
          </cell>
        </row>
        <row r="250">
          <cell r="B250" t="str">
            <v>Mayonnaise</v>
          </cell>
          <cell r="C250" t="str">
            <v>Tesco mayonnaise 250ml</v>
          </cell>
          <cell r="D250">
            <v>0.79</v>
          </cell>
          <cell r="E250"/>
          <cell r="F250"/>
          <cell r="G250" t="str">
            <v>450ml</v>
          </cell>
          <cell r="H250" t="str">
            <v>Tesco mayo 250mls</v>
          </cell>
          <cell r="I250">
            <v>0.44999999999999996</v>
          </cell>
        </row>
        <row r="251">
          <cell r="B251" t="str">
            <v>Mayonnaise</v>
          </cell>
          <cell r="C251"/>
          <cell r="D251"/>
          <cell r="E251"/>
          <cell r="F251"/>
          <cell r="G251"/>
          <cell r="H251" t="str">
            <v>Tesco Mayonnaise Real 450Ml</v>
          </cell>
          <cell r="I251">
            <v>0.79</v>
          </cell>
        </row>
        <row r="252">
          <cell r="B252" t="str">
            <v>Mayonnaise</v>
          </cell>
          <cell r="C252"/>
          <cell r="D252"/>
          <cell r="E252"/>
          <cell r="F252"/>
          <cell r="G252"/>
          <cell r="H252" t="str">
            <v>Hellmann's Real Mayonnaise 200G Jar</v>
          </cell>
          <cell r="I252">
            <v>1.6</v>
          </cell>
        </row>
        <row r="253">
          <cell r="B253" t="str">
            <v>Jar of curry sauce</v>
          </cell>
          <cell r="C253"/>
          <cell r="D253"/>
          <cell r="E253"/>
          <cell r="F253"/>
          <cell r="G253"/>
          <cell r="H253" t="str">
            <v>Loyd Grossman Tikka Masala Sauce 350G</v>
          </cell>
          <cell r="I253">
            <v>1.85</v>
          </cell>
        </row>
        <row r="254">
          <cell r="B254" t="str">
            <v>Stir fry sauce packet</v>
          </cell>
          <cell r="C254" t="str">
            <v>Blue Dragon Sweet &amp; Sour Stir Fry Sauce 120G</v>
          </cell>
          <cell r="D254">
            <v>0.74</v>
          </cell>
          <cell r="E254"/>
          <cell r="F254"/>
          <cell r="G254"/>
          <cell r="H254" t="str">
            <v>Blue dragon stir fry sauce 120g</v>
          </cell>
          <cell r="I254">
            <v>0.7</v>
          </cell>
        </row>
        <row r="255">
          <cell r="B255" t="str">
            <v>Gravy granules</v>
          </cell>
          <cell r="C255" t="str">
            <v>Tesco beef gravy granules 200g</v>
          </cell>
          <cell r="D255">
            <v>0.74</v>
          </cell>
          <cell r="E255"/>
          <cell r="F255"/>
          <cell r="G255"/>
          <cell r="H255" t="str">
            <v>Tesco Gravy Granules For Chicken 200G</v>
          </cell>
          <cell r="I255">
            <v>0.74</v>
          </cell>
        </row>
        <row r="256">
          <cell r="B256" t="str">
            <v>Gravy granules</v>
          </cell>
          <cell r="C256"/>
          <cell r="D256"/>
          <cell r="E256"/>
          <cell r="F256"/>
          <cell r="G256"/>
          <cell r="H256" t="str">
            <v>Bisto reduced salt gravy granuales 170g</v>
          </cell>
          <cell r="I256">
            <v>1.58</v>
          </cell>
        </row>
        <row r="257">
          <cell r="B257" t="str">
            <v>Tomato ketchup</v>
          </cell>
          <cell r="C257"/>
          <cell r="D257"/>
          <cell r="E257"/>
          <cell r="F257"/>
          <cell r="G257"/>
          <cell r="H257" t="str">
            <v>Heinz Top Down Squeezy Tomato Ketchup Sauce 570G</v>
          </cell>
          <cell r="I257">
            <v>2.1</v>
          </cell>
        </row>
        <row r="258">
          <cell r="B258" t="str">
            <v>Packet of mixed nuts</v>
          </cell>
          <cell r="C258" t="str">
            <v>50g Tesco mixed nuts 200g £1.69</v>
          </cell>
          <cell r="D258">
            <v>2.84</v>
          </cell>
          <cell r="E258"/>
          <cell r="F258"/>
          <cell r="G258"/>
          <cell r="H258" t="str">
            <v>Tesco snack nuts 25g 50p x 2</v>
          </cell>
          <cell r="I258">
            <v>1</v>
          </cell>
        </row>
        <row r="259">
          <cell r="B259" t="str">
            <v>Yorkshire pudding (one frozen)</v>
          </cell>
          <cell r="C259" t="str">
            <v>4 x 45g (8x20g) Tesco 12 Yorkshire Puddings 230G (20g each)</v>
          </cell>
          <cell r="D259">
            <v>1.05</v>
          </cell>
          <cell r="E259"/>
          <cell r="F259"/>
          <cell r="G259"/>
          <cell r="H259" t="str">
            <v>Aunt Bessie's 12 Bake At Home Yorkshires 370g</v>
          </cell>
          <cell r="I259" t="str">
            <v>ALREADY ABOVE</v>
          </cell>
        </row>
        <row r="260">
          <cell r="B260" t="str">
            <v>marmite</v>
          </cell>
          <cell r="C260" t="str">
            <v>4g Marmite 125g £1.65</v>
          </cell>
          <cell r="D260">
            <v>1.94</v>
          </cell>
          <cell r="E260"/>
          <cell r="F260"/>
          <cell r="G260" t="str">
            <v>125g</v>
          </cell>
          <cell r="H260" t="str">
            <v>Marmite Yeast extract 125g</v>
          </cell>
          <cell r="I260">
            <v>2.69</v>
          </cell>
        </row>
        <row r="261">
          <cell r="B261" t="str">
            <v>Coleslaw</v>
          </cell>
          <cell r="C261"/>
          <cell r="D261">
            <v>0.84</v>
          </cell>
          <cell r="E261"/>
          <cell r="F261"/>
          <cell r="G261" t="str">
            <v>Tesco Coleslaw 300G</v>
          </cell>
          <cell r="H261" t="str">
            <v>Tesco Coleslaw 180G</v>
          </cell>
          <cell r="I261">
            <v>0.63</v>
          </cell>
        </row>
        <row r="262">
          <cell r="B262" t="str">
            <v>Lager/beer</v>
          </cell>
          <cell r="C262"/>
          <cell r="D262">
            <v>3.6</v>
          </cell>
          <cell r="E262"/>
          <cell r="F262"/>
          <cell r="G262" t="str">
            <v>Carling x4</v>
          </cell>
          <cell r="H262" t="str">
            <v>Carling Lager 4x440ml 4% £3.60 for 4 so each can is 90p</v>
          </cell>
          <cell r="I262">
            <v>3.6</v>
          </cell>
        </row>
        <row r="263">
          <cell r="B263" t="str">
            <v>Lager/beer</v>
          </cell>
          <cell r="C263"/>
          <cell r="D263"/>
          <cell r="E263"/>
          <cell r="F263"/>
          <cell r="G263"/>
          <cell r="H263" t="str">
            <v>San Miguel Especial Premium Lager 4X440ml</v>
          </cell>
          <cell r="I263">
            <v>4.5999999999999996</v>
          </cell>
        </row>
        <row r="264">
          <cell r="B264" t="str">
            <v>Wine</v>
          </cell>
          <cell r="C264"/>
          <cell r="D264"/>
          <cell r="E264"/>
          <cell r="F264"/>
          <cell r="G264"/>
          <cell r="H264" t="str">
            <v>Tesco Isla Negra Cabernet Sauvignon Shiraz 75cl 12%</v>
          </cell>
          <cell r="I264">
            <v>5</v>
          </cell>
        </row>
        <row r="265">
          <cell r="B265" t="str">
            <v>Wine</v>
          </cell>
          <cell r="C265"/>
          <cell r="D265"/>
          <cell r="E265"/>
          <cell r="F265"/>
          <cell r="G265"/>
          <cell r="H265" t="str">
            <v>Tesco French Malbec (various wine available at this price)</v>
          </cell>
          <cell r="I265">
            <v>5</v>
          </cell>
        </row>
        <row r="266">
          <cell r="B266" t="str">
            <v>Wine, red</v>
          </cell>
          <cell r="C266"/>
          <cell r="D266"/>
          <cell r="E266"/>
          <cell r="F266"/>
          <cell r="G266"/>
          <cell r="H266" t="str">
            <v>Tesco French Merlot 12%</v>
          </cell>
          <cell r="I266">
            <v>3.99</v>
          </cell>
        </row>
        <row r="267">
          <cell r="B267" t="str">
            <v>Wine, red</v>
          </cell>
          <cell r="C267"/>
          <cell r="D267"/>
          <cell r="E267"/>
          <cell r="F267"/>
          <cell r="G267"/>
          <cell r="H267" t="str">
            <v>Tesco Italian Merlot 75cl 12%</v>
          </cell>
          <cell r="I267">
            <v>4.5</v>
          </cell>
        </row>
        <row r="268">
          <cell r="B268" t="str">
            <v>Sour cream</v>
          </cell>
          <cell r="C268"/>
          <cell r="D268">
            <v>1.1599999999999999</v>
          </cell>
          <cell r="E268"/>
          <cell r="F268"/>
          <cell r="G268" t="str">
            <v>300 mls</v>
          </cell>
          <cell r="H268" t="str">
            <v>Tesco British soured cream 150ml</v>
          </cell>
          <cell r="I268">
            <v>0.75</v>
          </cell>
        </row>
        <row r="269">
          <cell r="B269" t="str">
            <v>Spring onions</v>
          </cell>
          <cell r="C269"/>
          <cell r="D269">
            <v>0.6</v>
          </cell>
          <cell r="E269"/>
          <cell r="F269"/>
          <cell r="G269" t="str">
            <v>bunch</v>
          </cell>
          <cell r="H269" t="str">
            <v>Tesco Bunch spring onions 100g</v>
          </cell>
          <cell r="I269">
            <v>0.37</v>
          </cell>
        </row>
        <row r="270">
          <cell r="B270" t="str">
            <v>Mexican seasoning</v>
          </cell>
          <cell r="C270"/>
          <cell r="D270">
            <v>2</v>
          </cell>
          <cell r="E270"/>
          <cell r="F270"/>
          <cell r="G270" t="str">
            <v>Old El Paso spice mix included</v>
          </cell>
          <cell r="H270" t="str">
            <v>Tesco mexican fajita seasoning 30g</v>
          </cell>
          <cell r="I270">
            <v>0.63</v>
          </cell>
        </row>
        <row r="271">
          <cell r="B271" t="str">
            <v xml:space="preserve">Pepper </v>
          </cell>
          <cell r="C271"/>
          <cell r="D271">
            <v>0.84</v>
          </cell>
          <cell r="E271"/>
          <cell r="F271"/>
          <cell r="G271" t="str">
            <v>saxa black pepper</v>
          </cell>
          <cell r="H271" t="str">
            <v>Tesco ground black pepper 25g</v>
          </cell>
          <cell r="I271">
            <v>1.89</v>
          </cell>
        </row>
        <row r="272">
          <cell r="B272" t="str">
            <v>Cornish pasty</v>
          </cell>
          <cell r="C272"/>
          <cell r="D272">
            <v>1.89</v>
          </cell>
          <cell r="E272"/>
          <cell r="F272"/>
          <cell r="G272" t="str">
            <v>4 cornish Pasties</v>
          </cell>
          <cell r="H272" t="str">
            <v xml:space="preserve">Ginsters original cornish pasty 227g </v>
          </cell>
          <cell r="I272">
            <v>1.3</v>
          </cell>
        </row>
        <row r="273">
          <cell r="B273" t="str">
            <v>Bagel Cinnamon and Raisin</v>
          </cell>
          <cell r="C273"/>
          <cell r="D273">
            <v>1.68</v>
          </cell>
          <cell r="E273"/>
          <cell r="F273"/>
          <cell r="G273" t="str">
            <v>5 pack</v>
          </cell>
          <cell r="H273" t="str">
            <v>Tesco cinnamon/raisin 5 pack</v>
          </cell>
          <cell r="I273">
            <v>0.83</v>
          </cell>
        </row>
        <row r="274">
          <cell r="B274" t="str">
            <v>Diet Lemonade</v>
          </cell>
          <cell r="C274"/>
          <cell r="D274"/>
          <cell r="E274"/>
          <cell r="F274"/>
          <cell r="G274"/>
          <cell r="H274" t="str">
            <v>Tesco Diet Lemonade 6X250ml</v>
          </cell>
          <cell r="I274">
            <v>1.04</v>
          </cell>
        </row>
        <row r="275">
          <cell r="B275" t="str">
            <v>Lemonade</v>
          </cell>
          <cell r="C275"/>
          <cell r="D275">
            <v>1.05</v>
          </cell>
          <cell r="E275"/>
          <cell r="F275"/>
          <cell r="G275" t="str">
            <v>Schweppes</v>
          </cell>
          <cell r="H275" t="str">
            <v>Tesco lemonade 1L</v>
          </cell>
          <cell r="I275">
            <v>0.42</v>
          </cell>
        </row>
        <row r="276">
          <cell r="B276" t="str">
            <v>Tesco mini Bean salad</v>
          </cell>
          <cell r="C276"/>
          <cell r="D276"/>
          <cell r="E276"/>
          <cell r="F276"/>
          <cell r="G276"/>
          <cell r="H276" t="str">
            <v xml:space="preserve">Tesco 3-bean mint salad 250g </v>
          </cell>
          <cell r="I276">
            <v>1.47</v>
          </cell>
        </row>
        <row r="277">
          <cell r="B277" t="str">
            <v>Tesco healthy living fish pie</v>
          </cell>
          <cell r="C277"/>
          <cell r="D277"/>
          <cell r="E277"/>
          <cell r="F277"/>
          <cell r="G277"/>
          <cell r="H277" t="str">
            <v>Hearty Food Company Fish Pie 400g</v>
          </cell>
          <cell r="I277">
            <v>1.25</v>
          </cell>
        </row>
        <row r="278">
          <cell r="B278" t="str">
            <v>Fish Pie</v>
          </cell>
          <cell r="C278"/>
          <cell r="D278">
            <v>2.63</v>
          </cell>
          <cell r="E278"/>
          <cell r="F278"/>
          <cell r="G278" t="str">
            <v>450g</v>
          </cell>
          <cell r="H278" t="str">
            <v>Tesco Fish Pie 450G</v>
          </cell>
          <cell r="I278">
            <v>2.63</v>
          </cell>
        </row>
        <row r="279">
          <cell r="B279" t="str">
            <v>Black Pudding</v>
          </cell>
          <cell r="C279"/>
          <cell r="D279">
            <v>1.1100000000000001</v>
          </cell>
          <cell r="E279"/>
          <cell r="F279"/>
          <cell r="G279" t="str">
            <v>4 pack</v>
          </cell>
          <cell r="H279" t="str">
            <v xml:space="preserve">Bury black pudding 4 slices 195g </v>
          </cell>
          <cell r="I279">
            <v>1.05</v>
          </cell>
        </row>
        <row r="280">
          <cell r="B280" t="str">
            <v>Sweet potato</v>
          </cell>
          <cell r="C280"/>
          <cell r="D280">
            <v>0.99</v>
          </cell>
          <cell r="E280"/>
          <cell r="F280"/>
          <cell r="G280" t="str">
            <v>Redmere Farms 1kg</v>
          </cell>
          <cell r="H280" t="str">
            <v>Tesco sweet potatoes loose 450g</v>
          </cell>
          <cell r="I280">
            <v>0.41</v>
          </cell>
        </row>
        <row r="281">
          <cell r="B281" t="str">
            <v>Chilled apple pie</v>
          </cell>
          <cell r="C281"/>
          <cell r="D281"/>
          <cell r="E281"/>
          <cell r="F281"/>
          <cell r="G281"/>
          <cell r="H281" t="str">
            <v>Tesco Bramley Apple Pies 6 Pack</v>
          </cell>
          <cell r="I281">
            <v>1.05</v>
          </cell>
        </row>
        <row r="282">
          <cell r="B282" t="str">
            <v>Tesco Apple Crumble</v>
          </cell>
          <cell r="C282"/>
          <cell r="D282">
            <v>1.42</v>
          </cell>
          <cell r="E282"/>
          <cell r="F282"/>
          <cell r="G282"/>
          <cell r="H282" t="str">
            <v>Tesco apple crumble 500g</v>
          </cell>
          <cell r="I282">
            <v>2.8</v>
          </cell>
        </row>
        <row r="283">
          <cell r="B283" t="str">
            <v>Ready Made lasagne</v>
          </cell>
          <cell r="C283"/>
          <cell r="D283">
            <v>3.68</v>
          </cell>
          <cell r="E283"/>
          <cell r="F283"/>
          <cell r="G283" t="str">
            <v>tesco finest 400g</v>
          </cell>
          <cell r="H283" t="str">
            <v xml:space="preserve">Tesco Beef lasagne Ready meal 400g </v>
          </cell>
          <cell r="I283">
            <v>2.63</v>
          </cell>
        </row>
        <row r="284">
          <cell r="B284" t="str">
            <v>Crème fraich</v>
          </cell>
          <cell r="C284"/>
          <cell r="D284">
            <v>1.1599999999999999</v>
          </cell>
          <cell r="E284"/>
          <cell r="F284"/>
          <cell r="G284" t="str">
            <v>300 mls</v>
          </cell>
          <cell r="H284" t="str">
            <v>Tesco British Half Fat Crème Fraiche 300g</v>
          </cell>
          <cell r="I284">
            <v>1.1599999999999999</v>
          </cell>
        </row>
        <row r="285">
          <cell r="B285" t="str">
            <v>Strawberries</v>
          </cell>
          <cell r="C285"/>
          <cell r="D285">
            <v>2</v>
          </cell>
          <cell r="E285"/>
          <cell r="F285"/>
          <cell r="G285" t="str">
            <v>400g</v>
          </cell>
          <cell r="H285" t="str">
            <v>Strawberries 400g pk</v>
          </cell>
          <cell r="I285">
            <v>2.1</v>
          </cell>
        </row>
        <row r="286">
          <cell r="B286" t="str">
            <v>Flour</v>
          </cell>
          <cell r="C286"/>
          <cell r="D286"/>
          <cell r="E286"/>
          <cell r="F286"/>
          <cell r="G286"/>
          <cell r="H286" t="str">
            <v>Tesco Plain Flour 1.5Kg</v>
          </cell>
          <cell r="I286">
            <v>0.84</v>
          </cell>
        </row>
        <row r="287">
          <cell r="B287" t="str">
            <v>Flour</v>
          </cell>
          <cell r="C287"/>
          <cell r="D287"/>
          <cell r="E287"/>
          <cell r="F287"/>
          <cell r="G287"/>
          <cell r="H287" t="str">
            <v>Tesco Plain Flour 500G</v>
          </cell>
          <cell r="I287">
            <v>0.28000000000000003</v>
          </cell>
        </row>
        <row r="288">
          <cell r="B288" t="str">
            <v>Flour</v>
          </cell>
          <cell r="C288"/>
          <cell r="D288">
            <v>0.84</v>
          </cell>
          <cell r="E288"/>
          <cell r="F288"/>
          <cell r="G288" t="str">
            <v>Self Raising</v>
          </cell>
          <cell r="H288" t="str">
            <v>Tesco SR Flour 500g</v>
          </cell>
          <cell r="I288">
            <v>0.84</v>
          </cell>
        </row>
        <row r="289">
          <cell r="B289" t="str">
            <v>Lambs liver</v>
          </cell>
          <cell r="C289"/>
          <cell r="D289">
            <v>2.63</v>
          </cell>
          <cell r="E289"/>
          <cell r="F289"/>
          <cell r="G289" t="str">
            <v>per kilo</v>
          </cell>
          <cell r="H289" t="str">
            <v>Tesco lambs liver.  2.40/kg,  230g</v>
          </cell>
          <cell r="I289">
            <v>0.60489999999999999</v>
          </cell>
        </row>
        <row r="290">
          <cell r="B290" t="str">
            <v>Liver Pate</v>
          </cell>
          <cell r="C290"/>
          <cell r="D290">
            <v>1.05</v>
          </cell>
          <cell r="E290"/>
          <cell r="F290"/>
          <cell r="G290" t="str">
            <v>200g</v>
          </cell>
          <cell r="H290" t="str">
            <v xml:space="preserve">Tesco Chicken liver pate 175g </v>
          </cell>
          <cell r="I290">
            <v>0.45</v>
          </cell>
        </row>
        <row r="291">
          <cell r="B291" t="str">
            <v>Suet</v>
          </cell>
          <cell r="C291"/>
          <cell r="D291">
            <v>1.68</v>
          </cell>
          <cell r="E291"/>
          <cell r="F291"/>
          <cell r="G291" t="str">
            <v>Atora Beef</v>
          </cell>
          <cell r="H291" t="str">
            <v>Tesco vegetable suet 200g</v>
          </cell>
          <cell r="I291">
            <v>1.68</v>
          </cell>
        </row>
        <row r="292">
          <cell r="B292" t="str">
            <v>quorn / fajitas</v>
          </cell>
          <cell r="C292"/>
          <cell r="D292">
            <v>3</v>
          </cell>
          <cell r="E292"/>
          <cell r="F292"/>
          <cell r="G292" t="str">
            <v>350g</v>
          </cell>
          <cell r="H292" t="str">
            <v>Quorn meat free fajita strips 140g</v>
          </cell>
          <cell r="I292">
            <v>1.59</v>
          </cell>
        </row>
        <row r="293">
          <cell r="B293" t="str">
            <v>Tesco stirfry packet</v>
          </cell>
          <cell r="C293"/>
          <cell r="D293"/>
          <cell r="E293"/>
          <cell r="F293"/>
          <cell r="G293"/>
          <cell r="H293" t="str">
            <v>Tesco vegetable stirfry 320g</v>
          </cell>
          <cell r="I293">
            <v>1.05</v>
          </cell>
        </row>
        <row r="294">
          <cell r="B294" t="str">
            <v>crumpets</v>
          </cell>
          <cell r="C294"/>
          <cell r="D294"/>
          <cell r="E294"/>
          <cell r="F294"/>
          <cell r="G294"/>
          <cell r="H294" t="str">
            <v>Warburtons Crumpets 6 Pack</v>
          </cell>
          <cell r="I294">
            <v>0.95</v>
          </cell>
        </row>
        <row r="295">
          <cell r="B295" t="str">
            <v>crumpets</v>
          </cell>
          <cell r="C295"/>
          <cell r="D295">
            <v>0.35</v>
          </cell>
          <cell r="E295"/>
          <cell r="F295"/>
          <cell r="G295" t="str">
            <v>6 tescos own</v>
          </cell>
          <cell r="H295" t="str">
            <v xml:space="preserve">Tesco crumpets 8 pk </v>
          </cell>
          <cell r="I295">
            <v>0.37</v>
          </cell>
        </row>
        <row r="296">
          <cell r="B296" t="str">
            <v>baking powder</v>
          </cell>
          <cell r="C296"/>
          <cell r="D296">
            <v>1.2</v>
          </cell>
          <cell r="E296"/>
          <cell r="F296"/>
          <cell r="G296" t="str">
            <v>6 sachets</v>
          </cell>
          <cell r="H296" t="str">
            <v>Dr Oetker baking powder 5g sachets</v>
          </cell>
          <cell r="I296">
            <v>1.26</v>
          </cell>
        </row>
        <row r="297">
          <cell r="B297" t="str">
            <v>marmalade</v>
          </cell>
          <cell r="C297" t="str">
            <v>tesco fine cut</v>
          </cell>
          <cell r="D297">
            <v>0.6</v>
          </cell>
          <cell r="E297"/>
          <cell r="F297"/>
          <cell r="G297"/>
          <cell r="H297" t="str">
            <v>Tesco Fine cut orange marmalade 545g</v>
          </cell>
          <cell r="I297">
            <v>0.63</v>
          </cell>
        </row>
      </sheetData>
      <sheetData sheetId="2"/>
      <sheetData sheetId="3"/>
      <sheetData sheetId="4"/>
      <sheetData sheetId="5"/>
      <sheetData sheetId="6">
        <row r="3">
          <cell r="B3" t="str">
            <v>Writing paper</v>
          </cell>
          <cell r="C3"/>
          <cell r="D3"/>
          <cell r="E3"/>
          <cell r="F3" t="str">
            <v>Tesco Basics A4 Refill Pad 160 Pages</v>
          </cell>
          <cell r="G3">
            <v>1.58</v>
          </cell>
          <cell r="H3"/>
        </row>
        <row r="4">
          <cell r="B4" t="str">
            <v>Envelopes</v>
          </cell>
          <cell r="C4"/>
          <cell r="D4"/>
          <cell r="E4"/>
          <cell r="F4" t="str">
            <v>Tesco White Dl Envelopes 50 Pack</v>
          </cell>
          <cell r="G4">
            <v>1.05</v>
          </cell>
          <cell r="H4"/>
        </row>
        <row r="5">
          <cell r="B5" t="str">
            <v>Pens</v>
          </cell>
          <cell r="C5"/>
          <cell r="D5"/>
          <cell r="E5"/>
          <cell r="F5" t="str">
            <v>Tesco Everyday Value Assorted Pens
10 Pack</v>
          </cell>
          <cell r="G5">
            <v>1.31</v>
          </cell>
          <cell r="H5" t="str">
            <v>TESCO GRIP ASSORTED 10</v>
          </cell>
        </row>
        <row r="6">
          <cell r="B6" t="str">
            <v>Passport photos</v>
          </cell>
          <cell r="C6"/>
          <cell r="D6"/>
          <cell r="E6"/>
          <cell r="F6" t="str">
            <v>Photo booth £6 (costed at Photo-Me)</v>
          </cell>
          <cell r="G6">
            <v>5</v>
          </cell>
          <cell r="H6"/>
        </row>
        <row r="7">
          <cell r="B7" t="str">
            <v>Toilet roll</v>
          </cell>
          <cell r="C7"/>
          <cell r="D7"/>
          <cell r="E7"/>
          <cell r="F7" t="str">
            <v>Tesco Luxury Soft Toilet Tissue 4 Roll
White</v>
          </cell>
          <cell r="G7">
            <v>1.75</v>
          </cell>
          <cell r="H7"/>
        </row>
        <row r="8">
          <cell r="B8" t="str">
            <v>Toilet roll</v>
          </cell>
          <cell r="C8"/>
          <cell r="D8"/>
          <cell r="E8"/>
          <cell r="F8" t="str">
            <v>Tesco Luxury Soft Toilet Tissue 24 Roll
White</v>
          </cell>
          <cell r="G8">
            <v>3</v>
          </cell>
          <cell r="H8" t="str">
            <v>NOW 9 ROLLS LARGEST SIZE</v>
          </cell>
        </row>
        <row r="9">
          <cell r="B9" t="str">
            <v>Toilet roll</v>
          </cell>
          <cell r="C9"/>
          <cell r="D9"/>
          <cell r="E9"/>
          <cell r="F9" t="str">
            <v>Spring Force Toilet Tissue 9 Roll 1800
Sheet</v>
          </cell>
          <cell r="G9">
            <v>1.9</v>
          </cell>
          <cell r="H9"/>
        </row>
        <row r="10">
          <cell r="B10" t="str">
            <v>Shower gell</v>
          </cell>
          <cell r="C10"/>
          <cell r="D10"/>
          <cell r="E10"/>
          <cell r="F10" t="str">
            <v>Tesco Revitalising Sea Minerals Shower Gel
500ml</v>
          </cell>
          <cell r="G10">
            <v>1.05</v>
          </cell>
          <cell r="H10"/>
        </row>
        <row r="11">
          <cell r="B11" t="str">
            <v>Shampoo(man)</v>
          </cell>
          <cell r="C11"/>
          <cell r="D11"/>
          <cell r="E11"/>
          <cell r="F11" t="str">
            <v>Tesco Tea Tree and Mint Shampoo 500ml</v>
          </cell>
          <cell r="G11">
            <v>0.84</v>
          </cell>
          <cell r="H11" t="str">
            <v>NO TEATREE BUT VARIOUS OTHER SHAMPOOS AT THIS PRICE</v>
          </cell>
        </row>
        <row r="12">
          <cell r="B12" t="str">
            <v>Conditioner</v>
          </cell>
          <cell r="C12"/>
          <cell r="D12"/>
          <cell r="E12"/>
          <cell r="F12" t="str">
            <v>Tesco Tea Tree and Mint Conditioner 500ml</v>
          </cell>
          <cell r="G12">
            <v>0.84</v>
          </cell>
          <cell r="H12" t="str">
            <v>NO TEATREE BUT VARIOUS OTHER CONDITIONERS AT THIS PRICE</v>
          </cell>
        </row>
        <row r="13">
          <cell r="B13" t="str">
            <v>Liquid soap</v>
          </cell>
          <cell r="C13"/>
          <cell r="D13"/>
          <cell r="E13"/>
          <cell r="F13" t="str">
            <v>Tesco Refreshing/Antibacterial Handwash
500ml</v>
          </cell>
          <cell r="G13">
            <v>0.79</v>
          </cell>
          <cell r="H13" t="str">
            <v>50ml tesco health plus</v>
          </cell>
        </row>
        <row r="14">
          <cell r="B14" t="str">
            <v>Mouthwash</v>
          </cell>
          <cell r="C14"/>
          <cell r="D14"/>
          <cell r="E14"/>
          <cell r="F14" t="str">
            <v>Tesco Freshmint Mouthwash 500ml</v>
          </cell>
          <cell r="G14">
            <v>0.47</v>
          </cell>
          <cell r="H14"/>
        </row>
        <row r="15">
          <cell r="B15" t="str">
            <v>Mouthwash</v>
          </cell>
          <cell r="C15"/>
          <cell r="D15"/>
          <cell r="E15"/>
          <cell r="F15" t="str">
            <v>Tesco Coolmint Mouthwash 500Ml</v>
          </cell>
          <cell r="G15">
            <v>0.47</v>
          </cell>
          <cell r="H15"/>
        </row>
        <row r="16">
          <cell r="B16" t="str">
            <v>Mouthwash</v>
          </cell>
          <cell r="C16"/>
          <cell r="D16"/>
          <cell r="E16"/>
          <cell r="F16" t="str">
            <v>Listerine Mouthwash Coolmint 500Ml</v>
          </cell>
          <cell r="G16">
            <v>2.61</v>
          </cell>
          <cell r="H16" t="str">
            <v>NOW 600ML</v>
          </cell>
        </row>
        <row r="17">
          <cell r="B17" t="str">
            <v>Sun cream</v>
          </cell>
          <cell r="C17"/>
          <cell r="D17"/>
          <cell r="E17"/>
          <cell r="F17" t="str">
            <v>Tesco Soleil Sun Protect Lotion Spf 50 200Ml</v>
          </cell>
          <cell r="G17">
            <v>4.7300000000000004</v>
          </cell>
          <cell r="H17"/>
        </row>
        <row r="18">
          <cell r="B18" t="str">
            <v>Moisturiser</v>
          </cell>
          <cell r="C18"/>
          <cell r="D18"/>
          <cell r="E18"/>
          <cell r="F18" t="str">
            <v>Tesco Pro Formula Sensitive Moisturiser
75ml</v>
          </cell>
          <cell r="G18">
            <v>1.58</v>
          </cell>
          <cell r="H18" t="str">
            <v>TESCO KIND AND PURE 75 ML</v>
          </cell>
        </row>
        <row r="19">
          <cell r="B19" t="str">
            <v>Paracetamol</v>
          </cell>
          <cell r="C19"/>
          <cell r="D19"/>
          <cell r="E19"/>
          <cell r="F19" t="str">
            <v>Tesco Paracetamol 500mg 16 Tablets
Caplet Shape</v>
          </cell>
          <cell r="G19">
            <v>0.79</v>
          </cell>
          <cell r="H19"/>
        </row>
        <row r="20">
          <cell r="B20" t="str">
            <v>Ibuprofen</v>
          </cell>
          <cell r="C20"/>
          <cell r="D20"/>
          <cell r="E20"/>
          <cell r="F20" t="str">
            <v>Tesco Ibuprofen 200mg 16 Caplets</v>
          </cell>
          <cell r="G20">
            <v>0.57999999999999996</v>
          </cell>
          <cell r="H20"/>
        </row>
        <row r="21">
          <cell r="B21" t="str">
            <v>Indigestion tablets</v>
          </cell>
          <cell r="C21"/>
          <cell r="D21"/>
          <cell r="E21"/>
          <cell r="F21" t="str">
            <v>Tesco Antacid Peppermint Flavour 48s.</v>
          </cell>
          <cell r="G21">
            <v>2.36</v>
          </cell>
          <cell r="H21"/>
        </row>
        <row r="22">
          <cell r="B22" t="str">
            <v>Antihistamine</v>
          </cell>
          <cell r="C22"/>
          <cell r="D22"/>
          <cell r="E22"/>
          <cell r="F22" t="str">
            <v>Tesco Hayfever And Allergy 30 Tablets</v>
          </cell>
          <cell r="G22">
            <v>2.89</v>
          </cell>
          <cell r="H22"/>
        </row>
        <row r="23">
          <cell r="B23" t="str">
            <v>Plasters</v>
          </cell>
          <cell r="C23"/>
          <cell r="D23"/>
          <cell r="E23"/>
          <cell r="F23" t="str">
            <v>Tesco Clear Plasters 40S</v>
          </cell>
          <cell r="G23">
            <v>1.05</v>
          </cell>
          <cell r="H23" t="str">
            <v>TESCO MEDIUM ASSORTED FABRIC PLASTERS 40S</v>
          </cell>
        </row>
        <row r="24">
          <cell r="B24" t="str">
            <v>Plasters</v>
          </cell>
          <cell r="C24"/>
          <cell r="D24"/>
          <cell r="E24"/>
          <cell r="F24" t="str">
            <v>Tesco Plasters Assorted 40s. Added by
CB.</v>
          </cell>
          <cell r="G24" t="str">
            <v>SEE ABOVE</v>
          </cell>
          <cell r="H24"/>
        </row>
        <row r="25">
          <cell r="B25" t="str">
            <v>Cotton buds (woman)</v>
          </cell>
          <cell r="C25"/>
          <cell r="D25"/>
          <cell r="E25"/>
          <cell r="F25" t="str">
            <v>Tesco Loves Baby Cotton Buds 300 Pack</v>
          </cell>
          <cell r="G25">
            <v>0.57999999999999996</v>
          </cell>
          <cell r="H25" t="str">
            <v>FRED AND FLO COTTON BUDS 3OO</v>
          </cell>
        </row>
        <row r="26">
          <cell r="B26" t="str">
            <v>Tweezers</v>
          </cell>
          <cell r="C26"/>
          <cell r="D26"/>
          <cell r="E26"/>
          <cell r="F26" t="str">
            <v>Tesco Essentials Straight Tweezer</v>
          </cell>
          <cell r="G26">
            <v>1.58</v>
          </cell>
          <cell r="H26"/>
        </row>
        <row r="27">
          <cell r="B27" t="str">
            <v>Nail brush</v>
          </cell>
          <cell r="C27"/>
          <cell r="D27"/>
          <cell r="E27"/>
          <cell r="F27" t="str">
            <v>Tesco Platinum Nail Brush</v>
          </cell>
          <cell r="G27">
            <v>1.05</v>
          </cell>
          <cell r="H27" t="str">
            <v>BATH ESSENTAILS DOUBLE SIDED NAIL BRUSH</v>
          </cell>
        </row>
        <row r="28">
          <cell r="B28" t="str">
            <v>Steri-strips</v>
          </cell>
          <cell r="C28"/>
          <cell r="D28"/>
          <cell r="E28"/>
          <cell r="F28" t="str">
            <v>Tesco Skin Closure Strips
8'S</v>
          </cell>
          <cell r="G28">
            <v>2.99</v>
          </cell>
          <cell r="H28" t="str">
            <v>BOOTS SKIN CLOSURES 8'S</v>
          </cell>
        </row>
        <row r="29">
          <cell r="B29" t="str">
            <v>First aid kit</v>
          </cell>
          <cell r="C29"/>
          <cell r="D29"/>
          <cell r="E29"/>
          <cell r="F29" t="str">
            <v>Tesco Health Family First
Aid Kit</v>
          </cell>
          <cell r="G29">
            <v>6.99</v>
          </cell>
          <cell r="H29" t="str">
            <v>BOOTS FAMILY ESSENTIALS FIRST AID KIT</v>
          </cell>
        </row>
        <row r="30">
          <cell r="B30" t="str">
            <v>Hand and
body lotion</v>
          </cell>
          <cell r="C30"/>
          <cell r="D30"/>
          <cell r="E30"/>
          <cell r="F30" t="str">
            <v>Tesco Aloe Vera Body Lotion 400ml</v>
          </cell>
          <cell r="G30">
            <v>1.05</v>
          </cell>
          <cell r="H30"/>
        </row>
        <row r="31">
          <cell r="B31" t="str">
            <v>Hand and
body lotion</v>
          </cell>
          <cell r="C31"/>
          <cell r="D31"/>
          <cell r="E31"/>
          <cell r="F31" t="str">
            <v>Tesco Cocoa Butter Body Lotion 400ml</v>
          </cell>
          <cell r="G31">
            <v>1.05</v>
          </cell>
          <cell r="H31"/>
        </row>
        <row r="32">
          <cell r="B32" t="str">
            <v>Deodorant</v>
          </cell>
          <cell r="C32"/>
          <cell r="D32"/>
          <cell r="E32"/>
          <cell r="F32" t="str">
            <v>Tesco Cotton Antiperspirant Deodorant
200ml</v>
          </cell>
          <cell r="G32">
            <v>1</v>
          </cell>
          <cell r="H32" t="str">
            <v>RIGHT GUARD XTREME SILVER FRESH BLAST 150ML</v>
          </cell>
        </row>
        <row r="33">
          <cell r="B33" t="str">
            <v>Deodorant</v>
          </cell>
          <cell r="C33"/>
          <cell r="D33"/>
          <cell r="E33"/>
          <cell r="F33" t="str">
            <v>Tesco Mens Revive Antiperspirant Deodorant
200ml</v>
          </cell>
          <cell r="G33">
            <v>1.6</v>
          </cell>
          <cell r="H33" t="str">
            <v>NIVEA MENS DEODORANT PROTECT AND CARE 250ML</v>
          </cell>
        </row>
        <row r="34">
          <cell r="B34" t="str">
            <v>Aspirin</v>
          </cell>
          <cell r="C34"/>
          <cell r="D34"/>
          <cell r="E34"/>
          <cell r="F34" t="str">
            <v>Tesco Aspirin 300mg 16 Tablets</v>
          </cell>
          <cell r="G34">
            <v>0.42</v>
          </cell>
          <cell r="H34"/>
        </row>
        <row r="35">
          <cell r="B35" t="str">
            <v>Multivitamins</v>
          </cell>
          <cell r="C35"/>
          <cell r="D35"/>
          <cell r="E35"/>
          <cell r="F35" t="str">
            <v>Tesco Everyday Value Multivitamins x 30</v>
          </cell>
          <cell r="G35">
            <v>1.05</v>
          </cell>
          <cell r="H35"/>
        </row>
        <row r="36">
          <cell r="B36" t="str">
            <v xml:space="preserve"> Bath oil</v>
          </cell>
          <cell r="C36"/>
          <cell r="D36"/>
          <cell r="E36"/>
          <cell r="F36" t="str">
            <v>Tesco Pampering Cream Bath 1 litre</v>
          </cell>
          <cell r="G36">
            <v>0.89</v>
          </cell>
          <cell r="H36" t="str">
            <v>TESCO EXTRACTS MAGNOLIA BATH FOAM 1L</v>
          </cell>
        </row>
        <row r="37">
          <cell r="B37" t="str">
            <v>Knife Sharpener</v>
          </cell>
          <cell r="C37"/>
          <cell r="D37">
            <v>10.99</v>
          </cell>
          <cell r="E37" t="str">
            <v>kitchen knife sharpener with anti slip base</v>
          </cell>
          <cell r="F37" t="str">
            <v>Wilko Knife Sharpener Stainless Steel 20.5cm</v>
          </cell>
          <cell r="G37">
            <v>5.25</v>
          </cell>
          <cell r="H37" t="str">
            <v>TESCO KNIFE SHARPENER</v>
          </cell>
        </row>
        <row r="38">
          <cell r="B38" t="str">
            <v>Bleach</v>
          </cell>
          <cell r="C38" t="str">
            <v>Parozone Bleach 750ml</v>
          </cell>
          <cell r="D38">
            <v>0.63</v>
          </cell>
          <cell r="E38" t="str">
            <v>Tesco 750ml</v>
          </cell>
          <cell r="F38" t="str">
            <v>Tesco Aqua Bleach 750Ml</v>
          </cell>
          <cell r="G38">
            <v>0.39</v>
          </cell>
          <cell r="H38" t="str">
            <v>NOW TESCO THICK BLEACH 24HR CITRUS 750ML</v>
          </cell>
        </row>
        <row r="39">
          <cell r="B39" t="str">
            <v>Toilet cleaner</v>
          </cell>
          <cell r="C39"/>
          <cell r="D39"/>
          <cell r="E39"/>
          <cell r="F39" t="str">
            <v>Tesco Active Gel Citrus 750Ml</v>
          </cell>
          <cell r="G39">
            <v>0.41</v>
          </cell>
          <cell r="H39"/>
        </row>
        <row r="40">
          <cell r="B40" t="str">
            <v>Bleach</v>
          </cell>
          <cell r="C40" t="str">
            <v>Parozone Bleach 750ml</v>
          </cell>
          <cell r="D40">
            <v>0.63</v>
          </cell>
          <cell r="E40" t="str">
            <v>Tesco 750ml</v>
          </cell>
          <cell r="F40" t="str">
            <v>Tesco Thick Bleach 24 Hour Fresh 750Ml</v>
          </cell>
          <cell r="G40">
            <v>0.39</v>
          </cell>
          <cell r="H40"/>
        </row>
        <row r="41">
          <cell r="B41" t="str">
            <v>Bin liners</v>
          </cell>
          <cell r="C41"/>
          <cell r="D41"/>
          <cell r="E41"/>
          <cell r="F41" t="str">
            <v>Tesco Tie Top Bin Bags 50L X 20 Pack</v>
          </cell>
          <cell r="G41">
            <v>2.35</v>
          </cell>
          <cell r="H41"/>
        </row>
        <row r="42">
          <cell r="B42" t="str">
            <v>Bin bags</v>
          </cell>
          <cell r="C42"/>
          <cell r="D42"/>
          <cell r="E42"/>
          <cell r="F42" t="str">
            <v>Wilko Tall Kitchen Bin Liners 30L 20 pack</v>
          </cell>
          <cell r="G42">
            <v>3.95</v>
          </cell>
          <cell r="H42" t="str">
            <v>TESCO 30 TALL PEDAL BIN LINERS 30L</v>
          </cell>
        </row>
        <row r="43">
          <cell r="B43" t="str">
            <v>Bin bags</v>
          </cell>
          <cell r="C43"/>
          <cell r="D43"/>
          <cell r="E43"/>
          <cell r="F43" t="str">
            <v>Wilko Swing Bin Liners 58x76cm 50
pack</v>
          </cell>
          <cell r="G43">
            <v>1.65</v>
          </cell>
          <cell r="H43" t="str">
            <v>TESCO DRAWSTRING SWING BIN LINERS 30 PACK (50L)</v>
          </cell>
        </row>
        <row r="44">
          <cell r="B44" t="str">
            <v>Bin bags</v>
          </cell>
          <cell r="C44"/>
          <cell r="D44"/>
          <cell r="E44"/>
          <cell r="F44" t="str">
            <v>Wilko Waste Basket Liners Lavender Scented 25 pack, 15L capacity</v>
          </cell>
          <cell r="G44">
            <v>1.58</v>
          </cell>
          <cell r="H44" t="str">
            <v>DRAWSTRING SCENTED BIN LINERS 12LX25PK</v>
          </cell>
        </row>
        <row r="45">
          <cell r="B45" t="str">
            <v>Bin bags</v>
          </cell>
          <cell r="C45" t="str">
            <v>Wilko Swing Bin Liners 58x76cm x 50</v>
          </cell>
          <cell r="D45">
            <v>2.31</v>
          </cell>
          <cell r="E45" t="str">
            <v>Tesco 30 bags</v>
          </cell>
          <cell r="F45" t="str">
            <v>Whitefurze 10l Swing Bin (available silver, black or white)</v>
          </cell>
          <cell r="G45">
            <v>11.98</v>
          </cell>
          <cell r="H45" t="str">
            <v>KEEEPER WASTE SWING SILVER 10L</v>
          </cell>
        </row>
        <row r="46">
          <cell r="B46" t="str">
            <v>Bin bags</v>
          </cell>
          <cell r="C46"/>
          <cell r="D46"/>
          <cell r="E46"/>
          <cell r="F46" t="str">
            <v>Whitefurze Swing Bin - Silver -
51cm, 30L</v>
          </cell>
          <cell r="G46">
            <v>4.99</v>
          </cell>
          <cell r="H46" t="str">
            <v>25l  SWING BIN</v>
          </cell>
        </row>
        <row r="47">
          <cell r="B47" t="str">
            <v>Multi surface cleaning fluid</v>
          </cell>
          <cell r="C47"/>
          <cell r="D47"/>
          <cell r="E47"/>
          <cell r="F47" t="str">
            <v>Flash All Purpose Cleaner Lemon 2.05l</v>
          </cell>
          <cell r="G47">
            <v>1.9</v>
          </cell>
          <cell r="H47" t="str">
            <v>FLASH ALL PURPOSE 1L</v>
          </cell>
        </row>
        <row r="48">
          <cell r="B48" t="str">
            <v>Drain unblocker</v>
          </cell>
          <cell r="C48"/>
          <cell r="D48"/>
          <cell r="E48"/>
          <cell r="F48" t="str">
            <v>Tesco Sink &amp; Drain Unblocker 500Ml</v>
          </cell>
          <cell r="G48">
            <v>2.1</v>
          </cell>
          <cell r="H48"/>
        </row>
        <row r="49">
          <cell r="B49" t="str">
            <v>Carpet stain remover</v>
          </cell>
          <cell r="C49"/>
          <cell r="D49"/>
          <cell r="E49"/>
          <cell r="F49" t="str">
            <v>Dr Beckmann Carpet Cleaner Brush 650ml</v>
          </cell>
          <cell r="G49">
            <v>2.99</v>
          </cell>
          <cell r="H49" t="str">
            <v>1001 CARPET STAIN REMOVER</v>
          </cell>
        </row>
        <row r="50">
          <cell r="B50" t="str">
            <v>Window cleaner</v>
          </cell>
          <cell r="C50"/>
          <cell r="D50"/>
          <cell r="E50"/>
          <cell r="F50" t="str">
            <v>Mr Sheen multi surface polish spray 300ml</v>
          </cell>
          <cell r="G50">
            <v>1.05</v>
          </cell>
          <cell r="H50" t="str">
            <v>PLEDGE MULTI SURFACE POLISH JASMINE 250ML</v>
          </cell>
        </row>
        <row r="51">
          <cell r="B51" t="str">
            <v>Window cleaning spray</v>
          </cell>
          <cell r="C51"/>
          <cell r="D51"/>
          <cell r="E51"/>
          <cell r="F51" t="str">
            <v>Tesco Window Cleaner Spray 500Ml</v>
          </cell>
          <cell r="G51">
            <v>0.84</v>
          </cell>
          <cell r="H51" t="str">
            <v>NOW 750ML SIZE</v>
          </cell>
        </row>
        <row r="52">
          <cell r="B52" t="str">
            <v>Floor cleaner</v>
          </cell>
          <cell r="C52"/>
          <cell r="D52"/>
          <cell r="E52"/>
          <cell r="F52" t="str">
            <v>Tesco All Purpose Cleaner Citrus 1 Litre</v>
          </cell>
          <cell r="G52">
            <v>1.05</v>
          </cell>
          <cell r="H52"/>
        </row>
        <row r="53">
          <cell r="B53" t="str">
            <v>Kitchen towel</v>
          </cell>
          <cell r="C53"/>
          <cell r="D53"/>
          <cell r="E53"/>
          <cell r="F53" t="str">
            <v>Wilko Functional Kitchen Towel White 4 Rolls</v>
          </cell>
          <cell r="G53">
            <v>3.68</v>
          </cell>
          <cell r="H53" t="str">
            <v>TESCO  KITCHEN TOWEL 4 ROLLS</v>
          </cell>
        </row>
        <row r="54">
          <cell r="B54" t="str">
            <v>Kitchen towel</v>
          </cell>
          <cell r="C54" t="str">
            <v>Tesco Everyday Value Kitchen Towel 2 Roll</v>
          </cell>
          <cell r="D54">
            <v>1.31</v>
          </cell>
          <cell r="E54"/>
          <cell r="F54" t="str">
            <v>Tesco Kitchen Towel White 2 Roll</v>
          </cell>
          <cell r="G54">
            <v>2.1</v>
          </cell>
          <cell r="H54"/>
        </row>
        <row r="55">
          <cell r="B55" t="str">
            <v>Foil</v>
          </cell>
          <cell r="C55"/>
          <cell r="D55"/>
          <cell r="E55"/>
          <cell r="F55" t="str">
            <v>Tesco Kitchen Foil 290Mm X 10M</v>
          </cell>
          <cell r="G55">
            <v>1.31</v>
          </cell>
          <cell r="H55"/>
        </row>
        <row r="56">
          <cell r="B56" t="str">
            <v>Foil</v>
          </cell>
          <cell r="C56"/>
          <cell r="D56"/>
          <cell r="E56"/>
          <cell r="F56" t="str">
            <v>Wilko Aluminium Foil 300mmx20m</v>
          </cell>
          <cell r="G56">
            <v>3.57</v>
          </cell>
          <cell r="H56" t="str">
            <v>TESCO STRONG KITCHEN FOIL 30M  X  290MM</v>
          </cell>
        </row>
        <row r="57">
          <cell r="B57" t="str">
            <v>Tin foil</v>
          </cell>
          <cell r="C57" t="str">
            <v>Tesco Strong Ktchen Foil 30cmx10m</v>
          </cell>
          <cell r="D57">
            <v>1.31</v>
          </cell>
          <cell r="E57"/>
          <cell r="F57" t="str">
            <v>Wilko Kitchen Foil 20mx30cm</v>
          </cell>
          <cell r="G57">
            <v>3</v>
          </cell>
          <cell r="H57" t="str">
            <v>TESCO STRONG KITCHEN FOIL 450MM X 10M</v>
          </cell>
        </row>
        <row r="58">
          <cell r="B58" t="str">
            <v>Anti- bacterial spray</v>
          </cell>
          <cell r="C58" t="str">
            <v>Dettol Anti-Bacterial Surface Cleanser 750ml</v>
          </cell>
          <cell r="D58">
            <v>1.5</v>
          </cell>
          <cell r="E58"/>
          <cell r="F58" t="str">
            <v>Wilko Antibacterial Cleaner Spray 750ml</v>
          </cell>
          <cell r="G58">
            <v>0.84</v>
          </cell>
          <cell r="H58" t="str">
            <v>TESCO ANTIBACTERIAL CLEANER SPRAY 750ML</v>
          </cell>
        </row>
        <row r="59">
          <cell r="B59" t="str">
            <v>Grease proof paper</v>
          </cell>
          <cell r="C59"/>
          <cell r="D59"/>
          <cell r="E59"/>
          <cell r="F59" t="str">
            <v>Wilko Greaseproof n Bake Paper 5m x 37.5cm</v>
          </cell>
          <cell r="G59">
            <v>1.76</v>
          </cell>
          <cell r="H59" t="str">
            <v>TESCO NON STICK BAKING PAPER 370MM X 15M</v>
          </cell>
        </row>
        <row r="60">
          <cell r="B60" t="str">
            <v>Rubber gloves</v>
          </cell>
          <cell r="C60"/>
          <cell r="D60"/>
          <cell r="E60"/>
          <cell r="F60" t="str">
            <v>Tesco Dishwashing Rubber Gloves Large</v>
          </cell>
          <cell r="G60">
            <v>1.05</v>
          </cell>
          <cell r="H60"/>
        </row>
        <row r="61">
          <cell r="B61" t="str">
            <v>Freezer bags</v>
          </cell>
          <cell r="C61"/>
          <cell r="D61"/>
          <cell r="E61"/>
          <cell r="F61" t="str">
            <v>Wilko Resealable Food and Freezer Bags 18x20cm 30 pack</v>
          </cell>
          <cell r="G61">
            <v>1</v>
          </cell>
          <cell r="H61" t="str">
            <v>SEAL A PACK 25 PK</v>
          </cell>
        </row>
        <row r="62">
          <cell r="B62" t="str">
            <v>Clingfilm</v>
          </cell>
          <cell r="C62"/>
          <cell r="D62"/>
          <cell r="E62"/>
          <cell r="F62" t="str">
            <v>Tesco Cling Film 350Mm X 25M</v>
          </cell>
          <cell r="G62">
            <v>1.31</v>
          </cell>
          <cell r="H62"/>
        </row>
        <row r="63">
          <cell r="B63" t="str">
            <v>Clingfilm</v>
          </cell>
          <cell r="C63" t="str">
            <v>Wilko Cling Film Multi-Purpose 75mx35cm</v>
          </cell>
          <cell r="D63">
            <v>2.63</v>
          </cell>
          <cell r="E63"/>
          <cell r="F63" t="str">
            <v>Wilko Multipurpose Cling Film 50mx350mm</v>
          </cell>
          <cell r="G63">
            <v>2.4500000000000002</v>
          </cell>
          <cell r="H63" t="str">
            <v>TESCO 75M X 350MM CLING FILM</v>
          </cell>
        </row>
        <row r="64">
          <cell r="B64" t="str">
            <v>Polish</v>
          </cell>
          <cell r="C64"/>
          <cell r="D64"/>
          <cell r="E64"/>
          <cell r="F64" t="str">
            <v>Pledge Polish Original 250ml</v>
          </cell>
          <cell r="G64">
            <v>1.05</v>
          </cell>
          <cell r="H64" t="str">
            <v>PLEDGE WOOD POLISH CLASSIC 250ML</v>
          </cell>
        </row>
        <row r="65">
          <cell r="B65" t="str">
            <v>J cloths</v>
          </cell>
          <cell r="C65" t="str">
            <v>Wilko All Purpose Cloths 60cmx33cmx10</v>
          </cell>
          <cell r="D65">
            <v>1.1000000000000001</v>
          </cell>
          <cell r="E65" t="str">
            <v>10 packs</v>
          </cell>
          <cell r="F65" t="str">
            <v>Wilko All Purpose Cloths 60 x 33cm 10 pk</v>
          </cell>
          <cell r="G65">
            <v>1.1000000000000001</v>
          </cell>
          <cell r="H65" t="str">
            <v>TESCO ALL PURPOSE CLOTHS 10 PACK</v>
          </cell>
        </row>
        <row r="66">
          <cell r="B66" t="str">
            <v>Washing liquid</v>
          </cell>
          <cell r="C66"/>
          <cell r="D66"/>
          <cell r="E66"/>
          <cell r="F66" t="str">
            <v>Tesco Super Concentrated Non Bio. Liquid 630Ml. 21 washes.</v>
          </cell>
          <cell r="G66">
            <v>2.2000000000000002</v>
          </cell>
          <cell r="H66" t="str">
            <v>1.14L 38W</v>
          </cell>
        </row>
        <row r="67">
          <cell r="B67" t="str">
            <v>Washing up
liquid</v>
          </cell>
          <cell r="C67"/>
          <cell r="D67"/>
          <cell r="E67"/>
          <cell r="F67" t="str">
            <v>Fairy Original 433ml</v>
          </cell>
          <cell r="G67">
            <v>1.05</v>
          </cell>
          <cell r="H67"/>
        </row>
        <row r="68">
          <cell r="B68" t="str">
            <v>Washing liquid 3</v>
          </cell>
          <cell r="C68" t="str">
            <v>Single +1</v>
          </cell>
          <cell r="D68"/>
          <cell r="E68"/>
          <cell r="F68" t="str">
            <v>Tesco Super Concentrated Non Biological Liquid
1.8L 60 washes</v>
          </cell>
          <cell r="G68" t="str">
            <v>PLEASE SEE 64</v>
          </cell>
          <cell r="H68"/>
        </row>
        <row r="69">
          <cell r="B69" t="str">
            <v>Washing up gloves 3</v>
          </cell>
          <cell r="C69"/>
          <cell r="D69"/>
          <cell r="E69"/>
          <cell r="F69" t="str">
            <v>Tesco Dishwashing Rubber Gloves Large</v>
          </cell>
          <cell r="G69" t="str">
            <v>PLEASE SEE 58</v>
          </cell>
          <cell r="H69"/>
        </row>
        <row r="70">
          <cell r="B70" t="str">
            <v>Kitchen roll</v>
          </cell>
          <cell r="C70" t="str">
            <v>Wilko Kitchen Towel 4 pack</v>
          </cell>
          <cell r="D70">
            <v>2.31</v>
          </cell>
          <cell r="E70" t="str">
            <v>tesco 4 pack</v>
          </cell>
          <cell r="F70" t="str">
            <v>Springforce Jumbo Kitchen Towel</v>
          </cell>
          <cell r="G70">
            <v>0.91</v>
          </cell>
          <cell r="H70"/>
        </row>
        <row r="71">
          <cell r="B71" t="str">
            <v>Scouring/spong
e pads</v>
          </cell>
          <cell r="C71"/>
          <cell r="D71"/>
          <cell r="E71"/>
          <cell r="F71" t="str">
            <v>Tesco Non-Scratch Sponge Pan Cleaners 6
pack</v>
          </cell>
          <cell r="G71">
            <v>1.05</v>
          </cell>
          <cell r="H71"/>
        </row>
        <row r="72">
          <cell r="B72" t="str">
            <v>Scouring/spong
e pads</v>
          </cell>
          <cell r="C72"/>
          <cell r="D72"/>
          <cell r="E72"/>
          <cell r="F72" t="str">
            <v>Wilko Hand Grip Sponge Scourers 10pk</v>
          </cell>
          <cell r="G72">
            <v>1.2</v>
          </cell>
          <cell r="H72"/>
        </row>
        <row r="73">
          <cell r="B73" t="str">
            <v>Sponge scourers</v>
          </cell>
          <cell r="C73" t="str">
            <v>Wilko Sponge Scourers Assorted x 20</v>
          </cell>
          <cell r="D73">
            <v>0.42</v>
          </cell>
          <cell r="E73" t="str">
            <v>8 pack tesco</v>
          </cell>
          <cell r="F73" t="str">
            <v>Wilko Sponge Scourers Assorted 6 pack</v>
          </cell>
          <cell r="G73">
            <v>0.4</v>
          </cell>
          <cell r="H73" t="str">
            <v>SPRINGFORCE SPONGE SCOURERS 8 PACK</v>
          </cell>
        </row>
        <row r="74">
          <cell r="B74" t="str">
            <v>Micro fibre cloth</v>
          </cell>
          <cell r="C74"/>
          <cell r="D74"/>
          <cell r="E74"/>
          <cell r="F74" t="str">
            <v>Tesco Microfibre Cloth 4 Pack</v>
          </cell>
          <cell r="G74">
            <v>2.1</v>
          </cell>
          <cell r="H74"/>
        </row>
        <row r="75">
          <cell r="B75" t="str">
            <v>Water softner</v>
          </cell>
          <cell r="C75"/>
          <cell r="D75"/>
          <cell r="E75"/>
          <cell r="F75" t="str">
            <v>Wilko Laundry Water Softening Powder 40 Washes</v>
          </cell>
          <cell r="G75">
            <v>1.99</v>
          </cell>
          <cell r="H75" t="str">
            <v>BORAX</v>
          </cell>
        </row>
        <row r="76">
          <cell r="B76" t="str">
            <v>Fabric softner</v>
          </cell>
          <cell r="C76"/>
          <cell r="D76"/>
          <cell r="E76"/>
          <cell r="F76" t="str">
            <v>Tesco Pure Fabric Conditioner 85 Washes 2.6L</v>
          </cell>
          <cell r="G76">
            <v>1.36</v>
          </cell>
          <cell r="H76" t="str">
            <v>TESCO FABRIC CONDITIONER PURE 42 WASHES 1.26L</v>
          </cell>
        </row>
        <row r="77">
          <cell r="B77" t="str">
            <v>Microwave</v>
          </cell>
          <cell r="C77"/>
          <cell r="D77"/>
          <cell r="E77"/>
          <cell r="F77" t="str">
            <v>Tesco Solo Microwave MM08 Value, 17L - Black &amp; White</v>
          </cell>
          <cell r="G77">
            <v>39.99</v>
          </cell>
          <cell r="H77" t="str">
            <v>ESSENTAILS SOLO MICROWAVE 17L</v>
          </cell>
        </row>
        <row r="78">
          <cell r="B78" t="str">
            <v>Duvet covers</v>
          </cell>
          <cell r="C78"/>
          <cell r="D78"/>
          <cell r="E78"/>
          <cell r="F78" t="str">
            <v>Tesco Pattern Duvet Double (set includes 2 standard pillowcases)</v>
          </cell>
          <cell r="G78">
            <v>14</v>
          </cell>
          <cell r="H78" t="str">
            <v>TESCO BUTTERFLY DUVET SET DOUBLE</v>
          </cell>
        </row>
        <row r="79">
          <cell r="B79" t="str">
            <v>Sheets, fitted</v>
          </cell>
          <cell r="C79"/>
          <cell r="D79"/>
          <cell r="E79"/>
          <cell r="F79" t="str">
            <v>Tesco White Cotton rich Double Fitted Sheet &amp; 2 Housewife Pillowcases</v>
          </cell>
          <cell r="G79">
            <v>10</v>
          </cell>
          <cell r="H79" t="str">
            <v>TESCO 100% COTTON FITTED SHEET WHITE DOUBLE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ngle Male"/>
      <sheetName val="Single Female"/>
      <sheetName val="Couple"/>
      <sheetName val="Single +1"/>
      <sheetName val="Couple +1"/>
      <sheetName val="Couple +2"/>
      <sheetName val="Couple +3"/>
      <sheetName val="Male pensioner "/>
      <sheetName val="Female pensioner"/>
      <sheetName val="Partnered pensioner"/>
      <sheetName val="Child"/>
      <sheetName val="Comparison"/>
      <sheetName val="Comparison 2 - Basket Value"/>
      <sheetName val="Comparison 3 - Basket Items"/>
      <sheetName val="Private Ren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6">
          <cell r="C26">
            <v>153.22222222222223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J57"/>
  <sheetViews>
    <sheetView tabSelected="1" zoomScale="60" zoomScaleNormal="60" workbookViewId="0">
      <pane ySplit="2" topLeftCell="A3" activePane="bottomLeft" state="frozen"/>
      <selection pane="bottomLeft" activeCell="E11" sqref="E11"/>
    </sheetView>
  </sheetViews>
  <sheetFormatPr defaultRowHeight="14" x14ac:dyDescent="0.3"/>
  <cols>
    <col min="3" max="3" width="28.58203125" customWidth="1"/>
    <col min="4" max="4" width="17.25" customWidth="1"/>
    <col min="5" max="5" width="13.08203125" customWidth="1"/>
    <col min="6" max="6" width="22.5" bestFit="1" customWidth="1"/>
    <col min="7" max="7" width="16.33203125" bestFit="1" customWidth="1"/>
    <col min="8" max="8" width="10.83203125" bestFit="1" customWidth="1"/>
    <col min="9" max="9" width="20.08203125" bestFit="1" customWidth="1"/>
    <col min="10" max="10" width="17.25" customWidth="1"/>
    <col min="11" max="11" width="15.5" customWidth="1"/>
  </cols>
  <sheetData>
    <row r="2" spans="3:8" x14ac:dyDescent="0.3">
      <c r="C2" s="18" t="s">
        <v>426</v>
      </c>
      <c r="D2" s="18" t="s">
        <v>6</v>
      </c>
      <c r="E2" s="18" t="s">
        <v>433</v>
      </c>
      <c r="F2" s="6"/>
    </row>
    <row r="3" spans="3:8" x14ac:dyDescent="0.3">
      <c r="C3" s="19" t="s">
        <v>427</v>
      </c>
      <c r="D3" s="20">
        <f>'Single Male'!I328</f>
        <v>359.97325510406694</v>
      </c>
      <c r="E3" s="20">
        <f>+D3/37.5</f>
        <v>9.5992868027751186</v>
      </c>
      <c r="F3" s="23"/>
      <c r="G3" s="191"/>
      <c r="H3" s="189"/>
    </row>
    <row r="4" spans="3:8" x14ac:dyDescent="0.3">
      <c r="C4" s="19" t="s">
        <v>428</v>
      </c>
      <c r="D4" s="20">
        <f>+'Single Female'!I349</f>
        <v>385.34997870858945</v>
      </c>
      <c r="E4" s="20">
        <f t="shared" ref="E4:E6" si="0">+D4/37.5</f>
        <v>10.275999432229051</v>
      </c>
      <c r="F4" s="23"/>
      <c r="G4" s="191"/>
      <c r="H4" s="189"/>
    </row>
    <row r="5" spans="3:8" x14ac:dyDescent="0.3">
      <c r="C5" s="19" t="s">
        <v>429</v>
      </c>
      <c r="D5" s="182">
        <f>+Couple!I400</f>
        <v>486.95896107309625</v>
      </c>
      <c r="E5" s="20">
        <f>+(D5/37.5)/2</f>
        <v>6.4927861476412829</v>
      </c>
      <c r="F5" s="23"/>
      <c r="G5" s="191"/>
      <c r="H5" s="189"/>
    </row>
    <row r="6" spans="3:8" x14ac:dyDescent="0.3">
      <c r="C6" s="19" t="s">
        <v>430</v>
      </c>
      <c r="D6" s="182">
        <f>'Single +1'!I442+Child!H422</f>
        <v>793.68407621841675</v>
      </c>
      <c r="E6" s="20">
        <f t="shared" si="0"/>
        <v>21.164908699157781</v>
      </c>
      <c r="G6" s="191"/>
      <c r="H6" s="189"/>
    </row>
    <row r="7" spans="3:8" x14ac:dyDescent="0.3">
      <c r="C7" s="19" t="s">
        <v>431</v>
      </c>
      <c r="D7" s="182">
        <f>+'Couple +1'!I515+Child!H422</f>
        <v>865.40471347310267</v>
      </c>
      <c r="E7" s="20">
        <f>+(D7/37.5)/2</f>
        <v>11.538729512974703</v>
      </c>
      <c r="G7" s="191"/>
      <c r="H7" s="189"/>
    </row>
    <row r="8" spans="3:8" x14ac:dyDescent="0.3">
      <c r="C8" s="19" t="s">
        <v>432</v>
      </c>
      <c r="D8" s="182">
        <f>+'Couple +2'!I532+(2*Child!H422)</f>
        <v>1223.0207240946961</v>
      </c>
      <c r="E8" s="20">
        <f>+(D8/37.5)/2</f>
        <v>16.306942987929283</v>
      </c>
      <c r="G8" s="191"/>
      <c r="H8" s="189"/>
    </row>
    <row r="9" spans="3:8" ht="13.5" customHeight="1" x14ac:dyDescent="0.3">
      <c r="C9" s="19" t="s">
        <v>445</v>
      </c>
      <c r="D9" s="182">
        <f>+'Couple +3'!I542+(3*Child!H422)</f>
        <v>1447.8547219405114</v>
      </c>
      <c r="E9" s="20">
        <f>+(D9/37.5)/2</f>
        <v>19.304729625873485</v>
      </c>
      <c r="G9" s="191"/>
      <c r="H9" s="189"/>
    </row>
    <row r="10" spans="3:8" s="15" customFormat="1" x14ac:dyDescent="0.3">
      <c r="C10" s="19" t="s">
        <v>545</v>
      </c>
      <c r="D10" s="182">
        <f>+'Male pensioner '!H391</f>
        <v>375.71875025974686</v>
      </c>
      <c r="E10" s="20">
        <f t="shared" ref="E10:E12" si="1">+(D10/37.5)/2</f>
        <v>5.0095833367966245</v>
      </c>
      <c r="G10" s="191"/>
      <c r="H10" s="189"/>
    </row>
    <row r="11" spans="3:8" s="15" customFormat="1" x14ac:dyDescent="0.3">
      <c r="C11" s="19" t="s">
        <v>879</v>
      </c>
      <c r="D11" s="182">
        <f>+'Female pensioner'!H410</f>
        <v>411.25307481277571</v>
      </c>
      <c r="E11" s="20">
        <f t="shared" si="1"/>
        <v>5.4833743308370098</v>
      </c>
      <c r="G11" s="191"/>
      <c r="H11" s="189"/>
    </row>
    <row r="12" spans="3:8" s="15" customFormat="1" x14ac:dyDescent="0.3">
      <c r="C12" s="19" t="s">
        <v>571</v>
      </c>
      <c r="D12" s="182">
        <f>+'Partnered pensioner'!H489</f>
        <v>544.2653748394614</v>
      </c>
      <c r="E12" s="20">
        <f t="shared" si="1"/>
        <v>7.2568716645261517</v>
      </c>
      <c r="G12" s="191"/>
      <c r="H12" s="189"/>
    </row>
    <row r="14" spans="3:8" x14ac:dyDescent="0.3">
      <c r="C14" s="6" t="s">
        <v>434</v>
      </c>
    </row>
    <row r="16" spans="3:8" x14ac:dyDescent="0.3">
      <c r="C16" s="19"/>
      <c r="D16" s="18" t="s">
        <v>435</v>
      </c>
      <c r="E16" s="18" t="s">
        <v>433</v>
      </c>
      <c r="F16" s="18" t="s">
        <v>448</v>
      </c>
    </row>
    <row r="17" spans="3:10" x14ac:dyDescent="0.3">
      <c r="C17" s="19" t="s">
        <v>427</v>
      </c>
      <c r="D17" s="77">
        <v>0.46899999999999997</v>
      </c>
      <c r="E17" s="22">
        <f>+E3</f>
        <v>9.5992868027751186</v>
      </c>
      <c r="F17" s="20">
        <f>+E17*D17</f>
        <v>4.5020655105015299</v>
      </c>
    </row>
    <row r="18" spans="3:10" x14ac:dyDescent="0.3">
      <c r="C18" s="19" t="s">
        <v>428</v>
      </c>
      <c r="D18" s="77">
        <v>0.53100000000000003</v>
      </c>
      <c r="E18" s="22">
        <f>+E4</f>
        <v>10.275999432229051</v>
      </c>
      <c r="F18" s="20">
        <f>+E18*D18</f>
        <v>5.4565556985136263</v>
      </c>
    </row>
    <row r="19" spans="3:10" x14ac:dyDescent="0.3">
      <c r="C19" s="18" t="s">
        <v>436</v>
      </c>
      <c r="D19" s="20"/>
      <c r="E19" s="19"/>
      <c r="F19" s="22">
        <f>SUM(F17:F18)</f>
        <v>9.9586212090151562</v>
      </c>
    </row>
    <row r="22" spans="3:10" x14ac:dyDescent="0.3">
      <c r="C22" s="6" t="s">
        <v>437</v>
      </c>
    </row>
    <row r="23" spans="3:10" s="5" customFormat="1" x14ac:dyDescent="0.3">
      <c r="C23" s="6"/>
      <c r="G23"/>
      <c r="H23"/>
      <c r="I23"/>
      <c r="J23"/>
    </row>
    <row r="24" spans="3:10" x14ac:dyDescent="0.3">
      <c r="C24" s="19"/>
      <c r="D24" s="18" t="s">
        <v>435</v>
      </c>
      <c r="E24" s="18" t="s">
        <v>433</v>
      </c>
      <c r="F24" s="18" t="s">
        <v>448</v>
      </c>
    </row>
    <row r="25" spans="3:10" x14ac:dyDescent="0.3">
      <c r="C25" s="19" t="s">
        <v>438</v>
      </c>
      <c r="D25" s="21">
        <v>0.33119999999999999</v>
      </c>
      <c r="E25" s="22">
        <f>+F19</f>
        <v>9.9586212090151562</v>
      </c>
      <c r="F25" s="20">
        <f>+E25*D25</f>
        <v>3.2982953444258198</v>
      </c>
    </row>
    <row r="26" spans="3:10" x14ac:dyDescent="0.3">
      <c r="C26" s="19" t="s">
        <v>429</v>
      </c>
      <c r="D26" s="21">
        <v>0.32819999999999999</v>
      </c>
      <c r="E26" s="22">
        <f>+E5</f>
        <v>6.4927861476412829</v>
      </c>
      <c r="F26" s="20">
        <f t="shared" ref="F26:F30" si="2">+E26*D26</f>
        <v>2.1309324136558692</v>
      </c>
    </row>
    <row r="27" spans="3:10" x14ac:dyDescent="0.3">
      <c r="C27" s="19" t="s">
        <v>439</v>
      </c>
      <c r="D27" s="77">
        <v>5.3800000000000001E-2</v>
      </c>
      <c r="E27" s="22">
        <f>+E6</f>
        <v>21.164908699157781</v>
      </c>
      <c r="F27" s="20">
        <f>+E27*D27</f>
        <v>1.1386720880146886</v>
      </c>
    </row>
    <row r="28" spans="3:10" x14ac:dyDescent="0.3">
      <c r="C28" s="19" t="s">
        <v>440</v>
      </c>
      <c r="D28" s="21">
        <v>0.106</v>
      </c>
      <c r="E28" s="22">
        <f>+E7</f>
        <v>11.538729512974703</v>
      </c>
      <c r="F28" s="20">
        <f t="shared" si="2"/>
        <v>1.2231053283753184</v>
      </c>
    </row>
    <row r="29" spans="3:10" x14ac:dyDescent="0.3">
      <c r="C29" s="19" t="s">
        <v>441</v>
      </c>
      <c r="D29" s="21">
        <v>0.1363</v>
      </c>
      <c r="E29" s="22">
        <f>+E8</f>
        <v>16.306942987929283</v>
      </c>
      <c r="F29" s="20">
        <f t="shared" si="2"/>
        <v>2.2226363292547613</v>
      </c>
    </row>
    <row r="30" spans="3:10" x14ac:dyDescent="0.3">
      <c r="C30" s="19" t="s">
        <v>442</v>
      </c>
      <c r="D30" s="77">
        <v>4.4499999999999998E-2</v>
      </c>
      <c r="E30" s="22">
        <f>+E9</f>
        <v>19.304729625873485</v>
      </c>
      <c r="F30" s="20">
        <f t="shared" si="2"/>
        <v>0.85906046835137007</v>
      </c>
    </row>
    <row r="31" spans="3:10" x14ac:dyDescent="0.3">
      <c r="C31" s="18" t="s">
        <v>443</v>
      </c>
      <c r="D31" s="18"/>
      <c r="E31" s="19"/>
      <c r="F31" s="41">
        <f>SUM(F25:F30)</f>
        <v>10.872701972077827</v>
      </c>
    </row>
    <row r="32" spans="3:10" x14ac:dyDescent="0.3">
      <c r="E32" s="129"/>
    </row>
    <row r="33" spans="3:7" x14ac:dyDescent="0.3">
      <c r="C33" s="19"/>
      <c r="D33" s="18" t="s">
        <v>456</v>
      </c>
      <c r="E33" s="18" t="s">
        <v>443</v>
      </c>
      <c r="F33" s="18" t="s">
        <v>461</v>
      </c>
      <c r="G33" s="18" t="s">
        <v>462</v>
      </c>
    </row>
    <row r="34" spans="3:7" x14ac:dyDescent="0.3">
      <c r="C34" s="19" t="s">
        <v>457</v>
      </c>
      <c r="D34" s="27">
        <v>8.25</v>
      </c>
      <c r="E34" s="22">
        <f>+F31</f>
        <v>10.872701972077827</v>
      </c>
      <c r="F34" s="19"/>
      <c r="G34" s="19"/>
    </row>
    <row r="35" spans="3:7" x14ac:dyDescent="0.3">
      <c r="C35" s="19" t="s">
        <v>458</v>
      </c>
      <c r="D35" s="19">
        <v>38</v>
      </c>
      <c r="E35" s="19">
        <v>38</v>
      </c>
      <c r="F35" s="19"/>
      <c r="G35" s="19"/>
    </row>
    <row r="36" spans="3:7" x14ac:dyDescent="0.3">
      <c r="C36" s="19" t="s">
        <v>459</v>
      </c>
      <c r="D36" s="28">
        <f>+D34*D35</f>
        <v>313.5</v>
      </c>
      <c r="E36" s="28">
        <f>+E34*E35</f>
        <v>413.16267493895742</v>
      </c>
      <c r="F36" s="28">
        <f>+E36-D36</f>
        <v>99.662674938957423</v>
      </c>
      <c r="G36" s="28">
        <f>+F36+F37</f>
        <v>112.41949733114397</v>
      </c>
    </row>
    <row r="37" spans="3:7" x14ac:dyDescent="0.3">
      <c r="C37" s="27" t="s">
        <v>460</v>
      </c>
      <c r="D37" s="78">
        <f>(D36-125)*12.8%</f>
        <v>24.128</v>
      </c>
      <c r="E37" s="78">
        <f>(E36-125)*12.8%</f>
        <v>36.88482239218655</v>
      </c>
      <c r="F37" s="28">
        <f>+E37-D37</f>
        <v>12.75682239218655</v>
      </c>
      <c r="G37" s="28">
        <f>+G36*52</f>
        <v>5845.8138612194862</v>
      </c>
    </row>
    <row r="39" spans="3:7" x14ac:dyDescent="0.3">
      <c r="D39" s="11"/>
      <c r="E39" s="11"/>
      <c r="F39" s="10"/>
      <c r="G39" s="10"/>
    </row>
    <row r="40" spans="3:7" x14ac:dyDescent="0.3">
      <c r="D40" s="11"/>
      <c r="E40" s="11"/>
      <c r="F40" s="10"/>
      <c r="G40" s="10"/>
    </row>
    <row r="41" spans="3:7" x14ac:dyDescent="0.3">
      <c r="D41" s="11"/>
      <c r="E41" s="11"/>
      <c r="F41" s="10"/>
      <c r="G41" s="10"/>
    </row>
    <row r="42" spans="3:7" x14ac:dyDescent="0.3">
      <c r="C42" s="66"/>
      <c r="D42" s="11"/>
      <c r="E42" s="11"/>
      <c r="F42" s="10"/>
      <c r="G42" s="10"/>
    </row>
    <row r="43" spans="3:7" x14ac:dyDescent="0.3">
      <c r="E43" s="10"/>
      <c r="F43" s="10"/>
      <c r="G43" s="10"/>
    </row>
    <row r="44" spans="3:7" x14ac:dyDescent="0.3">
      <c r="E44" s="10"/>
      <c r="F44" s="10"/>
      <c r="G44" s="10"/>
    </row>
    <row r="45" spans="3:7" x14ac:dyDescent="0.3">
      <c r="D45" s="10"/>
      <c r="E45" s="10"/>
      <c r="F45" s="42"/>
      <c r="G45" s="10"/>
    </row>
    <row r="46" spans="3:7" x14ac:dyDescent="0.3">
      <c r="C46" s="66"/>
      <c r="D46" s="188"/>
      <c r="E46" s="188"/>
      <c r="F46" s="187"/>
      <c r="G46" s="10"/>
    </row>
    <row r="47" spans="3:7" x14ac:dyDescent="0.3">
      <c r="C47" s="66"/>
      <c r="D47" s="10"/>
      <c r="E47" s="10"/>
      <c r="F47" s="10"/>
      <c r="G47" s="10"/>
    </row>
    <row r="48" spans="3:7" x14ac:dyDescent="0.3">
      <c r="C48" s="66"/>
      <c r="D48" s="10"/>
      <c r="E48" s="10"/>
      <c r="F48" s="10"/>
      <c r="G48" s="10"/>
    </row>
    <row r="49" spans="3:7" x14ac:dyDescent="0.3">
      <c r="E49" s="10"/>
      <c r="F49" s="10"/>
      <c r="G49" s="10"/>
    </row>
    <row r="51" spans="3:7" x14ac:dyDescent="0.3">
      <c r="C51" s="6"/>
    </row>
    <row r="53" spans="3:7" x14ac:dyDescent="0.3">
      <c r="F53" s="186"/>
      <c r="G53" s="66"/>
    </row>
    <row r="54" spans="3:7" x14ac:dyDescent="0.3">
      <c r="D54" s="66"/>
      <c r="E54" s="42"/>
      <c r="F54" s="79"/>
      <c r="G54" s="79"/>
    </row>
    <row r="55" spans="3:7" x14ac:dyDescent="0.3">
      <c r="D55" s="66"/>
      <c r="E55" s="42"/>
      <c r="F55" s="79"/>
      <c r="G55" s="79"/>
    </row>
    <row r="56" spans="3:7" x14ac:dyDescent="0.3">
      <c r="D56" s="66"/>
      <c r="E56" s="42"/>
      <c r="F56" s="79"/>
      <c r="G56" s="79"/>
    </row>
    <row r="57" spans="3:7" x14ac:dyDescent="0.3">
      <c r="D57">
        <f>SUM(D54:D56)</f>
        <v>0</v>
      </c>
    </row>
  </sheetData>
  <printOptions horizontalCentered="1" verticalCentered="1"/>
  <pageMargins left="0.70866141732283472" right="0.70866141732283472" top="0.74803149606299213" bottom="0.74803149606299213" header="0.31496062992125984" footer="0.31496062992125984"/>
  <pageSetup paperSize="9" scale="63" fitToWidth="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6"/>
  <sheetViews>
    <sheetView topLeftCell="C1" zoomScale="80" zoomScaleNormal="80" workbookViewId="0">
      <pane ySplit="2" topLeftCell="A217" activePane="bottomLeft" state="frozen"/>
      <selection pane="bottomLeft" activeCell="E224" sqref="A1:XFD1048576"/>
    </sheetView>
  </sheetViews>
  <sheetFormatPr defaultColWidth="9" defaultRowHeight="14" x14ac:dyDescent="0.3"/>
  <cols>
    <col min="1" max="1" width="2" style="66" customWidth="1"/>
    <col min="2" max="2" width="25.5" style="66" customWidth="1"/>
    <col min="3" max="3" width="3.83203125" style="66" bestFit="1" customWidth="1"/>
    <col min="4" max="4" width="37.5" style="66" customWidth="1"/>
    <col min="5" max="5" width="14.25" style="110" customWidth="1"/>
    <col min="6" max="6" width="11.58203125" style="66" bestFit="1" customWidth="1"/>
    <col min="7" max="7" width="9" style="133"/>
    <col min="8" max="8" width="17.58203125" style="25" bestFit="1" customWidth="1"/>
    <col min="9" max="9" width="14.33203125" style="25" bestFit="1" customWidth="1"/>
    <col min="10" max="10" width="12.33203125" style="25" customWidth="1"/>
    <col min="11" max="11" width="9.33203125" style="66" bestFit="1" customWidth="1"/>
    <col min="12" max="16384" width="9" style="66"/>
  </cols>
  <sheetData>
    <row r="1" spans="2:12" x14ac:dyDescent="0.3">
      <c r="B1" s="146" t="s">
        <v>451</v>
      </c>
    </row>
    <row r="2" spans="2:12" x14ac:dyDescent="0.3">
      <c r="B2" s="40" t="s">
        <v>8</v>
      </c>
      <c r="C2" s="40" t="s">
        <v>0</v>
      </c>
      <c r="D2" s="40" t="s">
        <v>1</v>
      </c>
      <c r="E2" s="111" t="s">
        <v>578</v>
      </c>
      <c r="F2" s="40" t="s">
        <v>3</v>
      </c>
      <c r="G2" s="40" t="s">
        <v>4</v>
      </c>
      <c r="H2" s="49" t="s">
        <v>5</v>
      </c>
      <c r="I2" s="49" t="s">
        <v>6</v>
      </c>
    </row>
    <row r="3" spans="2:12" x14ac:dyDescent="0.3">
      <c r="B3" s="40" t="s">
        <v>7</v>
      </c>
      <c r="C3" s="27"/>
      <c r="D3" s="27"/>
      <c r="E3" s="109"/>
      <c r="F3" s="27"/>
      <c r="G3" s="27"/>
      <c r="H3" s="44"/>
      <c r="I3" s="44"/>
      <c r="J3" s="26"/>
    </row>
    <row r="4" spans="2:12" x14ac:dyDescent="0.3">
      <c r="B4" s="27"/>
      <c r="C4" s="55">
        <v>1</v>
      </c>
      <c r="D4" s="51" t="s">
        <v>283</v>
      </c>
      <c r="E4" s="141">
        <v>1.21</v>
      </c>
      <c r="F4" s="27">
        <v>6</v>
      </c>
      <c r="G4" s="27">
        <v>1</v>
      </c>
      <c r="H4" s="44">
        <v>1</v>
      </c>
      <c r="I4" s="44">
        <f>(E4*G4)/H4</f>
        <v>1.21</v>
      </c>
      <c r="L4" s="208"/>
    </row>
    <row r="5" spans="2:12" x14ac:dyDescent="0.3">
      <c r="B5" s="27"/>
      <c r="C5" s="55">
        <v>2</v>
      </c>
      <c r="D5" s="51" t="s">
        <v>365</v>
      </c>
      <c r="E5" s="116">
        <v>0.79</v>
      </c>
      <c r="F5" s="27">
        <v>6</v>
      </c>
      <c r="G5" s="27">
        <v>2</v>
      </c>
      <c r="H5" s="44">
        <v>1.71</v>
      </c>
      <c r="I5" s="44">
        <f t="shared" ref="I5:I68" si="0">(E5*G5)/H5</f>
        <v>0.92397660818713456</v>
      </c>
      <c r="L5" s="208"/>
    </row>
    <row r="6" spans="2:12" x14ac:dyDescent="0.3">
      <c r="B6" s="27"/>
      <c r="C6" s="55">
        <v>3</v>
      </c>
      <c r="D6" s="51" t="s">
        <v>284</v>
      </c>
      <c r="E6" s="116">
        <v>1.99</v>
      </c>
      <c r="F6" s="27">
        <v>4</v>
      </c>
      <c r="G6" s="27">
        <v>1</v>
      </c>
      <c r="H6" s="44">
        <v>1</v>
      </c>
      <c r="I6" s="44">
        <f t="shared" si="0"/>
        <v>1.99</v>
      </c>
      <c r="L6" s="208"/>
    </row>
    <row r="7" spans="2:12" x14ac:dyDescent="0.3">
      <c r="B7" s="27"/>
      <c r="C7" s="55">
        <v>4</v>
      </c>
      <c r="D7" s="51" t="s">
        <v>284</v>
      </c>
      <c r="E7" s="116">
        <v>1.99</v>
      </c>
      <c r="F7" s="27"/>
      <c r="G7" s="27">
        <v>1</v>
      </c>
      <c r="H7" s="44">
        <v>1</v>
      </c>
      <c r="I7" s="44">
        <f t="shared" si="0"/>
        <v>1.99</v>
      </c>
      <c r="L7" s="208"/>
    </row>
    <row r="8" spans="2:12" x14ac:dyDescent="0.3">
      <c r="B8" s="27"/>
      <c r="C8" s="55">
        <v>5</v>
      </c>
      <c r="D8" s="51" t="s">
        <v>17</v>
      </c>
      <c r="E8" s="116">
        <v>1.9</v>
      </c>
      <c r="F8" s="27">
        <v>4</v>
      </c>
      <c r="G8" s="27">
        <v>2</v>
      </c>
      <c r="H8" s="44">
        <v>1</v>
      </c>
      <c r="I8" s="44">
        <f t="shared" si="0"/>
        <v>3.8</v>
      </c>
      <c r="L8" s="208"/>
    </row>
    <row r="9" spans="2:12" x14ac:dyDescent="0.3">
      <c r="B9" s="27"/>
      <c r="C9" s="55">
        <v>6</v>
      </c>
      <c r="D9" s="51" t="s">
        <v>19</v>
      </c>
      <c r="E9" s="116">
        <v>1.69</v>
      </c>
      <c r="F9" s="27">
        <v>12</v>
      </c>
      <c r="G9" s="27">
        <v>1</v>
      </c>
      <c r="H9" s="44">
        <v>1.5</v>
      </c>
      <c r="I9" s="44">
        <f t="shared" si="0"/>
        <v>1.1266666666666667</v>
      </c>
      <c r="L9" s="208"/>
    </row>
    <row r="10" spans="2:12" x14ac:dyDescent="0.3">
      <c r="B10" s="27"/>
      <c r="C10" s="55">
        <v>7</v>
      </c>
      <c r="D10" s="51" t="s">
        <v>3658</v>
      </c>
      <c r="E10" s="116">
        <v>2.1</v>
      </c>
      <c r="F10" s="27"/>
      <c r="G10" s="27">
        <v>1</v>
      </c>
      <c r="H10" s="44">
        <v>1.59</v>
      </c>
      <c r="I10" s="44">
        <f t="shared" si="0"/>
        <v>1.320754716981132</v>
      </c>
      <c r="L10" s="208"/>
    </row>
    <row r="11" spans="2:12" x14ac:dyDescent="0.3">
      <c r="B11" s="27"/>
      <c r="C11" s="55">
        <v>8</v>
      </c>
      <c r="D11" s="51" t="s">
        <v>2065</v>
      </c>
      <c r="E11" s="116">
        <v>5.75</v>
      </c>
      <c r="F11" s="27"/>
      <c r="G11" s="27">
        <v>1</v>
      </c>
      <c r="H11" s="44">
        <v>1.71</v>
      </c>
      <c r="I11" s="44">
        <f t="shared" si="0"/>
        <v>3.3625730994152048</v>
      </c>
      <c r="L11" s="208"/>
    </row>
    <row r="12" spans="2:12" x14ac:dyDescent="0.3">
      <c r="B12" s="27"/>
      <c r="C12" s="55">
        <v>9</v>
      </c>
      <c r="D12" s="51" t="s">
        <v>20</v>
      </c>
      <c r="E12" s="116">
        <v>2.59</v>
      </c>
      <c r="F12" s="27"/>
      <c r="G12" s="27">
        <v>2</v>
      </c>
      <c r="H12" s="44">
        <v>1</v>
      </c>
      <c r="I12" s="44">
        <f t="shared" si="0"/>
        <v>5.18</v>
      </c>
      <c r="L12" s="208"/>
    </row>
    <row r="13" spans="2:12" x14ac:dyDescent="0.3">
      <c r="B13" s="27"/>
      <c r="C13" s="55">
        <v>10</v>
      </c>
      <c r="D13" s="51" t="s">
        <v>3659</v>
      </c>
      <c r="E13" s="116">
        <v>1.58</v>
      </c>
      <c r="F13" s="27">
        <v>6</v>
      </c>
      <c r="G13" s="27">
        <v>1</v>
      </c>
      <c r="H13" s="44">
        <v>2</v>
      </c>
      <c r="I13" s="44">
        <f t="shared" si="0"/>
        <v>0.79</v>
      </c>
      <c r="L13" s="208"/>
    </row>
    <row r="14" spans="2:12" x14ac:dyDescent="0.3">
      <c r="B14" s="27"/>
      <c r="C14" s="55">
        <v>11</v>
      </c>
      <c r="D14" s="51" t="s">
        <v>21</v>
      </c>
      <c r="E14" s="116">
        <v>1.75</v>
      </c>
      <c r="F14" s="27">
        <v>8</v>
      </c>
      <c r="G14" s="27">
        <v>1</v>
      </c>
      <c r="H14" s="44">
        <v>1</v>
      </c>
      <c r="I14" s="44">
        <f t="shared" si="0"/>
        <v>1.75</v>
      </c>
      <c r="L14" s="208"/>
    </row>
    <row r="15" spans="2:12" x14ac:dyDescent="0.3">
      <c r="B15" s="27"/>
      <c r="C15" s="55">
        <v>12</v>
      </c>
      <c r="D15" s="51" t="s">
        <v>22</v>
      </c>
      <c r="E15" s="116"/>
      <c r="F15" s="27">
        <v>16</v>
      </c>
      <c r="G15" s="27">
        <v>1</v>
      </c>
      <c r="H15" s="44">
        <v>5.33</v>
      </c>
      <c r="I15" s="44">
        <f t="shared" si="0"/>
        <v>0</v>
      </c>
      <c r="L15" s="208"/>
    </row>
    <row r="16" spans="2:12" x14ac:dyDescent="0.3">
      <c r="B16" s="27"/>
      <c r="C16" s="55">
        <v>13</v>
      </c>
      <c r="D16" s="51" t="s">
        <v>23</v>
      </c>
      <c r="E16" s="116">
        <v>3</v>
      </c>
      <c r="F16" s="27"/>
      <c r="G16" s="27">
        <v>1</v>
      </c>
      <c r="H16" s="44">
        <v>1</v>
      </c>
      <c r="I16" s="44">
        <f t="shared" si="0"/>
        <v>3</v>
      </c>
      <c r="L16" s="208"/>
    </row>
    <row r="17" spans="2:12" x14ac:dyDescent="0.3">
      <c r="B17" s="27"/>
      <c r="C17" s="55">
        <v>14</v>
      </c>
      <c r="D17" s="51" t="s">
        <v>24</v>
      </c>
      <c r="E17" s="116">
        <v>3.15</v>
      </c>
      <c r="F17" s="27"/>
      <c r="G17" s="27">
        <v>1</v>
      </c>
      <c r="H17" s="44">
        <v>1.73</v>
      </c>
      <c r="I17" s="44">
        <f t="shared" si="0"/>
        <v>1.8208092485549132</v>
      </c>
      <c r="L17" s="208"/>
    </row>
    <row r="18" spans="2:12" x14ac:dyDescent="0.3">
      <c r="B18" s="27"/>
      <c r="C18" s="55">
        <v>15</v>
      </c>
      <c r="D18" s="51" t="s">
        <v>3660</v>
      </c>
      <c r="E18" s="116">
        <v>1.052</v>
      </c>
      <c r="F18" s="27"/>
      <c r="G18" s="27">
        <v>0</v>
      </c>
      <c r="H18" s="44">
        <v>1.73</v>
      </c>
      <c r="I18" s="44">
        <f t="shared" si="0"/>
        <v>0</v>
      </c>
      <c r="L18" s="208"/>
    </row>
    <row r="19" spans="2:12" x14ac:dyDescent="0.3">
      <c r="B19" s="27"/>
      <c r="C19" s="55">
        <v>16</v>
      </c>
      <c r="D19" s="51" t="s">
        <v>25</v>
      </c>
      <c r="E19" s="116">
        <v>2.1</v>
      </c>
      <c r="F19" s="27">
        <v>3</v>
      </c>
      <c r="G19" s="27">
        <v>1</v>
      </c>
      <c r="H19" s="44">
        <v>1</v>
      </c>
      <c r="I19" s="44">
        <f t="shared" si="0"/>
        <v>2.1</v>
      </c>
      <c r="L19" s="208"/>
    </row>
    <row r="20" spans="2:12" x14ac:dyDescent="0.3">
      <c r="B20" s="27"/>
      <c r="C20" s="55">
        <v>17</v>
      </c>
      <c r="D20" s="51" t="s">
        <v>3661</v>
      </c>
      <c r="E20" s="116">
        <v>3.15</v>
      </c>
      <c r="F20" s="27">
        <v>4</v>
      </c>
      <c r="G20" s="27">
        <v>1</v>
      </c>
      <c r="H20" s="44">
        <v>2</v>
      </c>
      <c r="I20" s="44">
        <f t="shared" si="0"/>
        <v>1.575</v>
      </c>
      <c r="L20" s="208"/>
    </row>
    <row r="21" spans="2:12" x14ac:dyDescent="0.3">
      <c r="B21" s="27"/>
      <c r="C21" s="55">
        <v>18</v>
      </c>
      <c r="D21" s="51" t="s">
        <v>3662</v>
      </c>
      <c r="E21" s="116">
        <v>2.1</v>
      </c>
      <c r="F21" s="27">
        <v>10</v>
      </c>
      <c r="G21" s="27">
        <v>1</v>
      </c>
      <c r="H21" s="44">
        <v>5</v>
      </c>
      <c r="I21" s="44">
        <f t="shared" si="0"/>
        <v>0.42000000000000004</v>
      </c>
      <c r="L21" s="208"/>
    </row>
    <row r="22" spans="2:12" x14ac:dyDescent="0.3">
      <c r="B22" s="27"/>
      <c r="C22" s="55">
        <v>19</v>
      </c>
      <c r="D22" s="51" t="s">
        <v>3663</v>
      </c>
      <c r="E22" s="116">
        <v>1.31</v>
      </c>
      <c r="F22" s="27"/>
      <c r="G22" s="27">
        <v>1</v>
      </c>
      <c r="H22" s="44">
        <v>1.67</v>
      </c>
      <c r="I22" s="44">
        <f t="shared" si="0"/>
        <v>0.78443113772455098</v>
      </c>
      <c r="L22" s="208"/>
    </row>
    <row r="23" spans="2:12" x14ac:dyDescent="0.3">
      <c r="B23" s="27"/>
      <c r="C23" s="55">
        <v>20</v>
      </c>
      <c r="D23" s="51" t="s">
        <v>227</v>
      </c>
      <c r="E23" s="116">
        <v>1.48</v>
      </c>
      <c r="F23" s="27"/>
      <c r="G23" s="27">
        <v>1</v>
      </c>
      <c r="H23" s="44">
        <v>1.66</v>
      </c>
      <c r="I23" s="44">
        <f t="shared" si="0"/>
        <v>0.89156626506024095</v>
      </c>
      <c r="L23" s="208"/>
    </row>
    <row r="24" spans="2:12" x14ac:dyDescent="0.3">
      <c r="B24" s="27"/>
      <c r="C24" s="55">
        <v>21</v>
      </c>
      <c r="D24" s="51" t="s">
        <v>27</v>
      </c>
      <c r="E24" s="116">
        <v>0.94</v>
      </c>
      <c r="F24" s="27"/>
      <c r="G24" s="27">
        <v>1</v>
      </c>
      <c r="H24" s="44">
        <v>1.19</v>
      </c>
      <c r="I24" s="44">
        <f t="shared" si="0"/>
        <v>0.78991596638655459</v>
      </c>
      <c r="L24" s="208"/>
    </row>
    <row r="25" spans="2:12" x14ac:dyDescent="0.3">
      <c r="B25" s="27"/>
      <c r="C25" s="55">
        <v>22</v>
      </c>
      <c r="D25" s="51" t="s">
        <v>41</v>
      </c>
      <c r="E25" s="116">
        <v>1.58</v>
      </c>
      <c r="F25" s="27">
        <v>12</v>
      </c>
      <c r="G25" s="27">
        <v>1</v>
      </c>
      <c r="H25" s="44">
        <v>2</v>
      </c>
      <c r="I25" s="44">
        <f t="shared" si="0"/>
        <v>0.79</v>
      </c>
      <c r="L25" s="208"/>
    </row>
    <row r="26" spans="2:12" x14ac:dyDescent="0.3">
      <c r="B26" s="27"/>
      <c r="C26" s="55">
        <v>23</v>
      </c>
      <c r="D26" s="51" t="s">
        <v>2094</v>
      </c>
      <c r="E26" s="116">
        <v>1.58</v>
      </c>
      <c r="F26" s="27"/>
      <c r="G26" s="27">
        <v>1</v>
      </c>
      <c r="H26" s="44">
        <v>3.53</v>
      </c>
      <c r="I26" s="44">
        <f t="shared" si="0"/>
        <v>0.44759206798866857</v>
      </c>
      <c r="L26" s="208"/>
    </row>
    <row r="27" spans="2:12" x14ac:dyDescent="0.3">
      <c r="B27" s="27"/>
      <c r="C27" s="55">
        <v>24</v>
      </c>
      <c r="D27" s="51" t="s">
        <v>286</v>
      </c>
      <c r="E27" s="116">
        <v>0.49</v>
      </c>
      <c r="F27" s="27"/>
      <c r="G27" s="27">
        <v>1</v>
      </c>
      <c r="H27" s="44">
        <v>1</v>
      </c>
      <c r="I27" s="44">
        <f t="shared" si="0"/>
        <v>0.49</v>
      </c>
      <c r="L27" s="208"/>
    </row>
    <row r="28" spans="2:12" x14ac:dyDescent="0.3">
      <c r="B28" s="27"/>
      <c r="C28" s="55">
        <v>25</v>
      </c>
      <c r="D28" s="51" t="s">
        <v>3664</v>
      </c>
      <c r="E28" s="116">
        <v>0.45</v>
      </c>
      <c r="F28" s="27"/>
      <c r="G28" s="27">
        <v>1</v>
      </c>
      <c r="H28" s="44">
        <v>1</v>
      </c>
      <c r="I28" s="44">
        <f t="shared" si="0"/>
        <v>0.45</v>
      </c>
      <c r="L28" s="208"/>
    </row>
    <row r="29" spans="2:12" x14ac:dyDescent="0.3">
      <c r="B29" s="27"/>
      <c r="C29" s="55">
        <v>26</v>
      </c>
      <c r="D29" s="51" t="s">
        <v>29</v>
      </c>
      <c r="E29" s="116">
        <v>0.04</v>
      </c>
      <c r="F29" s="27"/>
      <c r="G29" s="27">
        <v>1</v>
      </c>
      <c r="H29" s="44">
        <v>1</v>
      </c>
      <c r="I29" s="44">
        <f t="shared" si="0"/>
        <v>0.04</v>
      </c>
      <c r="L29" s="208"/>
    </row>
    <row r="30" spans="2:12" x14ac:dyDescent="0.3">
      <c r="B30" s="27"/>
      <c r="C30" s="55">
        <v>27</v>
      </c>
      <c r="D30" s="51" t="s">
        <v>30</v>
      </c>
      <c r="E30" s="116">
        <v>0.11</v>
      </c>
      <c r="F30" s="27"/>
      <c r="G30" s="27">
        <v>1</v>
      </c>
      <c r="H30" s="44">
        <v>1</v>
      </c>
      <c r="I30" s="44">
        <f t="shared" si="0"/>
        <v>0.11</v>
      </c>
      <c r="L30" s="208"/>
    </row>
    <row r="31" spans="2:12" x14ac:dyDescent="0.3">
      <c r="B31" s="27"/>
      <c r="C31" s="55">
        <v>28</v>
      </c>
      <c r="D31" s="51" t="s">
        <v>260</v>
      </c>
      <c r="E31" s="116">
        <v>0.26</v>
      </c>
      <c r="F31" s="27"/>
      <c r="G31" s="27">
        <v>1</v>
      </c>
      <c r="H31" s="44">
        <v>1</v>
      </c>
      <c r="I31" s="44">
        <f t="shared" si="0"/>
        <v>0.26</v>
      </c>
      <c r="L31" s="208"/>
    </row>
    <row r="32" spans="2:12" x14ac:dyDescent="0.3">
      <c r="B32" s="27"/>
      <c r="C32" s="55">
        <v>29</v>
      </c>
      <c r="D32" s="51" t="s">
        <v>31</v>
      </c>
      <c r="E32" s="116">
        <v>0.95</v>
      </c>
      <c r="F32" s="27"/>
      <c r="G32" s="27">
        <v>1</v>
      </c>
      <c r="H32" s="44">
        <v>1</v>
      </c>
      <c r="I32" s="44">
        <f t="shared" si="0"/>
        <v>0.95</v>
      </c>
      <c r="L32" s="208"/>
    </row>
    <row r="33" spans="2:12" x14ac:dyDescent="0.3">
      <c r="B33" s="27"/>
      <c r="C33" s="55">
        <v>30</v>
      </c>
      <c r="D33" s="51" t="s">
        <v>32</v>
      </c>
      <c r="E33" s="116">
        <v>0.75</v>
      </c>
      <c r="F33" s="27">
        <v>6</v>
      </c>
      <c r="G33" s="27">
        <v>2</v>
      </c>
      <c r="H33" s="44">
        <v>1</v>
      </c>
      <c r="I33" s="44">
        <f t="shared" si="0"/>
        <v>1.5</v>
      </c>
      <c r="L33" s="208"/>
    </row>
    <row r="34" spans="2:12" x14ac:dyDescent="0.3">
      <c r="B34" s="27"/>
      <c r="C34" s="55">
        <v>31</v>
      </c>
      <c r="D34" s="51" t="s">
        <v>33</v>
      </c>
      <c r="E34" s="116">
        <v>0.9</v>
      </c>
      <c r="F34" s="27"/>
      <c r="G34" s="27">
        <v>1</v>
      </c>
      <c r="H34" s="44">
        <v>2</v>
      </c>
      <c r="I34" s="44">
        <f t="shared" si="0"/>
        <v>0.45</v>
      </c>
      <c r="L34" s="208"/>
    </row>
    <row r="35" spans="2:12" x14ac:dyDescent="0.3">
      <c r="B35" s="27"/>
      <c r="C35" s="55">
        <v>32</v>
      </c>
      <c r="D35" s="51" t="s">
        <v>35</v>
      </c>
      <c r="E35" s="116">
        <v>0.66</v>
      </c>
      <c r="F35" s="27"/>
      <c r="G35" s="27">
        <v>1</v>
      </c>
      <c r="H35" s="44">
        <v>5.26</v>
      </c>
      <c r="I35" s="44">
        <f t="shared" si="0"/>
        <v>0.12547528517110268</v>
      </c>
      <c r="L35" s="208"/>
    </row>
    <row r="36" spans="2:12" x14ac:dyDescent="0.3">
      <c r="B36" s="27"/>
      <c r="C36" s="55">
        <v>33</v>
      </c>
      <c r="D36" s="51" t="s">
        <v>36</v>
      </c>
      <c r="E36" s="116">
        <v>0.32</v>
      </c>
      <c r="F36" s="27">
        <v>3</v>
      </c>
      <c r="G36" s="27">
        <v>1</v>
      </c>
      <c r="H36" s="44">
        <v>3</v>
      </c>
      <c r="I36" s="44">
        <f t="shared" si="0"/>
        <v>0.10666666666666667</v>
      </c>
      <c r="L36" s="208"/>
    </row>
    <row r="37" spans="2:12" x14ac:dyDescent="0.3">
      <c r="B37" s="27"/>
      <c r="C37" s="55">
        <v>34</v>
      </c>
      <c r="D37" s="51" t="s">
        <v>36</v>
      </c>
      <c r="E37" s="116">
        <v>0.26</v>
      </c>
      <c r="F37" s="27"/>
      <c r="G37" s="27">
        <v>1</v>
      </c>
      <c r="H37" s="44">
        <v>1</v>
      </c>
      <c r="I37" s="44">
        <f t="shared" si="0"/>
        <v>0.26</v>
      </c>
      <c r="L37" s="208"/>
    </row>
    <row r="38" spans="2:12" x14ac:dyDescent="0.3">
      <c r="B38" s="27"/>
      <c r="C38" s="55">
        <v>35</v>
      </c>
      <c r="D38" s="51" t="s">
        <v>37</v>
      </c>
      <c r="E38" s="116">
        <v>0.42</v>
      </c>
      <c r="F38" s="27"/>
      <c r="G38" s="27">
        <v>2</v>
      </c>
      <c r="H38" s="44">
        <v>1</v>
      </c>
      <c r="I38" s="44">
        <f t="shared" si="0"/>
        <v>0.84</v>
      </c>
      <c r="L38" s="208"/>
    </row>
    <row r="39" spans="2:12" x14ac:dyDescent="0.3">
      <c r="B39" s="27"/>
      <c r="C39" s="55">
        <v>36</v>
      </c>
      <c r="D39" s="51" t="s">
        <v>42</v>
      </c>
      <c r="E39" s="116">
        <v>0.43</v>
      </c>
      <c r="F39" s="27"/>
      <c r="G39" s="27">
        <v>1</v>
      </c>
      <c r="H39" s="44">
        <v>1</v>
      </c>
      <c r="I39" s="44">
        <f t="shared" si="0"/>
        <v>0.43</v>
      </c>
      <c r="L39" s="208"/>
    </row>
    <row r="40" spans="2:12" x14ac:dyDescent="0.3">
      <c r="B40" s="27"/>
      <c r="C40" s="55">
        <v>37</v>
      </c>
      <c r="D40" s="51" t="s">
        <v>590</v>
      </c>
      <c r="E40" s="116">
        <v>0.95</v>
      </c>
      <c r="F40" s="27">
        <v>3</v>
      </c>
      <c r="G40" s="27">
        <v>1</v>
      </c>
      <c r="H40" s="44">
        <v>3</v>
      </c>
      <c r="I40" s="44">
        <f t="shared" si="0"/>
        <v>0.31666666666666665</v>
      </c>
      <c r="L40" s="208"/>
    </row>
    <row r="41" spans="2:12" x14ac:dyDescent="0.3">
      <c r="B41" s="27"/>
      <c r="C41" s="55">
        <v>38</v>
      </c>
      <c r="D41" s="51" t="s">
        <v>3665</v>
      </c>
      <c r="E41" s="116">
        <v>0.47</v>
      </c>
      <c r="F41" s="27">
        <v>3</v>
      </c>
      <c r="G41" s="27">
        <v>1</v>
      </c>
      <c r="H41" s="44">
        <v>3</v>
      </c>
      <c r="I41" s="44">
        <f t="shared" si="0"/>
        <v>0.15666666666666665</v>
      </c>
      <c r="L41" s="208"/>
    </row>
    <row r="42" spans="2:12" x14ac:dyDescent="0.3">
      <c r="B42" s="27"/>
      <c r="C42" s="55">
        <v>39</v>
      </c>
      <c r="D42" s="51" t="s">
        <v>289</v>
      </c>
      <c r="E42" s="116">
        <v>1.26</v>
      </c>
      <c r="F42" s="27"/>
      <c r="G42" s="27">
        <v>1</v>
      </c>
      <c r="H42" s="44">
        <v>15</v>
      </c>
      <c r="I42" s="44">
        <f t="shared" si="0"/>
        <v>8.4000000000000005E-2</v>
      </c>
      <c r="L42" s="208"/>
    </row>
    <row r="43" spans="2:12" x14ac:dyDescent="0.3">
      <c r="B43" s="27"/>
      <c r="C43" s="55">
        <v>40</v>
      </c>
      <c r="D43" s="51" t="s">
        <v>3666</v>
      </c>
      <c r="E43" s="116">
        <v>1.47</v>
      </c>
      <c r="F43" s="27">
        <v>3</v>
      </c>
      <c r="G43" s="27">
        <v>1</v>
      </c>
      <c r="H43" s="44">
        <v>1.5</v>
      </c>
      <c r="I43" s="44">
        <f t="shared" si="0"/>
        <v>0.98</v>
      </c>
      <c r="L43" s="208"/>
    </row>
    <row r="44" spans="2:12" x14ac:dyDescent="0.3">
      <c r="B44" s="27"/>
      <c r="C44" s="55">
        <v>41</v>
      </c>
      <c r="D44" s="51" t="s">
        <v>228</v>
      </c>
      <c r="E44" s="116">
        <v>1.31</v>
      </c>
      <c r="F44" s="27"/>
      <c r="G44" s="27">
        <v>1</v>
      </c>
      <c r="H44" s="44">
        <v>1</v>
      </c>
      <c r="I44" s="44">
        <f t="shared" si="0"/>
        <v>1.31</v>
      </c>
      <c r="L44" s="208"/>
    </row>
    <row r="45" spans="2:12" x14ac:dyDescent="0.3">
      <c r="B45" s="27"/>
      <c r="C45" s="55">
        <v>42</v>
      </c>
      <c r="D45" s="51" t="s">
        <v>229</v>
      </c>
      <c r="E45" s="116">
        <v>0.45</v>
      </c>
      <c r="F45" s="27">
        <v>1</v>
      </c>
      <c r="G45" s="27">
        <v>2</v>
      </c>
      <c r="H45" s="44">
        <v>1</v>
      </c>
      <c r="I45" s="44">
        <f t="shared" si="0"/>
        <v>0.9</v>
      </c>
      <c r="L45" s="208"/>
    </row>
    <row r="46" spans="2:12" x14ac:dyDescent="0.3">
      <c r="B46" s="27"/>
      <c r="C46" s="55">
        <v>43</v>
      </c>
      <c r="D46" s="51" t="s">
        <v>43</v>
      </c>
      <c r="E46" s="116">
        <v>0.13</v>
      </c>
      <c r="F46" s="27"/>
      <c r="G46" s="27">
        <v>10</v>
      </c>
      <c r="H46" s="44">
        <v>1</v>
      </c>
      <c r="I46" s="44">
        <f t="shared" si="0"/>
        <v>1.3</v>
      </c>
      <c r="L46" s="208"/>
    </row>
    <row r="47" spans="2:12" x14ac:dyDescent="0.3">
      <c r="B47" s="27"/>
      <c r="C47" s="55">
        <v>44</v>
      </c>
      <c r="D47" s="51" t="s">
        <v>44</v>
      </c>
      <c r="E47" s="116">
        <v>1.68</v>
      </c>
      <c r="F47" s="27">
        <v>5</v>
      </c>
      <c r="G47" s="27">
        <v>2</v>
      </c>
      <c r="H47" s="44">
        <v>1</v>
      </c>
      <c r="I47" s="44">
        <f t="shared" si="0"/>
        <v>3.36</v>
      </c>
      <c r="L47" s="208"/>
    </row>
    <row r="48" spans="2:12" x14ac:dyDescent="0.3">
      <c r="B48" s="27"/>
      <c r="C48" s="55">
        <v>45</v>
      </c>
      <c r="D48" s="51" t="s">
        <v>45</v>
      </c>
      <c r="E48" s="116">
        <v>2.1</v>
      </c>
      <c r="F48" s="27">
        <v>12</v>
      </c>
      <c r="G48" s="27">
        <v>1</v>
      </c>
      <c r="H48" s="44">
        <v>1.71</v>
      </c>
      <c r="I48" s="44">
        <f t="shared" si="0"/>
        <v>1.2280701754385965</v>
      </c>
      <c r="L48" s="208"/>
    </row>
    <row r="49" spans="2:12" x14ac:dyDescent="0.3">
      <c r="B49" s="27"/>
      <c r="C49" s="55">
        <v>46</v>
      </c>
      <c r="D49" s="51" t="s">
        <v>367</v>
      </c>
      <c r="E49" s="116">
        <v>0.53</v>
      </c>
      <c r="F49" s="27"/>
      <c r="G49" s="27">
        <v>5</v>
      </c>
      <c r="H49" s="44">
        <v>1</v>
      </c>
      <c r="I49" s="44">
        <f t="shared" si="0"/>
        <v>2.6500000000000004</v>
      </c>
      <c r="L49" s="208"/>
    </row>
    <row r="50" spans="2:12" x14ac:dyDescent="0.3">
      <c r="B50" s="27"/>
      <c r="C50" s="55">
        <v>47</v>
      </c>
      <c r="D50" s="51" t="s">
        <v>547</v>
      </c>
      <c r="E50" s="116">
        <v>0.79</v>
      </c>
      <c r="F50" s="27"/>
      <c r="G50" s="27">
        <v>1</v>
      </c>
      <c r="H50" s="44">
        <v>1</v>
      </c>
      <c r="I50" s="44">
        <f t="shared" si="0"/>
        <v>0.79</v>
      </c>
      <c r="L50" s="208"/>
    </row>
    <row r="51" spans="2:12" x14ac:dyDescent="0.3">
      <c r="B51" s="27"/>
      <c r="C51" s="55">
        <v>48</v>
      </c>
      <c r="D51" s="51" t="s">
        <v>290</v>
      </c>
      <c r="E51" s="116">
        <v>2</v>
      </c>
      <c r="F51" s="27"/>
      <c r="G51" s="27">
        <v>1</v>
      </c>
      <c r="H51" s="44">
        <v>1</v>
      </c>
      <c r="I51" s="44">
        <f t="shared" si="0"/>
        <v>2</v>
      </c>
      <c r="L51" s="208"/>
    </row>
    <row r="52" spans="2:12" x14ac:dyDescent="0.3">
      <c r="B52" s="27"/>
      <c r="C52" s="55">
        <v>49</v>
      </c>
      <c r="D52" s="51" t="s">
        <v>3667</v>
      </c>
      <c r="E52" s="116">
        <v>1.89</v>
      </c>
      <c r="F52" s="27"/>
      <c r="G52" s="27">
        <v>1</v>
      </c>
      <c r="H52" s="44">
        <v>5.56</v>
      </c>
      <c r="I52" s="44">
        <f t="shared" si="0"/>
        <v>0.33992805755395683</v>
      </c>
      <c r="L52" s="208"/>
    </row>
    <row r="53" spans="2:12" x14ac:dyDescent="0.3">
      <c r="B53" s="27"/>
      <c r="C53" s="55">
        <v>50</v>
      </c>
      <c r="D53" s="51" t="s">
        <v>3668</v>
      </c>
      <c r="E53" s="116">
        <v>2.63</v>
      </c>
      <c r="F53" s="27">
        <v>2</v>
      </c>
      <c r="G53" s="27">
        <v>1</v>
      </c>
      <c r="H53" s="44">
        <v>2.86</v>
      </c>
      <c r="I53" s="44">
        <f t="shared" si="0"/>
        <v>0.91958041958041958</v>
      </c>
      <c r="L53" s="208"/>
    </row>
    <row r="54" spans="2:12" x14ac:dyDescent="0.3">
      <c r="B54" s="27"/>
      <c r="C54" s="55">
        <v>51</v>
      </c>
      <c r="D54" s="51" t="s">
        <v>291</v>
      </c>
      <c r="E54" s="116">
        <v>2.1</v>
      </c>
      <c r="F54" s="27">
        <v>6</v>
      </c>
      <c r="G54" s="27">
        <v>1</v>
      </c>
      <c r="H54" s="44">
        <v>2</v>
      </c>
      <c r="I54" s="44">
        <f t="shared" si="0"/>
        <v>1.05</v>
      </c>
      <c r="L54" s="208"/>
    </row>
    <row r="55" spans="2:12" x14ac:dyDescent="0.3">
      <c r="B55" s="27"/>
      <c r="C55" s="55">
        <v>52</v>
      </c>
      <c r="D55" s="51" t="s">
        <v>3669</v>
      </c>
      <c r="E55" s="141">
        <v>3.46</v>
      </c>
      <c r="F55" s="27"/>
      <c r="G55" s="27">
        <v>2</v>
      </c>
      <c r="H55" s="44">
        <v>1</v>
      </c>
      <c r="I55" s="44">
        <f t="shared" si="0"/>
        <v>6.92</v>
      </c>
      <c r="L55" s="208"/>
    </row>
    <row r="56" spans="2:12" x14ac:dyDescent="0.3">
      <c r="B56" s="27"/>
      <c r="C56" s="55">
        <v>53</v>
      </c>
      <c r="D56" s="51" t="s">
        <v>49</v>
      </c>
      <c r="E56" s="116">
        <v>0.79</v>
      </c>
      <c r="F56" s="27"/>
      <c r="G56" s="27">
        <v>1</v>
      </c>
      <c r="H56" s="44">
        <v>1</v>
      </c>
      <c r="I56" s="44">
        <f t="shared" si="0"/>
        <v>0.79</v>
      </c>
      <c r="L56" s="208"/>
    </row>
    <row r="57" spans="2:12" x14ac:dyDescent="0.3">
      <c r="B57" s="27"/>
      <c r="C57" s="55">
        <v>54</v>
      </c>
      <c r="D57" s="51" t="s">
        <v>2143</v>
      </c>
      <c r="E57" s="116">
        <v>1.1599999999999999</v>
      </c>
      <c r="F57" s="27">
        <v>18</v>
      </c>
      <c r="G57" s="27">
        <v>2</v>
      </c>
      <c r="H57" s="44">
        <v>1</v>
      </c>
      <c r="I57" s="44">
        <f t="shared" si="0"/>
        <v>2.3199999999999998</v>
      </c>
      <c r="L57" s="208"/>
    </row>
    <row r="58" spans="2:12" x14ac:dyDescent="0.3">
      <c r="B58" s="27"/>
      <c r="C58" s="55">
        <v>55</v>
      </c>
      <c r="D58" s="51" t="s">
        <v>3670</v>
      </c>
      <c r="E58" s="116">
        <v>0.85</v>
      </c>
      <c r="F58" s="27">
        <v>18</v>
      </c>
      <c r="G58" s="27">
        <v>1</v>
      </c>
      <c r="H58" s="44">
        <v>1.8</v>
      </c>
      <c r="I58" s="44">
        <f t="shared" si="0"/>
        <v>0.47222222222222221</v>
      </c>
      <c r="L58" s="208"/>
    </row>
    <row r="59" spans="2:12" x14ac:dyDescent="0.3">
      <c r="B59" s="27"/>
      <c r="C59" s="55">
        <v>56</v>
      </c>
      <c r="D59" s="51" t="s">
        <v>383</v>
      </c>
      <c r="E59" s="116">
        <v>0.53</v>
      </c>
      <c r="F59" s="27"/>
      <c r="G59" s="27">
        <v>1</v>
      </c>
      <c r="H59" s="44">
        <v>1</v>
      </c>
      <c r="I59" s="44">
        <f t="shared" si="0"/>
        <v>0.53</v>
      </c>
      <c r="L59" s="208"/>
    </row>
    <row r="60" spans="2:12" x14ac:dyDescent="0.3">
      <c r="B60" s="27"/>
      <c r="C60" s="55">
        <v>57</v>
      </c>
      <c r="D60" s="51" t="s">
        <v>231</v>
      </c>
      <c r="E60" s="116">
        <v>1.05</v>
      </c>
      <c r="F60" s="27">
        <v>6</v>
      </c>
      <c r="G60" s="27">
        <v>1</v>
      </c>
      <c r="H60" s="44">
        <v>3</v>
      </c>
      <c r="I60" s="44">
        <f t="shared" si="0"/>
        <v>0.35000000000000003</v>
      </c>
      <c r="L60" s="208"/>
    </row>
    <row r="61" spans="2:12" x14ac:dyDescent="0.3">
      <c r="B61" s="27"/>
      <c r="C61" s="55">
        <v>58</v>
      </c>
      <c r="D61" s="51" t="s">
        <v>3671</v>
      </c>
      <c r="E61" s="116">
        <v>0.47</v>
      </c>
      <c r="F61" s="27">
        <v>31</v>
      </c>
      <c r="G61" s="27">
        <v>1</v>
      </c>
      <c r="H61" s="44">
        <v>1.82</v>
      </c>
      <c r="I61" s="44">
        <f t="shared" si="0"/>
        <v>0.25824175824175821</v>
      </c>
      <c r="L61" s="208"/>
    </row>
    <row r="62" spans="2:12" x14ac:dyDescent="0.3">
      <c r="B62" s="27"/>
      <c r="C62" s="55">
        <v>59</v>
      </c>
      <c r="D62" s="51" t="s">
        <v>3671</v>
      </c>
      <c r="E62" s="116">
        <v>0.47</v>
      </c>
      <c r="F62" s="27">
        <v>22</v>
      </c>
      <c r="G62" s="27">
        <v>1</v>
      </c>
      <c r="H62" s="44">
        <v>8</v>
      </c>
      <c r="I62" s="44">
        <f t="shared" si="0"/>
        <v>5.8749999999999997E-2</v>
      </c>
      <c r="L62" s="208"/>
    </row>
    <row r="63" spans="2:12" x14ac:dyDescent="0.3">
      <c r="B63" s="27"/>
      <c r="C63" s="55">
        <v>60</v>
      </c>
      <c r="D63" s="51" t="s">
        <v>3671</v>
      </c>
      <c r="E63" s="116">
        <v>0.47</v>
      </c>
      <c r="F63" s="27">
        <v>22</v>
      </c>
      <c r="G63" s="27">
        <v>1</v>
      </c>
      <c r="H63" s="44">
        <v>7.33</v>
      </c>
      <c r="I63" s="44">
        <f t="shared" si="0"/>
        <v>6.4120054570259211E-2</v>
      </c>
      <c r="L63" s="208"/>
    </row>
    <row r="64" spans="2:12" x14ac:dyDescent="0.3">
      <c r="B64" s="27"/>
      <c r="C64" s="55">
        <v>61</v>
      </c>
      <c r="D64" s="51" t="s">
        <v>3671</v>
      </c>
      <c r="E64" s="116">
        <v>1.1000000000000001</v>
      </c>
      <c r="F64" s="27">
        <v>10</v>
      </c>
      <c r="G64" s="27">
        <v>1</v>
      </c>
      <c r="H64" s="44">
        <v>5</v>
      </c>
      <c r="I64" s="44">
        <f t="shared" si="0"/>
        <v>0.22000000000000003</v>
      </c>
      <c r="L64" s="208"/>
    </row>
    <row r="65" spans="2:12" x14ac:dyDescent="0.3">
      <c r="B65" s="27"/>
      <c r="C65" s="55">
        <v>62</v>
      </c>
      <c r="D65" s="51" t="s">
        <v>3672</v>
      </c>
      <c r="E65" s="116">
        <v>1.89</v>
      </c>
      <c r="F65" s="27">
        <v>4</v>
      </c>
      <c r="G65" s="27">
        <v>1</v>
      </c>
      <c r="H65" s="44">
        <v>4</v>
      </c>
      <c r="I65" s="44">
        <f t="shared" si="0"/>
        <v>0.47249999999999998</v>
      </c>
      <c r="L65" s="208"/>
    </row>
    <row r="66" spans="2:12" x14ac:dyDescent="0.3">
      <c r="B66" s="27"/>
      <c r="C66" s="55">
        <v>63</v>
      </c>
      <c r="D66" s="51" t="s">
        <v>55</v>
      </c>
      <c r="E66" s="116">
        <v>2.94</v>
      </c>
      <c r="F66" s="27">
        <v>24</v>
      </c>
      <c r="G66" s="27">
        <v>1</v>
      </c>
      <c r="H66" s="44">
        <v>2</v>
      </c>
      <c r="I66" s="44">
        <f t="shared" si="0"/>
        <v>1.47</v>
      </c>
      <c r="L66" s="208"/>
    </row>
    <row r="67" spans="2:12" x14ac:dyDescent="0.3">
      <c r="B67" s="27"/>
      <c r="C67" s="55">
        <v>64</v>
      </c>
      <c r="D67" s="51" t="s">
        <v>54</v>
      </c>
      <c r="E67" s="116">
        <v>1.1599999999999999</v>
      </c>
      <c r="F67" s="27"/>
      <c r="G67" s="27">
        <v>1</v>
      </c>
      <c r="H67" s="44">
        <v>78.209999999999994</v>
      </c>
      <c r="I67" s="44">
        <f t="shared" si="0"/>
        <v>1.4831862933128756E-2</v>
      </c>
      <c r="L67" s="208"/>
    </row>
    <row r="68" spans="2:12" x14ac:dyDescent="0.3">
      <c r="B68" s="27"/>
      <c r="C68" s="55">
        <v>65</v>
      </c>
      <c r="D68" s="51" t="s">
        <v>263</v>
      </c>
      <c r="E68" s="116">
        <v>2.31</v>
      </c>
      <c r="F68" s="27"/>
      <c r="G68" s="27">
        <v>1</v>
      </c>
      <c r="H68" s="44">
        <v>12.5</v>
      </c>
      <c r="I68" s="44">
        <f t="shared" si="0"/>
        <v>0.18479999999999999</v>
      </c>
      <c r="L68" s="208"/>
    </row>
    <row r="69" spans="2:12" x14ac:dyDescent="0.3">
      <c r="B69" s="27"/>
      <c r="C69" s="55">
        <v>66</v>
      </c>
      <c r="D69" s="51" t="s">
        <v>2584</v>
      </c>
      <c r="E69" s="116">
        <v>2.73</v>
      </c>
      <c r="F69" s="27"/>
      <c r="G69" s="27">
        <v>1</v>
      </c>
      <c r="H69" s="44">
        <v>18.75</v>
      </c>
      <c r="I69" s="44">
        <f t="shared" ref="I69:I101" si="1">(E69*G69)/H69</f>
        <v>0.14560000000000001</v>
      </c>
      <c r="L69" s="208"/>
    </row>
    <row r="70" spans="2:12" x14ac:dyDescent="0.3">
      <c r="B70" s="27"/>
      <c r="C70" s="55">
        <v>67</v>
      </c>
      <c r="D70" s="51" t="s">
        <v>3673</v>
      </c>
      <c r="E70" s="116">
        <v>0.74</v>
      </c>
      <c r="F70" s="27"/>
      <c r="G70" s="27">
        <v>1</v>
      </c>
      <c r="H70" s="44">
        <v>1</v>
      </c>
      <c r="I70" s="44">
        <f t="shared" si="1"/>
        <v>0.74</v>
      </c>
      <c r="L70" s="208"/>
    </row>
    <row r="71" spans="2:12" x14ac:dyDescent="0.3">
      <c r="B71" s="27"/>
      <c r="C71" s="55">
        <v>68</v>
      </c>
      <c r="D71" s="51" t="s">
        <v>57</v>
      </c>
      <c r="E71" s="116">
        <v>0.57999999999999996</v>
      </c>
      <c r="F71" s="27"/>
      <c r="G71" s="27">
        <v>1</v>
      </c>
      <c r="H71" s="44">
        <v>6</v>
      </c>
      <c r="I71" s="44">
        <f t="shared" si="1"/>
        <v>9.6666666666666665E-2</v>
      </c>
      <c r="L71" s="208"/>
    </row>
    <row r="72" spans="2:12" x14ac:dyDescent="0.3">
      <c r="B72" s="27"/>
      <c r="C72" s="55">
        <v>69</v>
      </c>
      <c r="D72" s="51" t="s">
        <v>57</v>
      </c>
      <c r="E72" s="116">
        <v>0.57999999999999996</v>
      </c>
      <c r="F72" s="27"/>
      <c r="G72" s="27">
        <v>1</v>
      </c>
      <c r="H72" s="44">
        <v>3.52</v>
      </c>
      <c r="I72" s="44">
        <f t="shared" si="1"/>
        <v>0.16477272727272727</v>
      </c>
      <c r="L72" s="208"/>
    </row>
    <row r="73" spans="2:12" x14ac:dyDescent="0.3">
      <c r="B73" s="27"/>
      <c r="C73" s="55">
        <v>70</v>
      </c>
      <c r="D73" s="51" t="s">
        <v>57</v>
      </c>
      <c r="E73" s="116">
        <v>0.57999999999999996</v>
      </c>
      <c r="F73" s="27"/>
      <c r="G73" s="27">
        <v>1</v>
      </c>
      <c r="H73" s="44">
        <v>55.56</v>
      </c>
      <c r="I73" s="44">
        <f t="shared" si="1"/>
        <v>1.0439164866810654E-2</v>
      </c>
      <c r="L73" s="208"/>
    </row>
    <row r="74" spans="2:12" x14ac:dyDescent="0.3">
      <c r="B74" s="27"/>
      <c r="C74" s="55">
        <v>71</v>
      </c>
      <c r="D74" s="51" t="s">
        <v>3674</v>
      </c>
      <c r="E74" s="116">
        <v>1.7</v>
      </c>
      <c r="F74" s="27"/>
      <c r="G74" s="27">
        <v>1</v>
      </c>
      <c r="H74" s="44">
        <v>1</v>
      </c>
      <c r="I74" s="44">
        <f t="shared" si="1"/>
        <v>1.7</v>
      </c>
      <c r="L74" s="208"/>
    </row>
    <row r="75" spans="2:12" x14ac:dyDescent="0.3">
      <c r="B75" s="27"/>
      <c r="C75" s="55">
        <v>72</v>
      </c>
      <c r="D75" s="51" t="s">
        <v>58</v>
      </c>
      <c r="E75" s="116">
        <v>1.26</v>
      </c>
      <c r="F75" s="27"/>
      <c r="G75" s="27">
        <v>1</v>
      </c>
      <c r="H75" s="44">
        <v>5.43</v>
      </c>
      <c r="I75" s="44">
        <f t="shared" si="1"/>
        <v>0.23204419889502764</v>
      </c>
      <c r="L75" s="208"/>
    </row>
    <row r="76" spans="2:12" x14ac:dyDescent="0.3">
      <c r="B76" s="27"/>
      <c r="C76" s="55">
        <v>73</v>
      </c>
      <c r="D76" s="51" t="s">
        <v>60</v>
      </c>
      <c r="E76" s="116">
        <v>1.1000000000000001</v>
      </c>
      <c r="F76" s="27">
        <v>80</v>
      </c>
      <c r="G76" s="27">
        <v>1</v>
      </c>
      <c r="H76" s="44">
        <v>1.54</v>
      </c>
      <c r="I76" s="44">
        <f t="shared" si="1"/>
        <v>0.7142857142857143</v>
      </c>
      <c r="L76" s="208"/>
    </row>
    <row r="77" spans="2:12" x14ac:dyDescent="0.3">
      <c r="B77" s="27"/>
      <c r="C77" s="55">
        <v>74</v>
      </c>
      <c r="D77" s="51" t="s">
        <v>61</v>
      </c>
      <c r="E77" s="116">
        <v>2.1</v>
      </c>
      <c r="F77" s="27"/>
      <c r="G77" s="27">
        <v>1</v>
      </c>
      <c r="H77" s="44">
        <v>2.35</v>
      </c>
      <c r="I77" s="44">
        <f t="shared" si="1"/>
        <v>0.8936170212765957</v>
      </c>
      <c r="L77" s="208"/>
    </row>
    <row r="78" spans="2:12" x14ac:dyDescent="0.3">
      <c r="B78" s="27"/>
      <c r="C78" s="55">
        <v>75</v>
      </c>
      <c r="D78" s="51" t="s">
        <v>595</v>
      </c>
      <c r="E78" s="116">
        <v>1.58</v>
      </c>
      <c r="F78" s="27"/>
      <c r="G78" s="27">
        <v>1</v>
      </c>
      <c r="H78" s="44">
        <v>1.5</v>
      </c>
      <c r="I78" s="44">
        <f t="shared" si="1"/>
        <v>1.0533333333333335</v>
      </c>
      <c r="L78" s="208"/>
    </row>
    <row r="79" spans="2:12" x14ac:dyDescent="0.3">
      <c r="B79" s="27"/>
      <c r="C79" s="55">
        <v>76</v>
      </c>
      <c r="D79" s="51" t="s">
        <v>3675</v>
      </c>
      <c r="E79" s="116">
        <v>1</v>
      </c>
      <c r="F79" s="27">
        <v>8</v>
      </c>
      <c r="G79" s="27">
        <v>1</v>
      </c>
      <c r="H79" s="44">
        <v>8</v>
      </c>
      <c r="I79" s="44">
        <f t="shared" si="1"/>
        <v>0.125</v>
      </c>
      <c r="L79" s="208"/>
    </row>
    <row r="80" spans="2:12" x14ac:dyDescent="0.3">
      <c r="B80" s="27"/>
      <c r="C80" s="55">
        <v>77</v>
      </c>
      <c r="D80" s="51" t="s">
        <v>1670</v>
      </c>
      <c r="E80" s="116">
        <v>3.03</v>
      </c>
      <c r="F80" s="27">
        <v>5</v>
      </c>
      <c r="G80" s="27">
        <v>1</v>
      </c>
      <c r="H80" s="44">
        <v>5</v>
      </c>
      <c r="I80" s="44">
        <f t="shared" si="1"/>
        <v>0.60599999999999998</v>
      </c>
      <c r="L80" s="208"/>
    </row>
    <row r="81" spans="2:12" x14ac:dyDescent="0.3">
      <c r="B81" s="27"/>
      <c r="C81" s="55">
        <v>78</v>
      </c>
      <c r="D81" s="51" t="s">
        <v>3676</v>
      </c>
      <c r="E81" s="116">
        <v>0.6</v>
      </c>
      <c r="F81" s="27">
        <v>23</v>
      </c>
      <c r="G81" s="27">
        <v>5.75</v>
      </c>
      <c r="H81" s="44">
        <v>1</v>
      </c>
      <c r="I81" s="44">
        <f t="shared" si="1"/>
        <v>3.4499999999999997</v>
      </c>
      <c r="L81" s="208"/>
    </row>
    <row r="82" spans="2:12" x14ac:dyDescent="0.3">
      <c r="B82" s="27"/>
      <c r="C82" s="55">
        <v>79</v>
      </c>
      <c r="D82" s="51" t="s">
        <v>3677</v>
      </c>
      <c r="E82" s="116">
        <v>0.17500000000000002</v>
      </c>
      <c r="F82" s="27">
        <v>6</v>
      </c>
      <c r="G82" s="27">
        <v>1</v>
      </c>
      <c r="H82" s="44">
        <v>1</v>
      </c>
      <c r="I82" s="44">
        <f t="shared" si="1"/>
        <v>0.17500000000000002</v>
      </c>
      <c r="L82" s="208"/>
    </row>
    <row r="83" spans="2:12" x14ac:dyDescent="0.3">
      <c r="B83" s="27"/>
      <c r="C83" s="55">
        <v>80</v>
      </c>
      <c r="D83" s="51" t="s">
        <v>3678</v>
      </c>
      <c r="E83" s="116">
        <v>1.42</v>
      </c>
      <c r="F83" s="27">
        <v>15</v>
      </c>
      <c r="G83" s="27">
        <v>1</v>
      </c>
      <c r="H83" s="44">
        <v>15</v>
      </c>
      <c r="I83" s="44">
        <f t="shared" si="1"/>
        <v>9.4666666666666663E-2</v>
      </c>
      <c r="L83" s="208"/>
    </row>
    <row r="84" spans="2:12" x14ac:dyDescent="0.3">
      <c r="B84" s="27"/>
      <c r="C84" s="55">
        <v>81</v>
      </c>
      <c r="D84" s="51" t="s">
        <v>3679</v>
      </c>
      <c r="E84" s="116">
        <v>0.79</v>
      </c>
      <c r="F84" s="27">
        <v>12</v>
      </c>
      <c r="G84" s="27">
        <v>1</v>
      </c>
      <c r="H84" s="44">
        <v>12</v>
      </c>
      <c r="I84" s="44">
        <f t="shared" si="1"/>
        <v>6.5833333333333341E-2</v>
      </c>
      <c r="L84" s="208"/>
    </row>
    <row r="85" spans="2:12" x14ac:dyDescent="0.3">
      <c r="B85" s="27"/>
      <c r="C85" s="55">
        <v>82</v>
      </c>
      <c r="D85" s="51" t="s">
        <v>3680</v>
      </c>
      <c r="E85" s="116">
        <v>0.79</v>
      </c>
      <c r="F85" s="27">
        <v>1</v>
      </c>
      <c r="G85" s="27">
        <v>1</v>
      </c>
      <c r="H85" s="44">
        <v>1</v>
      </c>
      <c r="I85" s="44">
        <f t="shared" si="1"/>
        <v>0.79</v>
      </c>
      <c r="L85" s="208"/>
    </row>
    <row r="86" spans="2:12" x14ac:dyDescent="0.3">
      <c r="B86" s="27"/>
      <c r="C86" s="55">
        <v>83</v>
      </c>
      <c r="D86" s="51" t="s">
        <v>53</v>
      </c>
      <c r="E86" s="116">
        <v>2.1</v>
      </c>
      <c r="F86" s="27"/>
      <c r="G86" s="27">
        <v>1</v>
      </c>
      <c r="H86" s="44">
        <v>24</v>
      </c>
      <c r="I86" s="44">
        <f t="shared" si="1"/>
        <v>8.7500000000000008E-2</v>
      </c>
      <c r="L86" s="208"/>
    </row>
    <row r="87" spans="2:12" x14ac:dyDescent="0.3">
      <c r="B87" s="27"/>
      <c r="C87" s="55">
        <v>84</v>
      </c>
      <c r="D87" s="51" t="s">
        <v>234</v>
      </c>
      <c r="E87" s="116">
        <v>1.46</v>
      </c>
      <c r="F87" s="27"/>
      <c r="G87" s="27">
        <v>1</v>
      </c>
      <c r="H87" s="44">
        <v>1</v>
      </c>
      <c r="I87" s="44">
        <f t="shared" si="1"/>
        <v>1.46</v>
      </c>
      <c r="L87" s="208"/>
    </row>
    <row r="88" spans="2:12" x14ac:dyDescent="0.3">
      <c r="B88" s="27"/>
      <c r="C88" s="55">
        <v>85</v>
      </c>
      <c r="D88" s="51" t="s">
        <v>62</v>
      </c>
      <c r="E88" s="116">
        <v>1.05</v>
      </c>
      <c r="F88" s="27"/>
      <c r="G88" s="27">
        <v>1</v>
      </c>
      <c r="H88" s="44">
        <v>4</v>
      </c>
      <c r="I88" s="44">
        <f t="shared" si="1"/>
        <v>0.26250000000000001</v>
      </c>
      <c r="L88" s="208"/>
    </row>
    <row r="89" spans="2:12" x14ac:dyDescent="0.3">
      <c r="B89" s="27"/>
      <c r="C89" s="55">
        <v>86</v>
      </c>
      <c r="D89" s="51" t="s">
        <v>265</v>
      </c>
      <c r="E89" s="116">
        <v>0.44999999999999996</v>
      </c>
      <c r="F89" s="27"/>
      <c r="G89" s="27">
        <v>1</v>
      </c>
      <c r="H89" s="44">
        <v>4.3499999999999996</v>
      </c>
      <c r="I89" s="44">
        <f t="shared" si="1"/>
        <v>0.10344827586206896</v>
      </c>
      <c r="L89" s="208"/>
    </row>
    <row r="90" spans="2:12" x14ac:dyDescent="0.3">
      <c r="B90" s="27"/>
      <c r="C90" s="55">
        <v>87</v>
      </c>
      <c r="D90" s="51" t="s">
        <v>63</v>
      </c>
      <c r="E90" s="116">
        <v>0.75</v>
      </c>
      <c r="F90" s="27"/>
      <c r="G90" s="27">
        <v>1</v>
      </c>
      <c r="H90" s="44">
        <v>1</v>
      </c>
      <c r="I90" s="44">
        <f t="shared" si="1"/>
        <v>0.75</v>
      </c>
      <c r="L90" s="208"/>
    </row>
    <row r="91" spans="2:12" x14ac:dyDescent="0.3">
      <c r="B91" s="27"/>
      <c r="C91" s="55">
        <v>88</v>
      </c>
      <c r="D91" s="51" t="s">
        <v>64</v>
      </c>
      <c r="E91" s="116">
        <v>0.74</v>
      </c>
      <c r="F91" s="27"/>
      <c r="G91" s="27">
        <v>1</v>
      </c>
      <c r="H91" s="44">
        <v>33.33</v>
      </c>
      <c r="I91" s="44">
        <f t="shared" si="1"/>
        <v>2.2202220222022204E-2</v>
      </c>
      <c r="L91" s="208"/>
    </row>
    <row r="92" spans="2:12" x14ac:dyDescent="0.3">
      <c r="B92" s="27"/>
      <c r="C92" s="55">
        <v>89</v>
      </c>
      <c r="D92" s="51" t="s">
        <v>373</v>
      </c>
      <c r="E92" s="116">
        <v>1.3</v>
      </c>
      <c r="F92" s="27">
        <v>12</v>
      </c>
      <c r="G92" s="27">
        <v>1</v>
      </c>
      <c r="H92" s="44">
        <v>12</v>
      </c>
      <c r="I92" s="44">
        <f t="shared" si="1"/>
        <v>0.10833333333333334</v>
      </c>
      <c r="L92" s="208"/>
    </row>
    <row r="93" spans="2:12" x14ac:dyDescent="0.3">
      <c r="B93" s="27"/>
      <c r="C93" s="55">
        <v>90</v>
      </c>
      <c r="D93" s="51" t="s">
        <v>374</v>
      </c>
      <c r="E93" s="116">
        <v>0.53</v>
      </c>
      <c r="F93" s="27"/>
      <c r="G93" s="27">
        <v>1</v>
      </c>
      <c r="H93" s="44">
        <v>14</v>
      </c>
      <c r="I93" s="44">
        <f t="shared" si="1"/>
        <v>3.785714285714286E-2</v>
      </c>
      <c r="L93" s="208"/>
    </row>
    <row r="94" spans="2:12" x14ac:dyDescent="0.3">
      <c r="B94" s="27"/>
      <c r="C94" s="55">
        <v>91</v>
      </c>
      <c r="D94" s="51" t="s">
        <v>3681</v>
      </c>
      <c r="E94" s="116">
        <v>1.26</v>
      </c>
      <c r="F94" s="27"/>
      <c r="G94" s="27">
        <v>1</v>
      </c>
      <c r="H94" s="44">
        <v>26</v>
      </c>
      <c r="I94" s="44">
        <f t="shared" si="1"/>
        <v>4.8461538461538459E-2</v>
      </c>
      <c r="L94" s="208"/>
    </row>
    <row r="95" spans="2:12" x14ac:dyDescent="0.3">
      <c r="B95" s="27"/>
      <c r="C95" s="55">
        <v>92</v>
      </c>
      <c r="D95" s="51" t="s">
        <v>389</v>
      </c>
      <c r="E95" s="116">
        <v>1.26</v>
      </c>
      <c r="F95" s="27"/>
      <c r="G95" s="27">
        <v>1</v>
      </c>
      <c r="H95" s="44">
        <v>25</v>
      </c>
      <c r="I95" s="44">
        <f t="shared" si="1"/>
        <v>5.04E-2</v>
      </c>
      <c r="L95" s="208"/>
    </row>
    <row r="96" spans="2:12" x14ac:dyDescent="0.3">
      <c r="B96" s="27"/>
      <c r="C96" s="55">
        <v>93</v>
      </c>
      <c r="D96" s="51" t="s">
        <v>496</v>
      </c>
      <c r="E96" s="116">
        <v>0.28000000000000003</v>
      </c>
      <c r="F96" s="27"/>
      <c r="G96" s="27">
        <v>1</v>
      </c>
      <c r="H96" s="44">
        <v>8.33</v>
      </c>
      <c r="I96" s="44">
        <f t="shared" si="1"/>
        <v>3.3613445378151266E-2</v>
      </c>
      <c r="L96" s="208"/>
    </row>
    <row r="97" spans="2:12" x14ac:dyDescent="0.3">
      <c r="B97" s="27"/>
      <c r="C97" s="55">
        <v>94</v>
      </c>
      <c r="D97" s="51" t="s">
        <v>298</v>
      </c>
      <c r="E97" s="116">
        <v>1.58</v>
      </c>
      <c r="F97" s="27"/>
      <c r="G97" s="27">
        <v>1</v>
      </c>
      <c r="H97" s="44">
        <v>4.84</v>
      </c>
      <c r="I97" s="44">
        <f t="shared" si="1"/>
        <v>0.32644628099173556</v>
      </c>
      <c r="L97" s="208"/>
    </row>
    <row r="98" spans="2:12" x14ac:dyDescent="0.3">
      <c r="B98" s="27"/>
      <c r="C98" s="55">
        <v>95</v>
      </c>
      <c r="D98" s="51" t="s">
        <v>3682</v>
      </c>
      <c r="E98" s="116">
        <v>3.99</v>
      </c>
      <c r="F98" s="27">
        <v>8</v>
      </c>
      <c r="G98" s="27">
        <v>1</v>
      </c>
      <c r="H98" s="44">
        <v>4</v>
      </c>
      <c r="I98" s="44">
        <f t="shared" si="1"/>
        <v>0.99750000000000005</v>
      </c>
      <c r="L98" s="208"/>
    </row>
    <row r="99" spans="2:12" x14ac:dyDescent="0.3">
      <c r="B99" s="27"/>
      <c r="C99" s="55">
        <v>96</v>
      </c>
      <c r="D99" s="51" t="s">
        <v>3683</v>
      </c>
      <c r="E99" s="116">
        <v>80</v>
      </c>
      <c r="F99" s="27"/>
      <c r="G99" s="27">
        <v>1</v>
      </c>
      <c r="H99" s="44">
        <v>52.14</v>
      </c>
      <c r="I99" s="44">
        <f t="shared" si="1"/>
        <v>1.5343306482546988</v>
      </c>
      <c r="L99" s="208"/>
    </row>
    <row r="100" spans="2:12" x14ac:dyDescent="0.3">
      <c r="B100" s="27"/>
      <c r="C100" s="55">
        <v>97</v>
      </c>
      <c r="D100" s="51" t="s">
        <v>299</v>
      </c>
      <c r="E100" s="116">
        <v>30</v>
      </c>
      <c r="F100" s="27"/>
      <c r="G100" s="27">
        <v>1</v>
      </c>
      <c r="H100" s="44">
        <v>13.04</v>
      </c>
      <c r="I100" s="44">
        <f t="shared" si="1"/>
        <v>2.3006134969325154</v>
      </c>
      <c r="L100" s="208"/>
    </row>
    <row r="101" spans="2:12" x14ac:dyDescent="0.3">
      <c r="B101" s="27"/>
      <c r="C101" s="55">
        <v>98</v>
      </c>
      <c r="D101" s="51" t="s">
        <v>2593</v>
      </c>
      <c r="E101" s="116">
        <v>12</v>
      </c>
      <c r="F101" s="27"/>
      <c r="G101" s="27">
        <v>1</v>
      </c>
      <c r="H101" s="44">
        <v>4.3499999999999996</v>
      </c>
      <c r="I101" s="44">
        <f t="shared" si="1"/>
        <v>2.7586206896551726</v>
      </c>
      <c r="L101" s="208"/>
    </row>
    <row r="102" spans="2:12" x14ac:dyDescent="0.3">
      <c r="B102" s="27"/>
      <c r="C102" s="55"/>
      <c r="D102" s="51"/>
      <c r="E102" s="116"/>
      <c r="F102" s="27"/>
      <c r="G102" s="27"/>
      <c r="H102" s="44"/>
      <c r="I102" s="44"/>
      <c r="J102" s="57" t="s">
        <v>449</v>
      </c>
      <c r="K102" s="132">
        <f>SUM(I4:I101)</f>
        <v>95.524891511221739</v>
      </c>
      <c r="L102" s="208">
        <f>COUNT(I4:I101)</f>
        <v>98</v>
      </c>
    </row>
    <row r="103" spans="2:12" x14ac:dyDescent="0.3">
      <c r="B103" s="56" t="s">
        <v>238</v>
      </c>
      <c r="C103" s="27"/>
      <c r="D103" s="55"/>
      <c r="E103" s="117"/>
      <c r="F103" s="27"/>
      <c r="G103" s="27"/>
      <c r="H103" s="44"/>
      <c r="I103" s="44"/>
      <c r="L103" s="208"/>
    </row>
    <row r="104" spans="2:12" x14ac:dyDescent="0.3">
      <c r="B104" s="27"/>
      <c r="C104" s="55">
        <v>99</v>
      </c>
      <c r="D104" s="51" t="s">
        <v>239</v>
      </c>
      <c r="E104" s="116">
        <v>5</v>
      </c>
      <c r="F104" s="27"/>
      <c r="G104" s="27">
        <v>1</v>
      </c>
      <c r="H104" s="44">
        <v>1</v>
      </c>
      <c r="I104" s="44">
        <f>+(E104*G104)/H104</f>
        <v>5</v>
      </c>
      <c r="L104" s="208"/>
    </row>
    <row r="105" spans="2:12" x14ac:dyDescent="0.3">
      <c r="B105" s="27"/>
      <c r="C105" s="55">
        <v>100</v>
      </c>
      <c r="D105" s="51" t="s">
        <v>3819</v>
      </c>
      <c r="E105" s="116">
        <v>4.5999999999999996</v>
      </c>
      <c r="F105" s="27">
        <v>4</v>
      </c>
      <c r="G105" s="27">
        <v>1</v>
      </c>
      <c r="H105" s="44">
        <v>1</v>
      </c>
      <c r="I105" s="44">
        <f t="shared" ref="I105:I107" si="2">+(E105*G105)/H105</f>
        <v>4.5999999999999996</v>
      </c>
      <c r="L105" s="208"/>
    </row>
    <row r="106" spans="2:12" x14ac:dyDescent="0.3">
      <c r="B106" s="27"/>
      <c r="C106" s="55">
        <v>101</v>
      </c>
      <c r="D106" s="51" t="s">
        <v>239</v>
      </c>
      <c r="E106" s="116">
        <v>4.45</v>
      </c>
      <c r="F106" s="27"/>
      <c r="G106" s="27">
        <v>1</v>
      </c>
      <c r="H106" s="44">
        <v>13.04</v>
      </c>
      <c r="I106" s="44">
        <f t="shared" si="2"/>
        <v>0.34125766871165647</v>
      </c>
      <c r="L106" s="208"/>
    </row>
    <row r="107" spans="2:12" x14ac:dyDescent="0.3">
      <c r="B107" s="27"/>
      <c r="C107" s="55">
        <v>102</v>
      </c>
      <c r="D107" s="51" t="s">
        <v>375</v>
      </c>
      <c r="E107" s="109">
        <v>5.6</v>
      </c>
      <c r="F107" s="27"/>
      <c r="G107" s="27">
        <v>1</v>
      </c>
      <c r="H107" s="44">
        <v>13.04</v>
      </c>
      <c r="I107" s="44">
        <f t="shared" si="2"/>
        <v>0.42944785276073622</v>
      </c>
      <c r="J107" s="57" t="s">
        <v>238</v>
      </c>
      <c r="K107" s="132">
        <f>SUM(I104:I107)</f>
        <v>10.370705521472393</v>
      </c>
      <c r="L107" s="208">
        <f>COUNT(I104:I107)</f>
        <v>4</v>
      </c>
    </row>
    <row r="108" spans="2:12" x14ac:dyDescent="0.3">
      <c r="B108" s="56" t="s">
        <v>300</v>
      </c>
      <c r="C108" s="27"/>
      <c r="D108" s="55"/>
      <c r="E108" s="117"/>
      <c r="F108" s="27"/>
      <c r="G108" s="27"/>
      <c r="H108" s="44"/>
      <c r="I108" s="44"/>
      <c r="L108" s="208"/>
    </row>
    <row r="109" spans="2:12" x14ac:dyDescent="0.3">
      <c r="B109" s="27"/>
      <c r="C109" s="55">
        <v>96</v>
      </c>
      <c r="D109" s="27" t="s">
        <v>66</v>
      </c>
      <c r="E109" s="109">
        <v>8</v>
      </c>
      <c r="F109" s="27">
        <v>5</v>
      </c>
      <c r="G109" s="52">
        <v>2</v>
      </c>
      <c r="H109" s="44">
        <v>52.14</v>
      </c>
      <c r="I109" s="44">
        <f t="shared" ref="I109:I172" si="3">+(E109*G109)/H109</f>
        <v>0.30686612965093979</v>
      </c>
      <c r="L109" s="208"/>
    </row>
    <row r="110" spans="2:12" x14ac:dyDescent="0.3">
      <c r="B110" s="27"/>
      <c r="C110" s="55">
        <v>97</v>
      </c>
      <c r="D110" s="55" t="s">
        <v>241</v>
      </c>
      <c r="E110" s="117">
        <v>16</v>
      </c>
      <c r="F110" s="27">
        <v>1</v>
      </c>
      <c r="G110" s="52">
        <v>6</v>
      </c>
      <c r="H110" s="44">
        <v>156.43</v>
      </c>
      <c r="I110" s="44">
        <f t="shared" si="3"/>
        <v>0.61369302563446904</v>
      </c>
      <c r="L110" s="208"/>
    </row>
    <row r="111" spans="2:12" x14ac:dyDescent="0.3">
      <c r="B111" s="27"/>
      <c r="C111" s="55">
        <v>98</v>
      </c>
      <c r="D111" s="55" t="s">
        <v>65</v>
      </c>
      <c r="E111" s="117">
        <v>10</v>
      </c>
      <c r="F111" s="27">
        <v>5</v>
      </c>
      <c r="G111" s="52">
        <v>2</v>
      </c>
      <c r="H111" s="44">
        <v>52.14</v>
      </c>
      <c r="I111" s="44">
        <f t="shared" si="3"/>
        <v>0.3835826620636747</v>
      </c>
      <c r="L111" s="208"/>
    </row>
    <row r="112" spans="2:12" x14ac:dyDescent="0.3">
      <c r="B112" s="27"/>
      <c r="C112" s="55">
        <v>99</v>
      </c>
      <c r="D112" s="55" t="s">
        <v>498</v>
      </c>
      <c r="E112" s="117">
        <v>8</v>
      </c>
      <c r="F112" s="27">
        <v>2</v>
      </c>
      <c r="G112" s="52">
        <v>2</v>
      </c>
      <c r="H112" s="44">
        <v>52.14</v>
      </c>
      <c r="I112" s="44">
        <f t="shared" si="3"/>
        <v>0.30686612965093979</v>
      </c>
      <c r="L112" s="208"/>
    </row>
    <row r="113" spans="2:12" x14ac:dyDescent="0.3">
      <c r="B113" s="27"/>
      <c r="C113" s="55">
        <v>100</v>
      </c>
      <c r="D113" s="55" t="s">
        <v>302</v>
      </c>
      <c r="E113" s="117">
        <v>10</v>
      </c>
      <c r="F113" s="27"/>
      <c r="G113" s="52">
        <v>3</v>
      </c>
      <c r="H113" s="44">
        <v>52.14</v>
      </c>
      <c r="I113" s="44">
        <f t="shared" si="3"/>
        <v>0.57537399309551207</v>
      </c>
      <c r="L113" s="208"/>
    </row>
    <row r="114" spans="2:12" x14ac:dyDescent="0.3">
      <c r="B114" s="27"/>
      <c r="C114" s="55">
        <v>101</v>
      </c>
      <c r="D114" s="55" t="s">
        <v>2206</v>
      </c>
      <c r="E114" s="117">
        <v>3</v>
      </c>
      <c r="F114" s="27"/>
      <c r="G114" s="52">
        <v>3</v>
      </c>
      <c r="H114" s="44">
        <v>52.14</v>
      </c>
      <c r="I114" s="44">
        <f t="shared" si="3"/>
        <v>0.17261219792865362</v>
      </c>
      <c r="L114" s="208"/>
    </row>
    <row r="115" spans="2:12" x14ac:dyDescent="0.3">
      <c r="B115" s="27"/>
      <c r="C115" s="55">
        <v>102</v>
      </c>
      <c r="D115" s="55" t="s">
        <v>2207</v>
      </c>
      <c r="E115" s="117">
        <v>12.5</v>
      </c>
      <c r="F115" s="27"/>
      <c r="G115" s="52">
        <v>6</v>
      </c>
      <c r="H115" s="44">
        <v>52.14</v>
      </c>
      <c r="I115" s="44">
        <f t="shared" si="3"/>
        <v>1.4384349827387801</v>
      </c>
    </row>
    <row r="116" spans="2:12" x14ac:dyDescent="0.3">
      <c r="B116" s="27"/>
      <c r="C116" s="55">
        <v>103</v>
      </c>
      <c r="D116" s="55" t="s">
        <v>1727</v>
      </c>
      <c r="E116" s="117">
        <v>19.5</v>
      </c>
      <c r="F116" s="27"/>
      <c r="G116" s="52">
        <v>3</v>
      </c>
      <c r="H116" s="44">
        <v>52.14</v>
      </c>
      <c r="I116" s="44">
        <f t="shared" si="3"/>
        <v>1.1219792865362486</v>
      </c>
    </row>
    <row r="117" spans="2:12" x14ac:dyDescent="0.3">
      <c r="B117" s="27"/>
      <c r="C117" s="55">
        <v>104</v>
      </c>
      <c r="D117" s="55" t="s">
        <v>499</v>
      </c>
      <c r="E117" s="117">
        <v>26</v>
      </c>
      <c r="F117" s="27"/>
      <c r="G117" s="52">
        <v>2</v>
      </c>
      <c r="H117" s="44">
        <v>52.14</v>
      </c>
      <c r="I117" s="44">
        <f t="shared" si="3"/>
        <v>0.99731492136555422</v>
      </c>
    </row>
    <row r="118" spans="2:12" x14ac:dyDescent="0.3">
      <c r="B118" s="27"/>
      <c r="C118" s="55">
        <v>105</v>
      </c>
      <c r="D118" s="55" t="s">
        <v>70</v>
      </c>
      <c r="E118" s="117">
        <v>25.99</v>
      </c>
      <c r="F118" s="27"/>
      <c r="G118" s="52">
        <v>3</v>
      </c>
      <c r="H118" s="44">
        <v>52.14</v>
      </c>
      <c r="I118" s="44">
        <f t="shared" si="3"/>
        <v>1.4953970080552359</v>
      </c>
    </row>
    <row r="119" spans="2:12" x14ac:dyDescent="0.3">
      <c r="B119" s="27"/>
      <c r="C119" s="55">
        <v>106</v>
      </c>
      <c r="D119" s="55" t="s">
        <v>75</v>
      </c>
      <c r="E119" s="117">
        <v>17.5</v>
      </c>
      <c r="F119" s="27"/>
      <c r="G119" s="52">
        <v>3</v>
      </c>
      <c r="H119" s="44">
        <v>104.29</v>
      </c>
      <c r="I119" s="44">
        <f t="shared" si="3"/>
        <v>0.50340396969987533</v>
      </c>
    </row>
    <row r="120" spans="2:12" x14ac:dyDescent="0.3">
      <c r="B120" s="27"/>
      <c r="C120" s="55">
        <v>107</v>
      </c>
      <c r="D120" s="55" t="s">
        <v>1729</v>
      </c>
      <c r="E120" s="117">
        <v>22.99</v>
      </c>
      <c r="F120" s="27"/>
      <c r="G120" s="52">
        <v>2</v>
      </c>
      <c r="H120" s="44">
        <v>52.14</v>
      </c>
      <c r="I120" s="44">
        <f t="shared" si="3"/>
        <v>0.88185654008438807</v>
      </c>
    </row>
    <row r="121" spans="2:12" x14ac:dyDescent="0.3">
      <c r="B121" s="27"/>
      <c r="C121" s="55">
        <v>108</v>
      </c>
      <c r="D121" s="55" t="s">
        <v>1730</v>
      </c>
      <c r="E121" s="117">
        <v>29.99</v>
      </c>
      <c r="F121" s="27"/>
      <c r="G121" s="52">
        <v>1</v>
      </c>
      <c r="H121" s="44">
        <v>52.14</v>
      </c>
      <c r="I121" s="44">
        <f t="shared" si="3"/>
        <v>0.57518220176448021</v>
      </c>
    </row>
    <row r="122" spans="2:12" x14ac:dyDescent="0.3">
      <c r="B122" s="27"/>
      <c r="C122" s="55">
        <v>109</v>
      </c>
      <c r="D122" s="55" t="s">
        <v>501</v>
      </c>
      <c r="E122" s="117">
        <v>32.99</v>
      </c>
      <c r="F122" s="27"/>
      <c r="G122" s="52">
        <v>1</v>
      </c>
      <c r="H122" s="44">
        <v>52.14</v>
      </c>
      <c r="I122" s="44">
        <f t="shared" si="3"/>
        <v>0.63271960107403147</v>
      </c>
    </row>
    <row r="123" spans="2:12" x14ac:dyDescent="0.3">
      <c r="B123" s="27"/>
      <c r="C123" s="55">
        <v>110</v>
      </c>
      <c r="D123" s="55" t="s">
        <v>2755</v>
      </c>
      <c r="E123" s="117">
        <v>19.5</v>
      </c>
      <c r="F123" s="27"/>
      <c r="G123" s="52">
        <v>2</v>
      </c>
      <c r="H123" s="44">
        <v>52.14</v>
      </c>
      <c r="I123" s="44">
        <f t="shared" si="3"/>
        <v>0.74798619102416575</v>
      </c>
    </row>
    <row r="124" spans="2:12" x14ac:dyDescent="0.3">
      <c r="B124" s="27"/>
      <c r="C124" s="55">
        <v>111</v>
      </c>
      <c r="D124" s="55" t="s">
        <v>2756</v>
      </c>
      <c r="E124" s="117">
        <v>10</v>
      </c>
      <c r="F124" s="27"/>
      <c r="G124" s="53">
        <v>2</v>
      </c>
      <c r="H124" s="44">
        <v>52.14</v>
      </c>
      <c r="I124" s="44">
        <f t="shared" si="3"/>
        <v>0.3835826620636747</v>
      </c>
    </row>
    <row r="125" spans="2:12" x14ac:dyDescent="0.3">
      <c r="B125" s="27"/>
      <c r="C125" s="55">
        <v>112</v>
      </c>
      <c r="D125" s="55" t="s">
        <v>3829</v>
      </c>
      <c r="E125" s="117">
        <v>35</v>
      </c>
      <c r="F125" s="27"/>
      <c r="G125" s="53">
        <v>1</v>
      </c>
      <c r="H125" s="44">
        <v>156.43</v>
      </c>
      <c r="I125" s="44">
        <f t="shared" si="3"/>
        <v>0.2237422489292335</v>
      </c>
    </row>
    <row r="126" spans="2:12" x14ac:dyDescent="0.3">
      <c r="B126" s="27"/>
      <c r="C126" s="55">
        <v>113</v>
      </c>
      <c r="D126" s="55" t="s">
        <v>1734</v>
      </c>
      <c r="E126" s="117">
        <v>25.99</v>
      </c>
      <c r="F126" s="27"/>
      <c r="G126" s="53">
        <v>1</v>
      </c>
      <c r="H126" s="44">
        <v>156.43</v>
      </c>
      <c r="I126" s="44">
        <f t="shared" si="3"/>
        <v>0.16614460141916509</v>
      </c>
    </row>
    <row r="127" spans="2:12" x14ac:dyDescent="0.3">
      <c r="B127" s="27"/>
      <c r="C127" s="55">
        <v>114</v>
      </c>
      <c r="D127" s="55" t="s">
        <v>2758</v>
      </c>
      <c r="E127" s="117">
        <v>30</v>
      </c>
      <c r="F127" s="27"/>
      <c r="G127" s="53">
        <v>1</v>
      </c>
      <c r="H127" s="44">
        <v>52.14</v>
      </c>
      <c r="I127" s="44">
        <f t="shared" si="3"/>
        <v>0.57537399309551207</v>
      </c>
    </row>
    <row r="128" spans="2:12" x14ac:dyDescent="0.3">
      <c r="B128" s="27"/>
      <c r="C128" s="55">
        <v>115</v>
      </c>
      <c r="D128" s="55" t="s">
        <v>2759</v>
      </c>
      <c r="E128" s="117">
        <v>5.99</v>
      </c>
      <c r="F128" s="27"/>
      <c r="G128" s="53">
        <v>1</v>
      </c>
      <c r="H128" s="44">
        <v>52.14</v>
      </c>
      <c r="I128" s="44">
        <f t="shared" si="3"/>
        <v>0.11488300728807058</v>
      </c>
    </row>
    <row r="129" spans="2:9" x14ac:dyDescent="0.3">
      <c r="B129" s="27"/>
      <c r="C129" s="55">
        <v>116</v>
      </c>
      <c r="D129" s="55" t="s">
        <v>72</v>
      </c>
      <c r="E129" s="117">
        <v>13.65</v>
      </c>
      <c r="F129" s="27"/>
      <c r="G129" s="53">
        <v>2</v>
      </c>
      <c r="H129" s="44">
        <v>104.29</v>
      </c>
      <c r="I129" s="44">
        <f t="shared" si="3"/>
        <v>0.26177006424393517</v>
      </c>
    </row>
    <row r="130" spans="2:9" x14ac:dyDescent="0.3">
      <c r="B130" s="27"/>
      <c r="C130" s="55">
        <v>117</v>
      </c>
      <c r="D130" s="55" t="s">
        <v>72</v>
      </c>
      <c r="E130" s="117">
        <v>17</v>
      </c>
      <c r="F130" s="27"/>
      <c r="G130" s="53">
        <v>2</v>
      </c>
      <c r="H130" s="44">
        <v>104.29</v>
      </c>
      <c r="I130" s="44">
        <f t="shared" si="3"/>
        <v>0.32601399942468118</v>
      </c>
    </row>
    <row r="131" spans="2:9" x14ac:dyDescent="0.3">
      <c r="B131" s="27"/>
      <c r="C131" s="55">
        <v>118</v>
      </c>
      <c r="D131" s="55" t="s">
        <v>377</v>
      </c>
      <c r="E131" s="117">
        <v>25</v>
      </c>
      <c r="F131" s="27"/>
      <c r="G131" s="53">
        <v>2</v>
      </c>
      <c r="H131" s="44">
        <v>104.29</v>
      </c>
      <c r="I131" s="44">
        <f t="shared" si="3"/>
        <v>0.47943235209511936</v>
      </c>
    </row>
    <row r="132" spans="2:9" x14ac:dyDescent="0.3">
      <c r="B132" s="27"/>
      <c r="C132" s="55">
        <v>119</v>
      </c>
      <c r="D132" s="55" t="s">
        <v>82</v>
      </c>
      <c r="E132" s="117">
        <v>7.5</v>
      </c>
      <c r="F132" s="27"/>
      <c r="G132" s="53">
        <v>1</v>
      </c>
      <c r="H132" s="44">
        <v>104.29</v>
      </c>
      <c r="I132" s="44">
        <f t="shared" si="3"/>
        <v>7.1914852814267904E-2</v>
      </c>
    </row>
    <row r="133" spans="2:9" x14ac:dyDescent="0.3">
      <c r="B133" s="27"/>
      <c r="C133" s="55">
        <v>120</v>
      </c>
      <c r="D133" s="55" t="s">
        <v>84</v>
      </c>
      <c r="E133" s="117">
        <v>5.5</v>
      </c>
      <c r="F133" s="27"/>
      <c r="G133" s="53">
        <v>1</v>
      </c>
      <c r="H133" s="44">
        <v>104.29</v>
      </c>
      <c r="I133" s="44">
        <f t="shared" si="3"/>
        <v>5.2737558730463131E-2</v>
      </c>
    </row>
    <row r="134" spans="2:9" x14ac:dyDescent="0.3">
      <c r="B134" s="27"/>
      <c r="C134" s="55">
        <v>121</v>
      </c>
      <c r="D134" s="55" t="s">
        <v>1117</v>
      </c>
      <c r="E134" s="117">
        <v>6.5</v>
      </c>
      <c r="F134" s="27"/>
      <c r="G134" s="53">
        <v>1</v>
      </c>
      <c r="H134" s="44">
        <v>104.29</v>
      </c>
      <c r="I134" s="44">
        <f t="shared" si="3"/>
        <v>6.2326205772365514E-2</v>
      </c>
    </row>
    <row r="135" spans="2:9" x14ac:dyDescent="0.3">
      <c r="B135" s="27"/>
      <c r="C135" s="55">
        <v>122</v>
      </c>
      <c r="D135" s="55" t="s">
        <v>1118</v>
      </c>
      <c r="E135" s="117">
        <v>25</v>
      </c>
      <c r="F135" s="27"/>
      <c r="G135" s="53">
        <v>1</v>
      </c>
      <c r="H135" s="44">
        <v>156.43</v>
      </c>
      <c r="I135" s="44">
        <f t="shared" si="3"/>
        <v>0.15981589209230965</v>
      </c>
    </row>
    <row r="136" spans="2:9" x14ac:dyDescent="0.3">
      <c r="B136" s="27"/>
      <c r="C136" s="55">
        <v>123</v>
      </c>
      <c r="D136" s="55" t="s">
        <v>1738</v>
      </c>
      <c r="E136" s="117">
        <v>29.99</v>
      </c>
      <c r="F136" s="27"/>
      <c r="G136" s="53">
        <v>1</v>
      </c>
      <c r="H136" s="44">
        <v>260.70999999999998</v>
      </c>
      <c r="I136" s="44">
        <f t="shared" si="3"/>
        <v>0.1150320279237467</v>
      </c>
    </row>
    <row r="137" spans="2:9" x14ac:dyDescent="0.3">
      <c r="B137" s="27"/>
      <c r="C137" s="55">
        <v>124</v>
      </c>
      <c r="D137" s="55" t="s">
        <v>1739</v>
      </c>
      <c r="E137" s="117">
        <v>25.99</v>
      </c>
      <c r="F137" s="27"/>
      <c r="G137" s="53">
        <v>1</v>
      </c>
      <c r="H137" s="44">
        <v>104.29</v>
      </c>
      <c r="I137" s="44">
        <f t="shared" si="3"/>
        <v>0.24920893661904303</v>
      </c>
    </row>
    <row r="138" spans="2:9" x14ac:dyDescent="0.3">
      <c r="B138" s="27"/>
      <c r="C138" s="55">
        <v>125</v>
      </c>
      <c r="D138" s="55" t="s">
        <v>2760</v>
      </c>
      <c r="E138" s="117">
        <v>12</v>
      </c>
      <c r="F138" s="27"/>
      <c r="G138" s="53">
        <v>1</v>
      </c>
      <c r="H138" s="44">
        <v>104.29</v>
      </c>
      <c r="I138" s="44">
        <f t="shared" si="3"/>
        <v>0.11506376450282864</v>
      </c>
    </row>
    <row r="139" spans="2:9" x14ac:dyDescent="0.3">
      <c r="B139" s="27"/>
      <c r="C139" s="55">
        <v>126</v>
      </c>
      <c r="D139" s="55" t="s">
        <v>2761</v>
      </c>
      <c r="E139" s="117">
        <v>9.99</v>
      </c>
      <c r="F139" s="27"/>
      <c r="G139" s="53">
        <v>1</v>
      </c>
      <c r="H139" s="44">
        <v>104.29</v>
      </c>
      <c r="I139" s="44">
        <f t="shared" si="3"/>
        <v>9.5790583948604846E-2</v>
      </c>
    </row>
    <row r="140" spans="2:9" x14ac:dyDescent="0.3">
      <c r="B140" s="27"/>
      <c r="C140" s="55">
        <v>127</v>
      </c>
      <c r="D140" s="55" t="s">
        <v>1741</v>
      </c>
      <c r="E140" s="117">
        <v>12.99</v>
      </c>
      <c r="F140" s="27"/>
      <c r="G140" s="53">
        <v>3</v>
      </c>
      <c r="H140" s="44">
        <v>52.14</v>
      </c>
      <c r="I140" s="44">
        <f t="shared" si="3"/>
        <v>0.74741081703107015</v>
      </c>
    </row>
    <row r="141" spans="2:9" x14ac:dyDescent="0.3">
      <c r="B141" s="27"/>
      <c r="C141" s="55">
        <v>128</v>
      </c>
      <c r="D141" s="55" t="s">
        <v>2762</v>
      </c>
      <c r="E141" s="117">
        <v>12.5</v>
      </c>
      <c r="F141" s="27"/>
      <c r="G141" s="53">
        <v>3</v>
      </c>
      <c r="H141" s="44">
        <v>52.14</v>
      </c>
      <c r="I141" s="44">
        <f t="shared" si="3"/>
        <v>0.71921749136939006</v>
      </c>
    </row>
    <row r="142" spans="2:9" x14ac:dyDescent="0.3">
      <c r="B142" s="27"/>
      <c r="C142" s="55">
        <v>129</v>
      </c>
      <c r="D142" s="55" t="s">
        <v>2763</v>
      </c>
      <c r="E142" s="117">
        <v>28</v>
      </c>
      <c r="F142" s="27"/>
      <c r="G142" s="53">
        <v>1</v>
      </c>
      <c r="H142" s="44">
        <v>104.29</v>
      </c>
      <c r="I142" s="44">
        <f t="shared" si="3"/>
        <v>0.26848211717326681</v>
      </c>
    </row>
    <row r="143" spans="2:9" x14ac:dyDescent="0.3">
      <c r="B143" s="27"/>
      <c r="C143" s="55">
        <v>130</v>
      </c>
      <c r="D143" s="55" t="s">
        <v>3830</v>
      </c>
      <c r="E143" s="117">
        <v>25.99</v>
      </c>
      <c r="F143" s="27"/>
      <c r="G143" s="53">
        <v>1</v>
      </c>
      <c r="H143" s="44">
        <v>104.29</v>
      </c>
      <c r="I143" s="44">
        <f t="shared" si="3"/>
        <v>0.24920893661904303</v>
      </c>
    </row>
    <row r="144" spans="2:9" x14ac:dyDescent="0.3">
      <c r="B144" s="27"/>
      <c r="C144" s="55">
        <v>131</v>
      </c>
      <c r="D144" s="55" t="s">
        <v>3831</v>
      </c>
      <c r="E144" s="117">
        <v>10</v>
      </c>
      <c r="F144" s="27"/>
      <c r="G144" s="53">
        <v>2</v>
      </c>
      <c r="H144" s="44">
        <v>104.29</v>
      </c>
      <c r="I144" s="44">
        <f t="shared" si="3"/>
        <v>0.19177294083804775</v>
      </c>
    </row>
    <row r="145" spans="2:9" x14ac:dyDescent="0.3">
      <c r="B145" s="27"/>
      <c r="C145" s="55">
        <v>132</v>
      </c>
      <c r="D145" s="55" t="s">
        <v>2766</v>
      </c>
      <c r="E145" s="117">
        <v>19.5</v>
      </c>
      <c r="F145" s="27"/>
      <c r="G145" s="53">
        <v>1</v>
      </c>
      <c r="H145" s="44">
        <v>104.29</v>
      </c>
      <c r="I145" s="44">
        <f t="shared" si="3"/>
        <v>0.18697861731709656</v>
      </c>
    </row>
    <row r="146" spans="2:9" x14ac:dyDescent="0.3">
      <c r="B146" s="27"/>
      <c r="C146" s="55">
        <v>133</v>
      </c>
      <c r="D146" s="55" t="s">
        <v>66</v>
      </c>
      <c r="E146" s="117">
        <v>15</v>
      </c>
      <c r="F146" s="27">
        <v>6</v>
      </c>
      <c r="G146" s="53">
        <v>2</v>
      </c>
      <c r="H146" s="44">
        <v>104.29</v>
      </c>
      <c r="I146" s="44">
        <f t="shared" si="3"/>
        <v>0.28765941125707162</v>
      </c>
    </row>
    <row r="147" spans="2:9" x14ac:dyDescent="0.3">
      <c r="B147" s="27"/>
      <c r="C147" s="55">
        <v>134</v>
      </c>
      <c r="D147" s="55" t="s">
        <v>65</v>
      </c>
      <c r="E147" s="117">
        <v>12</v>
      </c>
      <c r="F147" s="27">
        <v>5</v>
      </c>
      <c r="G147" s="53">
        <v>3</v>
      </c>
      <c r="H147" s="44">
        <v>104.29</v>
      </c>
      <c r="I147" s="44">
        <f t="shared" si="3"/>
        <v>0.34519129350848593</v>
      </c>
    </row>
    <row r="148" spans="2:9" x14ac:dyDescent="0.3">
      <c r="B148" s="27"/>
      <c r="C148" s="55">
        <v>135</v>
      </c>
      <c r="D148" s="55" t="s">
        <v>3832</v>
      </c>
      <c r="E148" s="117">
        <v>4</v>
      </c>
      <c r="F148" s="27">
        <v>1</v>
      </c>
      <c r="G148" s="53">
        <v>1</v>
      </c>
      <c r="H148" s="44">
        <v>104.29</v>
      </c>
      <c r="I148" s="44">
        <f t="shared" si="3"/>
        <v>3.8354588167609546E-2</v>
      </c>
    </row>
    <row r="149" spans="2:9" x14ac:dyDescent="0.3">
      <c r="B149" s="27"/>
      <c r="C149" s="55">
        <v>136</v>
      </c>
      <c r="D149" s="55" t="s">
        <v>3833</v>
      </c>
      <c r="E149" s="117">
        <v>16</v>
      </c>
      <c r="F149" s="27"/>
      <c r="G149" s="53">
        <v>7</v>
      </c>
      <c r="H149" s="44">
        <v>156.43</v>
      </c>
      <c r="I149" s="44">
        <f t="shared" si="3"/>
        <v>0.71597519657354725</v>
      </c>
    </row>
    <row r="150" spans="2:9" x14ac:dyDescent="0.3">
      <c r="B150" s="27"/>
      <c r="C150" s="55">
        <v>137</v>
      </c>
      <c r="D150" s="55" t="s">
        <v>3834</v>
      </c>
      <c r="E150" s="117">
        <v>14</v>
      </c>
      <c r="F150" s="27"/>
      <c r="G150" s="53">
        <v>3</v>
      </c>
      <c r="H150" s="44">
        <v>156.43</v>
      </c>
      <c r="I150" s="44">
        <f t="shared" si="3"/>
        <v>0.26849069871508019</v>
      </c>
    </row>
    <row r="151" spans="2:9" x14ac:dyDescent="0.3">
      <c r="B151" s="27"/>
      <c r="C151" s="55">
        <v>138</v>
      </c>
      <c r="D151" s="55" t="s">
        <v>2208</v>
      </c>
      <c r="E151" s="117">
        <v>6</v>
      </c>
      <c r="F151" s="27"/>
      <c r="G151" s="53">
        <v>10</v>
      </c>
      <c r="H151" s="44">
        <v>156.43</v>
      </c>
      <c r="I151" s="44">
        <f t="shared" si="3"/>
        <v>0.38355814102154318</v>
      </c>
    </row>
    <row r="152" spans="2:9" x14ac:dyDescent="0.3">
      <c r="B152" s="27"/>
      <c r="C152" s="55">
        <v>139</v>
      </c>
      <c r="D152" s="55" t="s">
        <v>377</v>
      </c>
      <c r="E152" s="117">
        <v>16</v>
      </c>
      <c r="F152" s="27"/>
      <c r="G152" s="53">
        <v>2</v>
      </c>
      <c r="H152" s="44">
        <v>156.43</v>
      </c>
      <c r="I152" s="44">
        <f t="shared" si="3"/>
        <v>0.20456434187815636</v>
      </c>
    </row>
    <row r="153" spans="2:9" x14ac:dyDescent="0.3">
      <c r="B153" s="27"/>
      <c r="C153" s="55">
        <v>140</v>
      </c>
      <c r="D153" s="55" t="s">
        <v>1735</v>
      </c>
      <c r="E153" s="117">
        <v>9.99</v>
      </c>
      <c r="F153" s="27"/>
      <c r="G153" s="53">
        <v>1</v>
      </c>
      <c r="H153" s="44">
        <v>156.43</v>
      </c>
      <c r="I153" s="44">
        <f t="shared" si="3"/>
        <v>6.386243048008694E-2</v>
      </c>
    </row>
    <row r="154" spans="2:9" x14ac:dyDescent="0.3">
      <c r="B154" s="27"/>
      <c r="C154" s="55">
        <v>141</v>
      </c>
      <c r="D154" s="55" t="s">
        <v>3835</v>
      </c>
      <c r="E154" s="117">
        <v>13.65</v>
      </c>
      <c r="F154" s="27"/>
      <c r="G154" s="53">
        <v>2</v>
      </c>
      <c r="H154" s="44">
        <v>156.43</v>
      </c>
      <c r="I154" s="44">
        <f t="shared" si="3"/>
        <v>0.17451895416480215</v>
      </c>
    </row>
    <row r="155" spans="2:9" x14ac:dyDescent="0.3">
      <c r="B155" s="27"/>
      <c r="C155" s="55">
        <v>142</v>
      </c>
      <c r="D155" s="55" t="s">
        <v>3836</v>
      </c>
      <c r="E155" s="117">
        <v>30</v>
      </c>
      <c r="F155" s="27"/>
      <c r="G155" s="53">
        <v>3</v>
      </c>
      <c r="H155" s="44">
        <v>156.43</v>
      </c>
      <c r="I155" s="44">
        <f t="shared" si="3"/>
        <v>0.57533721153231476</v>
      </c>
    </row>
    <row r="156" spans="2:9" x14ac:dyDescent="0.3">
      <c r="B156" s="27"/>
      <c r="C156" s="55">
        <v>143</v>
      </c>
      <c r="D156" s="55" t="s">
        <v>70</v>
      </c>
      <c r="E156" s="117">
        <v>20</v>
      </c>
      <c r="F156" s="27"/>
      <c r="G156" s="53">
        <v>3</v>
      </c>
      <c r="H156" s="44">
        <v>156.43</v>
      </c>
      <c r="I156" s="44">
        <f t="shared" si="3"/>
        <v>0.38355814102154318</v>
      </c>
    </row>
    <row r="157" spans="2:9" x14ac:dyDescent="0.3">
      <c r="B157" s="27"/>
      <c r="C157" s="55">
        <v>144</v>
      </c>
      <c r="D157" s="55" t="s">
        <v>499</v>
      </c>
      <c r="E157" s="117">
        <v>22</v>
      </c>
      <c r="F157" s="27"/>
      <c r="G157" s="53">
        <v>3</v>
      </c>
      <c r="H157" s="44">
        <v>156.43</v>
      </c>
      <c r="I157" s="44">
        <f t="shared" si="3"/>
        <v>0.4219139551236975</v>
      </c>
    </row>
    <row r="158" spans="2:9" x14ac:dyDescent="0.3">
      <c r="B158" s="27"/>
      <c r="C158" s="55">
        <v>145</v>
      </c>
      <c r="D158" s="55" t="s">
        <v>307</v>
      </c>
      <c r="E158" s="117">
        <v>2</v>
      </c>
      <c r="F158" s="27">
        <v>5</v>
      </c>
      <c r="G158" s="53">
        <v>1</v>
      </c>
      <c r="H158" s="44">
        <v>104.29</v>
      </c>
      <c r="I158" s="44">
        <f t="shared" si="3"/>
        <v>1.9177294083804773E-2</v>
      </c>
    </row>
    <row r="159" spans="2:9" x14ac:dyDescent="0.3">
      <c r="B159" s="27"/>
      <c r="C159" s="55">
        <v>146</v>
      </c>
      <c r="D159" s="55" t="s">
        <v>3837</v>
      </c>
      <c r="E159" s="117">
        <v>35</v>
      </c>
      <c r="F159" s="27"/>
      <c r="G159" s="53">
        <v>1</v>
      </c>
      <c r="H159" s="44">
        <v>156.43</v>
      </c>
      <c r="I159" s="44">
        <f t="shared" si="3"/>
        <v>0.2237422489292335</v>
      </c>
    </row>
    <row r="160" spans="2:9" x14ac:dyDescent="0.3">
      <c r="B160" s="27"/>
      <c r="C160" s="55">
        <v>147</v>
      </c>
      <c r="D160" s="55" t="s">
        <v>3838</v>
      </c>
      <c r="E160" s="117">
        <v>34.99</v>
      </c>
      <c r="F160" s="27"/>
      <c r="G160" s="53">
        <v>1</v>
      </c>
      <c r="H160" s="44">
        <v>156.43</v>
      </c>
      <c r="I160" s="44">
        <f t="shared" si="3"/>
        <v>0.22367832257239662</v>
      </c>
    </row>
    <row r="161" spans="2:9" x14ac:dyDescent="0.3">
      <c r="B161" s="27"/>
      <c r="C161" s="55">
        <v>148</v>
      </c>
      <c r="D161" s="55" t="s">
        <v>1115</v>
      </c>
      <c r="E161" s="117">
        <v>25</v>
      </c>
      <c r="F161" s="27"/>
      <c r="G161" s="53">
        <v>2</v>
      </c>
      <c r="H161" s="44">
        <v>104.29</v>
      </c>
      <c r="I161" s="44">
        <f t="shared" si="3"/>
        <v>0.47943235209511936</v>
      </c>
    </row>
    <row r="162" spans="2:9" x14ac:dyDescent="0.3">
      <c r="B162" s="27"/>
      <c r="C162" s="55">
        <v>149</v>
      </c>
      <c r="D162" s="55" t="s">
        <v>3839</v>
      </c>
      <c r="E162" s="117">
        <v>15</v>
      </c>
      <c r="F162" s="27"/>
      <c r="G162" s="53">
        <v>1</v>
      </c>
      <c r="H162" s="44">
        <v>156.43</v>
      </c>
      <c r="I162" s="44">
        <f t="shared" si="3"/>
        <v>9.5889535255385794E-2</v>
      </c>
    </row>
    <row r="163" spans="2:9" x14ac:dyDescent="0.3">
      <c r="B163" s="27"/>
      <c r="C163" s="55">
        <v>150</v>
      </c>
      <c r="D163" s="55" t="s">
        <v>76</v>
      </c>
      <c r="E163" s="117">
        <v>139</v>
      </c>
      <c r="F163" s="27"/>
      <c r="G163" s="53">
        <v>2</v>
      </c>
      <c r="H163" s="44">
        <v>260.70999999999998</v>
      </c>
      <c r="I163" s="44">
        <f t="shared" si="3"/>
        <v>1.0663188983928504</v>
      </c>
    </row>
    <row r="164" spans="2:9" x14ac:dyDescent="0.3">
      <c r="B164" s="27"/>
      <c r="C164" s="55">
        <v>151</v>
      </c>
      <c r="D164" s="55" t="s">
        <v>1737</v>
      </c>
      <c r="E164" s="117">
        <v>19.5</v>
      </c>
      <c r="F164" s="27"/>
      <c r="G164" s="53">
        <v>2</v>
      </c>
      <c r="H164" s="44">
        <v>260.70999999999998</v>
      </c>
      <c r="I164" s="44">
        <f t="shared" si="3"/>
        <v>0.14959150013424879</v>
      </c>
    </row>
    <row r="165" spans="2:9" x14ac:dyDescent="0.3">
      <c r="B165" s="27"/>
      <c r="C165" s="55">
        <v>152</v>
      </c>
      <c r="D165" s="55" t="s">
        <v>81</v>
      </c>
      <c r="E165" s="117">
        <v>7.5</v>
      </c>
      <c r="F165" s="27"/>
      <c r="G165" s="53">
        <v>5</v>
      </c>
      <c r="H165" s="44">
        <v>260.70999999999998</v>
      </c>
      <c r="I165" s="44">
        <f t="shared" si="3"/>
        <v>0.14383798089831615</v>
      </c>
    </row>
    <row r="166" spans="2:9" x14ac:dyDescent="0.3">
      <c r="B166" s="27"/>
      <c r="C166" s="55">
        <v>153</v>
      </c>
      <c r="D166" s="55" t="s">
        <v>82</v>
      </c>
      <c r="E166" s="117">
        <v>17.489999999999998</v>
      </c>
      <c r="F166" s="27"/>
      <c r="G166" s="53">
        <v>1</v>
      </c>
      <c r="H166" s="44">
        <v>104.29</v>
      </c>
      <c r="I166" s="44">
        <f t="shared" si="3"/>
        <v>0.16770543676287272</v>
      </c>
    </row>
    <row r="167" spans="2:9" x14ac:dyDescent="0.3">
      <c r="B167" s="27"/>
      <c r="C167" s="55">
        <v>154</v>
      </c>
      <c r="D167" s="55" t="s">
        <v>84</v>
      </c>
      <c r="E167" s="117">
        <v>0</v>
      </c>
      <c r="F167" s="27">
        <v>1</v>
      </c>
      <c r="G167" s="53">
        <v>1</v>
      </c>
      <c r="H167" s="44">
        <v>104.29</v>
      </c>
      <c r="I167" s="44">
        <f t="shared" si="3"/>
        <v>0</v>
      </c>
    </row>
    <row r="168" spans="2:9" x14ac:dyDescent="0.3">
      <c r="B168" s="27"/>
      <c r="C168" s="55">
        <v>155</v>
      </c>
      <c r="D168" s="55" t="s">
        <v>1117</v>
      </c>
      <c r="E168" s="117">
        <v>0</v>
      </c>
      <c r="F168" s="27"/>
      <c r="G168" s="53">
        <v>1</v>
      </c>
      <c r="H168" s="44">
        <v>104.29</v>
      </c>
      <c r="I168" s="44">
        <f t="shared" si="3"/>
        <v>0</v>
      </c>
    </row>
    <row r="169" spans="2:9" x14ac:dyDescent="0.3">
      <c r="B169" s="27"/>
      <c r="C169" s="55">
        <v>156</v>
      </c>
      <c r="D169" s="55" t="s">
        <v>1118</v>
      </c>
      <c r="E169" s="117">
        <v>69.3</v>
      </c>
      <c r="F169" s="27"/>
      <c r="G169" s="53">
        <v>1</v>
      </c>
      <c r="H169" s="44">
        <v>260.70999999999998</v>
      </c>
      <c r="I169" s="44">
        <f t="shared" si="3"/>
        <v>0.26581258870008823</v>
      </c>
    </row>
    <row r="170" spans="2:9" x14ac:dyDescent="0.3">
      <c r="B170" s="27"/>
      <c r="C170" s="55">
        <v>157</v>
      </c>
      <c r="D170" s="55" t="s">
        <v>1119</v>
      </c>
      <c r="E170" s="117"/>
      <c r="F170" s="27"/>
      <c r="G170" s="53">
        <v>1</v>
      </c>
      <c r="H170" s="44">
        <v>260.70999999999998</v>
      </c>
      <c r="I170" s="44">
        <f t="shared" si="3"/>
        <v>0</v>
      </c>
    </row>
    <row r="171" spans="2:9" x14ac:dyDescent="0.3">
      <c r="B171" s="27"/>
      <c r="C171" s="55">
        <v>158</v>
      </c>
      <c r="D171" s="55" t="s">
        <v>1120</v>
      </c>
      <c r="E171" s="117">
        <v>16</v>
      </c>
      <c r="F171" s="27"/>
      <c r="G171" s="53">
        <v>1</v>
      </c>
      <c r="H171" s="44">
        <v>260.70999999999998</v>
      </c>
      <c r="I171" s="44">
        <f t="shared" si="3"/>
        <v>6.1370871849948223E-2</v>
      </c>
    </row>
    <row r="172" spans="2:9" x14ac:dyDescent="0.3">
      <c r="B172" s="27"/>
      <c r="C172" s="55">
        <v>159</v>
      </c>
      <c r="D172" s="55" t="s">
        <v>86</v>
      </c>
      <c r="E172" s="117">
        <v>4</v>
      </c>
      <c r="F172" s="27"/>
      <c r="G172" s="53">
        <v>1</v>
      </c>
      <c r="H172" s="44">
        <v>104.29</v>
      </c>
      <c r="I172" s="44">
        <f t="shared" si="3"/>
        <v>3.8354588167609546E-2</v>
      </c>
    </row>
    <row r="173" spans="2:9" x14ac:dyDescent="0.3">
      <c r="B173" s="27"/>
      <c r="C173" s="55"/>
      <c r="D173" s="55" t="s">
        <v>3840</v>
      </c>
      <c r="E173" s="117">
        <v>16</v>
      </c>
      <c r="F173" s="27"/>
      <c r="G173" s="53">
        <v>2</v>
      </c>
      <c r="H173" s="44">
        <v>104.29</v>
      </c>
      <c r="I173" s="44">
        <f t="shared" ref="I173:I193" si="4">+(E173*G173)/H173</f>
        <v>0.30683670534087637</v>
      </c>
    </row>
    <row r="174" spans="2:9" x14ac:dyDescent="0.3">
      <c r="B174" s="27"/>
      <c r="C174" s="55"/>
      <c r="D174" s="55" t="s">
        <v>3841</v>
      </c>
      <c r="E174" s="117">
        <v>16</v>
      </c>
      <c r="F174" s="27"/>
      <c r="G174" s="53">
        <v>2</v>
      </c>
      <c r="H174" s="44">
        <v>104.29</v>
      </c>
      <c r="I174" s="44">
        <f t="shared" si="4"/>
        <v>0.30683670534087637</v>
      </c>
    </row>
    <row r="175" spans="2:9" x14ac:dyDescent="0.3">
      <c r="B175" s="27"/>
      <c r="C175" s="55"/>
      <c r="D175" s="55" t="s">
        <v>67</v>
      </c>
      <c r="E175" s="117">
        <v>30</v>
      </c>
      <c r="F175" s="27"/>
      <c r="G175" s="53">
        <v>1</v>
      </c>
      <c r="H175" s="44">
        <v>104.29</v>
      </c>
      <c r="I175" s="44">
        <f t="shared" si="4"/>
        <v>0.28765941125707162</v>
      </c>
    </row>
    <row r="176" spans="2:9" x14ac:dyDescent="0.3">
      <c r="B176" s="27"/>
      <c r="C176" s="55"/>
      <c r="D176" s="55" t="s">
        <v>3842</v>
      </c>
      <c r="E176" s="117">
        <v>6.99</v>
      </c>
      <c r="F176" s="27"/>
      <c r="G176" s="53">
        <v>1</v>
      </c>
      <c r="H176" s="44">
        <v>104.29</v>
      </c>
      <c r="I176" s="44">
        <f t="shared" si="4"/>
        <v>6.702464282289769E-2</v>
      </c>
    </row>
    <row r="177" spans="2:9" x14ac:dyDescent="0.3">
      <c r="B177" s="27"/>
      <c r="C177" s="55"/>
      <c r="D177" s="55" t="s">
        <v>207</v>
      </c>
      <c r="E177" s="117">
        <v>29.99</v>
      </c>
      <c r="F177" s="27"/>
      <c r="G177" s="53">
        <v>1</v>
      </c>
      <c r="H177" s="44">
        <v>260.70999999999998</v>
      </c>
      <c r="I177" s="44">
        <f>+(E177*G177)/H177</f>
        <v>0.1150320279237467</v>
      </c>
    </row>
    <row r="178" spans="2:9" x14ac:dyDescent="0.3">
      <c r="B178" s="27"/>
      <c r="C178" s="55"/>
      <c r="D178" s="55" t="s">
        <v>3843</v>
      </c>
      <c r="E178" s="117">
        <v>2.5299999999999998</v>
      </c>
      <c r="F178" s="27"/>
      <c r="G178" s="53">
        <v>1</v>
      </c>
      <c r="H178" s="44">
        <v>260.70999999999998</v>
      </c>
      <c r="I178" s="44">
        <f t="shared" si="4"/>
        <v>9.7042691112730617E-3</v>
      </c>
    </row>
    <row r="179" spans="2:9" x14ac:dyDescent="0.3">
      <c r="B179" s="27"/>
      <c r="C179" s="55"/>
      <c r="D179" s="55" t="s">
        <v>2887</v>
      </c>
      <c r="E179" s="117">
        <v>11.99</v>
      </c>
      <c r="F179" s="27"/>
      <c r="G179" s="53">
        <v>1</v>
      </c>
      <c r="H179" s="44">
        <v>521.42999999999995</v>
      </c>
      <c r="I179" s="44">
        <f t="shared" si="4"/>
        <v>2.2994457549431375E-2</v>
      </c>
    </row>
    <row r="180" spans="2:9" x14ac:dyDescent="0.3">
      <c r="B180" s="27"/>
      <c r="C180" s="55"/>
      <c r="D180" s="55" t="s">
        <v>78</v>
      </c>
      <c r="E180" s="117">
        <v>21.99</v>
      </c>
      <c r="F180" s="27"/>
      <c r="G180" s="53">
        <v>1</v>
      </c>
      <c r="H180" s="44">
        <v>104.29</v>
      </c>
      <c r="I180" s="44">
        <f t="shared" si="4"/>
        <v>0.21085434845143347</v>
      </c>
    </row>
    <row r="181" spans="2:9" x14ac:dyDescent="0.3">
      <c r="B181" s="27"/>
      <c r="C181" s="55"/>
      <c r="D181" s="55" t="s">
        <v>80</v>
      </c>
      <c r="E181" s="117">
        <v>6.99</v>
      </c>
      <c r="F181" s="27"/>
      <c r="G181" s="53">
        <v>1</v>
      </c>
      <c r="H181" s="44">
        <v>26.07</v>
      </c>
      <c r="I181" s="44">
        <f t="shared" si="4"/>
        <v>0.26812428078250866</v>
      </c>
    </row>
    <row r="182" spans="2:9" x14ac:dyDescent="0.3">
      <c r="B182" s="27"/>
      <c r="C182" s="55">
        <v>160</v>
      </c>
      <c r="D182" s="55" t="s">
        <v>2888</v>
      </c>
      <c r="E182" s="117">
        <v>9.99</v>
      </c>
      <c r="F182" s="27"/>
      <c r="G182" s="53">
        <v>1</v>
      </c>
      <c r="H182" s="44">
        <v>104.29</v>
      </c>
      <c r="I182" s="44">
        <f t="shared" si="4"/>
        <v>9.5790583948604846E-2</v>
      </c>
    </row>
    <row r="183" spans="2:9" x14ac:dyDescent="0.3">
      <c r="B183" s="27"/>
      <c r="C183" s="55"/>
      <c r="D183" s="55" t="s">
        <v>2889</v>
      </c>
      <c r="E183" s="117">
        <v>11.99</v>
      </c>
      <c r="F183" s="27"/>
      <c r="G183" s="53">
        <v>1</v>
      </c>
      <c r="H183" s="44">
        <v>104.29</v>
      </c>
      <c r="I183" s="44">
        <f t="shared" si="4"/>
        <v>0.11496787803240963</v>
      </c>
    </row>
    <row r="184" spans="2:9" x14ac:dyDescent="0.3">
      <c r="B184" s="27"/>
      <c r="C184" s="55"/>
      <c r="D184" s="55" t="s">
        <v>305</v>
      </c>
      <c r="E184" s="117">
        <v>29.99</v>
      </c>
      <c r="F184" s="27"/>
      <c r="G184" s="53">
        <v>1</v>
      </c>
      <c r="H184" s="44">
        <v>52.14</v>
      </c>
      <c r="I184" s="44">
        <f t="shared" si="4"/>
        <v>0.57518220176448021</v>
      </c>
    </row>
    <row r="185" spans="2:9" x14ac:dyDescent="0.3">
      <c r="B185" s="27"/>
      <c r="C185" s="55"/>
      <c r="D185" s="55" t="s">
        <v>2890</v>
      </c>
      <c r="E185" s="117">
        <v>7.49</v>
      </c>
      <c r="F185" s="27"/>
      <c r="G185" s="53">
        <v>1</v>
      </c>
      <c r="H185" s="44">
        <v>52.14</v>
      </c>
      <c r="I185" s="44">
        <f t="shared" si="4"/>
        <v>0.14365170694284618</v>
      </c>
    </row>
    <row r="186" spans="2:9" x14ac:dyDescent="0.3">
      <c r="B186" s="27"/>
      <c r="C186" s="55"/>
      <c r="D186" s="55" t="s">
        <v>2891</v>
      </c>
      <c r="E186" s="117">
        <v>14.99</v>
      </c>
      <c r="F186" s="27"/>
      <c r="G186" s="53">
        <v>1</v>
      </c>
      <c r="H186" s="44">
        <v>208.57</v>
      </c>
      <c r="I186" s="44">
        <f t="shared" si="4"/>
        <v>7.1870355276406006E-2</v>
      </c>
    </row>
    <row r="187" spans="2:9" x14ac:dyDescent="0.3">
      <c r="B187" s="27"/>
      <c r="C187" s="55"/>
      <c r="D187" s="55" t="s">
        <v>3844</v>
      </c>
      <c r="E187" s="117">
        <v>34</v>
      </c>
      <c r="F187" s="27"/>
      <c r="G187" s="53">
        <v>1</v>
      </c>
      <c r="H187" s="44">
        <v>104.29</v>
      </c>
      <c r="I187" s="44">
        <f t="shared" si="4"/>
        <v>0.32601399942468118</v>
      </c>
    </row>
    <row r="188" spans="2:9" x14ac:dyDescent="0.3">
      <c r="B188" s="27"/>
      <c r="C188" s="55"/>
      <c r="D188" s="55" t="s">
        <v>1122</v>
      </c>
      <c r="E188" s="117">
        <v>24</v>
      </c>
      <c r="F188" s="27"/>
      <c r="G188" s="53">
        <v>1</v>
      </c>
      <c r="H188" s="44">
        <v>52.14</v>
      </c>
      <c r="I188" s="44">
        <f t="shared" si="4"/>
        <v>0.46029919447640966</v>
      </c>
    </row>
    <row r="189" spans="2:9" x14ac:dyDescent="0.3">
      <c r="B189" s="27"/>
      <c r="C189" s="55"/>
      <c r="D189" s="55" t="s">
        <v>1122</v>
      </c>
      <c r="E189" s="117">
        <v>26</v>
      </c>
      <c r="F189" s="27"/>
      <c r="G189" s="53">
        <v>1</v>
      </c>
      <c r="H189" s="44">
        <v>52.14</v>
      </c>
      <c r="I189" s="44">
        <f t="shared" si="4"/>
        <v>0.49865746068277711</v>
      </c>
    </row>
    <row r="190" spans="2:9" x14ac:dyDescent="0.3">
      <c r="B190" s="27"/>
      <c r="C190" s="55"/>
      <c r="D190" s="55" t="s">
        <v>78</v>
      </c>
      <c r="E190" s="117">
        <v>35</v>
      </c>
      <c r="F190" s="27"/>
      <c r="G190" s="53">
        <v>1</v>
      </c>
      <c r="H190" s="44">
        <v>52.14</v>
      </c>
      <c r="I190" s="44">
        <f t="shared" si="4"/>
        <v>0.67126965861143073</v>
      </c>
    </row>
    <row r="191" spans="2:9" x14ac:dyDescent="0.3">
      <c r="B191" s="27"/>
      <c r="C191" s="55"/>
      <c r="D191" s="55" t="s">
        <v>305</v>
      </c>
      <c r="E191" s="117">
        <v>5</v>
      </c>
      <c r="F191" s="27"/>
      <c r="G191" s="53">
        <v>1</v>
      </c>
      <c r="H191" s="44">
        <v>104.29</v>
      </c>
      <c r="I191" s="44">
        <f t="shared" si="4"/>
        <v>4.7943235209511936E-2</v>
      </c>
    </row>
    <row r="192" spans="2:9" x14ac:dyDescent="0.3">
      <c r="B192" s="27"/>
      <c r="C192" s="55"/>
      <c r="D192" s="55" t="s">
        <v>306</v>
      </c>
      <c r="E192" s="117">
        <v>19.989999999999998</v>
      </c>
      <c r="F192" s="27"/>
      <c r="G192" s="53">
        <v>1</v>
      </c>
      <c r="H192" s="44">
        <v>260.70999999999998</v>
      </c>
      <c r="I192" s="44">
        <f t="shared" si="4"/>
        <v>7.6675233017529057E-2</v>
      </c>
    </row>
    <row r="193" spans="2:12" x14ac:dyDescent="0.3">
      <c r="B193" s="27"/>
      <c r="C193" s="55"/>
      <c r="D193" s="55" t="s">
        <v>1124</v>
      </c>
      <c r="E193" s="117">
        <v>11.99</v>
      </c>
      <c r="F193" s="27"/>
      <c r="G193" s="53">
        <v>1</v>
      </c>
      <c r="H193" s="44">
        <v>521.42999999999995</v>
      </c>
      <c r="I193" s="44">
        <f t="shared" si="4"/>
        <v>2.2994457549431375E-2</v>
      </c>
    </row>
    <row r="194" spans="2:12" x14ac:dyDescent="0.3">
      <c r="B194" s="27"/>
      <c r="C194" s="55"/>
      <c r="D194" s="55"/>
      <c r="E194" s="117"/>
      <c r="F194" s="27"/>
      <c r="G194" s="53"/>
      <c r="H194" s="44"/>
      <c r="I194" s="44"/>
      <c r="J194" s="57" t="s">
        <v>10</v>
      </c>
      <c r="K194" s="132">
        <f>SUM(I109:I193)</f>
        <v>28.067451306480336</v>
      </c>
      <c r="L194" s="66">
        <f>COUNT(I109:I193)</f>
        <v>85</v>
      </c>
    </row>
    <row r="195" spans="2:12" x14ac:dyDescent="0.3">
      <c r="B195" s="56" t="s">
        <v>244</v>
      </c>
      <c r="C195" s="27"/>
      <c r="D195" s="55"/>
      <c r="E195" s="117"/>
      <c r="F195" s="27"/>
      <c r="G195" s="27"/>
      <c r="H195" s="44"/>
      <c r="I195" s="44"/>
    </row>
    <row r="196" spans="2:12" x14ac:dyDescent="0.3">
      <c r="B196" s="27"/>
      <c r="C196" s="55">
        <v>163</v>
      </c>
      <c r="D196" s="55" t="s">
        <v>87</v>
      </c>
      <c r="E196" s="117">
        <f>'Private Rental'!L5</f>
        <v>91.44</v>
      </c>
      <c r="F196" s="27"/>
      <c r="G196" s="53">
        <v>1</v>
      </c>
      <c r="H196" s="44">
        <v>1</v>
      </c>
      <c r="I196" s="44">
        <f>+(E196*G196)/H196</f>
        <v>91.44</v>
      </c>
    </row>
    <row r="197" spans="2:12" x14ac:dyDescent="0.3">
      <c r="B197" s="27"/>
      <c r="C197" s="55">
        <v>164</v>
      </c>
      <c r="D197" s="50" t="s">
        <v>88</v>
      </c>
      <c r="E197" s="113">
        <v>7.0110694601999999</v>
      </c>
      <c r="F197" s="27"/>
      <c r="G197" s="53">
        <v>1</v>
      </c>
      <c r="H197" s="44">
        <v>1</v>
      </c>
      <c r="I197" s="44">
        <f>+(E197*G197)/H197</f>
        <v>7.0110694601999999</v>
      </c>
    </row>
    <row r="198" spans="2:12" x14ac:dyDescent="0.3">
      <c r="B198" s="27"/>
      <c r="C198" s="55">
        <v>165</v>
      </c>
      <c r="D198" s="50" t="s">
        <v>444</v>
      </c>
      <c r="E198" s="113">
        <v>8.6701775003999995</v>
      </c>
      <c r="F198" s="27"/>
      <c r="G198" s="53">
        <v>1</v>
      </c>
      <c r="H198" s="44">
        <v>1</v>
      </c>
      <c r="I198" s="44">
        <f t="shared" ref="I198:I201" si="5">+(E198*G198)/H198</f>
        <v>8.6701775003999995</v>
      </c>
    </row>
    <row r="199" spans="2:12" x14ac:dyDescent="0.3">
      <c r="B199" s="27"/>
      <c r="C199" s="55">
        <v>166</v>
      </c>
      <c r="D199" s="55" t="s">
        <v>312</v>
      </c>
      <c r="E199" s="108">
        <v>1.72</v>
      </c>
      <c r="F199" s="27"/>
      <c r="G199" s="53">
        <v>1</v>
      </c>
      <c r="H199" s="44">
        <v>4.3499999999999996</v>
      </c>
      <c r="I199" s="44">
        <f t="shared" si="5"/>
        <v>0.39540229885057476</v>
      </c>
    </row>
    <row r="200" spans="2:12" x14ac:dyDescent="0.3">
      <c r="B200" s="27"/>
      <c r="C200" s="55">
        <v>167</v>
      </c>
      <c r="D200" s="55" t="s">
        <v>90</v>
      </c>
      <c r="E200" s="113">
        <v>17.563353393300002</v>
      </c>
      <c r="F200" s="27"/>
      <c r="G200" s="53">
        <v>1</v>
      </c>
      <c r="H200" s="44">
        <v>52.14</v>
      </c>
      <c r="I200" s="44">
        <f t="shared" si="5"/>
        <v>0.33684989246835445</v>
      </c>
    </row>
    <row r="201" spans="2:12" x14ac:dyDescent="0.3">
      <c r="B201" s="27"/>
      <c r="C201" s="55">
        <v>168</v>
      </c>
      <c r="D201" s="55" t="s">
        <v>91</v>
      </c>
      <c r="E201" s="113">
        <v>145.35</v>
      </c>
      <c r="F201" s="27"/>
      <c r="G201" s="53">
        <v>1</v>
      </c>
      <c r="H201" s="44">
        <v>52.14</v>
      </c>
      <c r="I201" s="44">
        <f t="shared" si="5"/>
        <v>2.7876869965477558</v>
      </c>
      <c r="J201" s="57" t="s">
        <v>11</v>
      </c>
      <c r="K201" s="132">
        <f>SUM(I196:I201)</f>
        <v>110.64118614846669</v>
      </c>
      <c r="L201" s="66">
        <f>COUNT(I196:I201)</f>
        <v>6</v>
      </c>
    </row>
    <row r="202" spans="2:12" x14ac:dyDescent="0.3">
      <c r="B202" s="56" t="s">
        <v>245</v>
      </c>
      <c r="C202" s="27"/>
      <c r="D202" s="55"/>
      <c r="E202" s="117"/>
      <c r="F202" s="27"/>
      <c r="G202" s="27"/>
      <c r="H202" s="44"/>
      <c r="I202" s="44"/>
    </row>
    <row r="203" spans="2:12" x14ac:dyDescent="0.3">
      <c r="B203" s="27"/>
      <c r="C203" s="55">
        <v>219</v>
      </c>
      <c r="D203" s="55" t="s">
        <v>6907</v>
      </c>
      <c r="E203" s="117">
        <v>10</v>
      </c>
      <c r="F203" s="27"/>
      <c r="G203" s="53">
        <v>1</v>
      </c>
      <c r="H203" s="44">
        <v>521.42999999999995</v>
      </c>
      <c r="I203" s="44">
        <f>+(E203*G203)/H203</f>
        <v>1.917802964923384E-2</v>
      </c>
    </row>
    <row r="204" spans="2:12" x14ac:dyDescent="0.3">
      <c r="B204" s="27"/>
      <c r="C204" s="55">
        <v>220</v>
      </c>
      <c r="D204" s="55" t="s">
        <v>6921</v>
      </c>
      <c r="E204" s="117">
        <v>8.99</v>
      </c>
      <c r="F204" s="27">
        <v>4</v>
      </c>
      <c r="G204" s="53">
        <v>1</v>
      </c>
      <c r="H204" s="44">
        <v>521.42999999999995</v>
      </c>
      <c r="I204" s="44">
        <f t="shared" ref="I204:I266" si="6">+(E204*G204)/H204</f>
        <v>1.7241048654661223E-2</v>
      </c>
    </row>
    <row r="205" spans="2:12" x14ac:dyDescent="0.3">
      <c r="B205" s="27"/>
      <c r="C205" s="55">
        <v>221</v>
      </c>
      <c r="D205" s="55" t="s">
        <v>1188</v>
      </c>
      <c r="E205" s="117">
        <v>16</v>
      </c>
      <c r="F205" s="27"/>
      <c r="G205" s="53">
        <v>1</v>
      </c>
      <c r="H205" s="44">
        <v>156.43</v>
      </c>
      <c r="I205" s="44">
        <f t="shared" si="6"/>
        <v>0.10228217093907818</v>
      </c>
    </row>
    <row r="206" spans="2:12" x14ac:dyDescent="0.3">
      <c r="B206" s="27"/>
      <c r="C206" s="55">
        <v>222</v>
      </c>
      <c r="D206" s="55" t="s">
        <v>1188</v>
      </c>
      <c r="E206" s="117">
        <v>7</v>
      </c>
      <c r="F206" s="27"/>
      <c r="G206" s="53">
        <v>1</v>
      </c>
      <c r="H206" s="44">
        <v>104.29</v>
      </c>
      <c r="I206" s="44">
        <f t="shared" si="6"/>
        <v>6.7120529293316702E-2</v>
      </c>
    </row>
    <row r="207" spans="2:12" x14ac:dyDescent="0.3">
      <c r="B207" s="27"/>
      <c r="C207" s="55">
        <v>223</v>
      </c>
      <c r="D207" s="55" t="s">
        <v>178</v>
      </c>
      <c r="E207" s="117">
        <v>1.5</v>
      </c>
      <c r="F207" s="27"/>
      <c r="G207" s="53">
        <v>1</v>
      </c>
      <c r="H207" s="44">
        <v>521.42999999999995</v>
      </c>
      <c r="I207" s="44">
        <f t="shared" si="6"/>
        <v>2.8767044473850759E-3</v>
      </c>
    </row>
    <row r="208" spans="2:12" x14ac:dyDescent="0.3">
      <c r="B208" s="27"/>
      <c r="C208" s="55">
        <v>224</v>
      </c>
      <c r="D208" s="55" t="s">
        <v>3941</v>
      </c>
      <c r="E208" s="117">
        <v>44.99</v>
      </c>
      <c r="F208" s="27"/>
      <c r="G208" s="53">
        <v>1</v>
      </c>
      <c r="H208" s="44">
        <v>521.42999999999995</v>
      </c>
      <c r="I208" s="44">
        <f t="shared" si="6"/>
        <v>8.6281955391903045E-2</v>
      </c>
    </row>
    <row r="209" spans="2:9" x14ac:dyDescent="0.3">
      <c r="B209" s="27"/>
      <c r="C209" s="55">
        <v>225</v>
      </c>
      <c r="D209" s="55" t="s">
        <v>6907</v>
      </c>
      <c r="E209" s="117">
        <v>10</v>
      </c>
      <c r="F209" s="27"/>
      <c r="G209" s="53">
        <v>1</v>
      </c>
      <c r="H209" s="44">
        <v>521.42999999999995</v>
      </c>
      <c r="I209" s="44">
        <f t="shared" si="6"/>
        <v>1.917802964923384E-2</v>
      </c>
    </row>
    <row r="210" spans="2:9" x14ac:dyDescent="0.3">
      <c r="B210" s="27"/>
      <c r="C210" s="55">
        <v>226</v>
      </c>
      <c r="D210" s="55" t="s">
        <v>6921</v>
      </c>
      <c r="E210" s="117">
        <v>8.99</v>
      </c>
      <c r="F210" s="27">
        <v>4</v>
      </c>
      <c r="G210" s="53">
        <v>1</v>
      </c>
      <c r="H210" s="44">
        <v>521.42999999999995</v>
      </c>
      <c r="I210" s="44">
        <f t="shared" si="6"/>
        <v>1.7241048654661223E-2</v>
      </c>
    </row>
    <row r="211" spans="2:9" x14ac:dyDescent="0.3">
      <c r="B211" s="27"/>
      <c r="C211" s="55">
        <v>227</v>
      </c>
      <c r="D211" s="55" t="s">
        <v>6940</v>
      </c>
      <c r="E211" s="117">
        <v>33.99</v>
      </c>
      <c r="F211" s="27"/>
      <c r="G211" s="53">
        <v>1</v>
      </c>
      <c r="H211" s="44">
        <v>521.42999999999995</v>
      </c>
      <c r="I211" s="44">
        <f t="shared" si="6"/>
        <v>6.5186122777745825E-2</v>
      </c>
    </row>
    <row r="212" spans="2:9" x14ac:dyDescent="0.3">
      <c r="B212" s="27"/>
      <c r="C212" s="55">
        <v>228</v>
      </c>
      <c r="D212" s="55" t="s">
        <v>6941</v>
      </c>
      <c r="E212" s="117">
        <v>12</v>
      </c>
      <c r="F212" s="27"/>
      <c r="G212" s="53">
        <v>1</v>
      </c>
      <c r="H212" s="44">
        <v>1042.8599999999999</v>
      </c>
      <c r="I212" s="44">
        <f t="shared" si="6"/>
        <v>1.1506817789540304E-2</v>
      </c>
    </row>
    <row r="213" spans="2:9" x14ac:dyDescent="0.3">
      <c r="B213" s="27"/>
      <c r="C213" s="55">
        <v>229</v>
      </c>
      <c r="D213" s="55" t="s">
        <v>2936</v>
      </c>
      <c r="E213" s="117">
        <v>18</v>
      </c>
      <c r="F213" s="27"/>
      <c r="G213" s="53">
        <v>2</v>
      </c>
      <c r="H213" s="44">
        <v>156.43</v>
      </c>
      <c r="I213" s="44">
        <f t="shared" si="6"/>
        <v>0.23013488461292589</v>
      </c>
    </row>
    <row r="214" spans="2:9" x14ac:dyDescent="0.3">
      <c r="B214" s="27"/>
      <c r="C214" s="55">
        <v>230</v>
      </c>
      <c r="D214" s="55" t="s">
        <v>6942</v>
      </c>
      <c r="E214" s="117">
        <v>3</v>
      </c>
      <c r="F214" s="27"/>
      <c r="G214" s="53">
        <v>1</v>
      </c>
      <c r="H214" s="44">
        <v>782.14</v>
      </c>
      <c r="I214" s="44">
        <f t="shared" si="6"/>
        <v>3.8356304497915977E-3</v>
      </c>
    </row>
    <row r="215" spans="2:9" x14ac:dyDescent="0.3">
      <c r="B215" s="27"/>
      <c r="C215" s="55">
        <v>231</v>
      </c>
      <c r="D215" s="55" t="s">
        <v>315</v>
      </c>
      <c r="E215" s="117">
        <v>899</v>
      </c>
      <c r="F215" s="27"/>
      <c r="G215" s="53">
        <v>1</v>
      </c>
      <c r="H215" s="44">
        <v>521.42999999999995</v>
      </c>
      <c r="I215" s="44">
        <f t="shared" si="6"/>
        <v>1.7241048654661222</v>
      </c>
    </row>
    <row r="216" spans="2:9" x14ac:dyDescent="0.3">
      <c r="B216" s="27"/>
      <c r="C216" s="55">
        <v>232</v>
      </c>
      <c r="D216" s="55" t="s">
        <v>314</v>
      </c>
      <c r="E216" s="117">
        <v>799</v>
      </c>
      <c r="F216" s="27"/>
      <c r="G216" s="53">
        <v>1</v>
      </c>
      <c r="H216" s="44">
        <v>521.42999999999995</v>
      </c>
      <c r="I216" s="44">
        <f t="shared" si="6"/>
        <v>1.5323245689737839</v>
      </c>
    </row>
    <row r="217" spans="2:9" x14ac:dyDescent="0.3">
      <c r="B217" s="27"/>
      <c r="C217" s="55">
        <v>233</v>
      </c>
      <c r="D217" s="55" t="s">
        <v>2937</v>
      </c>
      <c r="E217" s="117">
        <v>6</v>
      </c>
      <c r="F217" s="27"/>
      <c r="G217" s="53">
        <v>2</v>
      </c>
      <c r="H217" s="44">
        <v>104.29</v>
      </c>
      <c r="I217" s="44">
        <f t="shared" si="6"/>
        <v>0.11506376450282864</v>
      </c>
    </row>
    <row r="218" spans="2:9" x14ac:dyDescent="0.3">
      <c r="B218" s="27"/>
      <c r="C218" s="55">
        <v>234</v>
      </c>
      <c r="D218" s="55" t="s">
        <v>103</v>
      </c>
      <c r="E218" s="117">
        <v>6</v>
      </c>
      <c r="F218" s="27"/>
      <c r="G218" s="53">
        <v>4</v>
      </c>
      <c r="H218" s="44">
        <v>260.70999999999998</v>
      </c>
      <c r="I218" s="44">
        <f t="shared" si="6"/>
        <v>9.2056307774922339E-2</v>
      </c>
    </row>
    <row r="219" spans="2:9" x14ac:dyDescent="0.3">
      <c r="B219" s="27"/>
      <c r="C219" s="55">
        <v>235</v>
      </c>
      <c r="D219" s="55" t="s">
        <v>2938</v>
      </c>
      <c r="E219" s="117">
        <v>9</v>
      </c>
      <c r="F219" s="27"/>
      <c r="G219" s="53">
        <v>4</v>
      </c>
      <c r="H219" s="44">
        <v>260.70999999999998</v>
      </c>
      <c r="I219" s="44">
        <f t="shared" si="6"/>
        <v>0.1380844616623835</v>
      </c>
    </row>
    <row r="220" spans="2:9" x14ac:dyDescent="0.3">
      <c r="B220" s="27"/>
      <c r="C220" s="55">
        <v>236</v>
      </c>
      <c r="D220" s="55" t="s">
        <v>100</v>
      </c>
      <c r="E220" s="117">
        <v>60</v>
      </c>
      <c r="F220" s="27"/>
      <c r="G220" s="53">
        <v>1</v>
      </c>
      <c r="H220" s="44">
        <v>521.42999999999995</v>
      </c>
      <c r="I220" s="44">
        <f t="shared" si="6"/>
        <v>0.11506817789540304</v>
      </c>
    </row>
    <row r="221" spans="2:9" x14ac:dyDescent="0.3">
      <c r="B221" s="27"/>
      <c r="C221" s="55">
        <v>237</v>
      </c>
      <c r="D221" s="55" t="s">
        <v>2939</v>
      </c>
      <c r="E221" s="117">
        <v>2.4</v>
      </c>
      <c r="F221" s="27"/>
      <c r="G221" s="53">
        <v>6</v>
      </c>
      <c r="H221" s="44">
        <v>521.42999999999995</v>
      </c>
      <c r="I221" s="44">
        <f t="shared" si="6"/>
        <v>2.7616362694896725E-2</v>
      </c>
    </row>
    <row r="222" spans="2:9" x14ac:dyDescent="0.3">
      <c r="B222" s="27"/>
      <c r="C222" s="55">
        <v>238</v>
      </c>
      <c r="D222" s="55" t="s">
        <v>99</v>
      </c>
      <c r="E222" s="117">
        <v>105</v>
      </c>
      <c r="F222" s="27"/>
      <c r="G222" s="53">
        <v>1</v>
      </c>
      <c r="H222" s="44">
        <v>521.42999999999995</v>
      </c>
      <c r="I222" s="44">
        <f t="shared" si="6"/>
        <v>0.20136931131695532</v>
      </c>
    </row>
    <row r="223" spans="2:9" x14ac:dyDescent="0.3">
      <c r="B223" s="27"/>
      <c r="C223" s="55">
        <v>239</v>
      </c>
      <c r="D223" s="55" t="s">
        <v>1192</v>
      </c>
      <c r="E223" s="117">
        <v>50</v>
      </c>
      <c r="F223" s="27"/>
      <c r="G223" s="53">
        <v>1</v>
      </c>
      <c r="H223" s="44">
        <v>521.42999999999995</v>
      </c>
      <c r="I223" s="44">
        <f t="shared" si="6"/>
        <v>9.5890148246169205E-2</v>
      </c>
    </row>
    <row r="224" spans="2:9" x14ac:dyDescent="0.3">
      <c r="B224" s="27"/>
      <c r="C224" s="55">
        <v>240</v>
      </c>
      <c r="D224" s="55" t="s">
        <v>2940</v>
      </c>
      <c r="E224" s="117">
        <v>50</v>
      </c>
      <c r="F224" s="27"/>
      <c r="G224" s="53">
        <v>1</v>
      </c>
      <c r="H224" s="44">
        <v>52.14</v>
      </c>
      <c r="I224" s="44">
        <f t="shared" si="6"/>
        <v>0.95895665515918682</v>
      </c>
    </row>
    <row r="225" spans="2:9" x14ac:dyDescent="0.3">
      <c r="B225" s="27"/>
      <c r="C225" s="55">
        <v>241</v>
      </c>
      <c r="D225" s="55" t="s">
        <v>6907</v>
      </c>
      <c r="E225" s="117">
        <v>10</v>
      </c>
      <c r="F225" s="27"/>
      <c r="G225" s="53">
        <v>1</v>
      </c>
      <c r="H225" s="44">
        <v>521.42999999999995</v>
      </c>
      <c r="I225" s="44">
        <f t="shared" si="6"/>
        <v>1.917802964923384E-2</v>
      </c>
    </row>
    <row r="226" spans="2:9" x14ac:dyDescent="0.3">
      <c r="B226" s="27"/>
      <c r="C226" s="55">
        <v>242</v>
      </c>
      <c r="D226" s="55" t="s">
        <v>6921</v>
      </c>
      <c r="E226" s="117">
        <v>8.99</v>
      </c>
      <c r="F226" s="27">
        <v>4</v>
      </c>
      <c r="G226" s="53">
        <v>1</v>
      </c>
      <c r="H226" s="44">
        <v>521.42999999999995</v>
      </c>
      <c r="I226" s="44">
        <f t="shared" si="6"/>
        <v>1.7241048654661223E-2</v>
      </c>
    </row>
    <row r="227" spans="2:9" x14ac:dyDescent="0.3">
      <c r="B227" s="27"/>
      <c r="C227" s="55">
        <v>243</v>
      </c>
      <c r="D227" s="55" t="s">
        <v>6940</v>
      </c>
      <c r="E227" s="117">
        <v>33.99</v>
      </c>
      <c r="F227" s="27"/>
      <c r="G227" s="53">
        <v>1</v>
      </c>
      <c r="H227" s="44">
        <v>521.42999999999995</v>
      </c>
      <c r="I227" s="44">
        <f t="shared" si="6"/>
        <v>6.5186122777745825E-2</v>
      </c>
    </row>
    <row r="228" spans="2:9" x14ac:dyDescent="0.3">
      <c r="B228" s="27"/>
      <c r="C228" s="55">
        <v>244</v>
      </c>
      <c r="D228" s="55" t="s">
        <v>6941</v>
      </c>
      <c r="E228" s="117">
        <v>12</v>
      </c>
      <c r="F228" s="27"/>
      <c r="G228" s="53">
        <v>1</v>
      </c>
      <c r="H228" s="44">
        <v>1042.8599999999999</v>
      </c>
      <c r="I228" s="44">
        <f t="shared" si="6"/>
        <v>1.1506817789540304E-2</v>
      </c>
    </row>
    <row r="229" spans="2:9" x14ac:dyDescent="0.3">
      <c r="B229" s="27" t="s">
        <v>924</v>
      </c>
      <c r="C229" s="55">
        <v>245</v>
      </c>
      <c r="D229" s="55" t="s">
        <v>2936</v>
      </c>
      <c r="E229" s="109">
        <v>18</v>
      </c>
      <c r="F229" s="27"/>
      <c r="G229" s="53">
        <v>2</v>
      </c>
      <c r="H229" s="44">
        <v>156.43</v>
      </c>
      <c r="I229" s="44">
        <f t="shared" si="6"/>
        <v>0.23013488461292589</v>
      </c>
    </row>
    <row r="230" spans="2:9" x14ac:dyDescent="0.3">
      <c r="B230" s="27"/>
      <c r="C230" s="55">
        <v>246</v>
      </c>
      <c r="D230" s="55" t="s">
        <v>6942</v>
      </c>
      <c r="E230" s="117">
        <v>3</v>
      </c>
      <c r="F230" s="27"/>
      <c r="G230" s="53">
        <v>1</v>
      </c>
      <c r="H230" s="44">
        <v>782.14</v>
      </c>
      <c r="I230" s="44">
        <f t="shared" si="6"/>
        <v>3.8356304497915977E-3</v>
      </c>
    </row>
    <row r="231" spans="2:9" x14ac:dyDescent="0.3">
      <c r="B231" s="27"/>
      <c r="C231" s="55">
        <v>247</v>
      </c>
      <c r="D231" s="55" t="s">
        <v>2941</v>
      </c>
      <c r="E231" s="117">
        <v>833</v>
      </c>
      <c r="F231" s="27"/>
      <c r="G231" s="53">
        <v>1</v>
      </c>
      <c r="H231" s="44">
        <v>782.14</v>
      </c>
      <c r="I231" s="44">
        <f t="shared" si="6"/>
        <v>1.0650267215588003</v>
      </c>
    </row>
    <row r="232" spans="2:9" x14ac:dyDescent="0.3">
      <c r="B232" s="27"/>
      <c r="C232" s="55">
        <v>248</v>
      </c>
      <c r="D232" s="55" t="s">
        <v>105</v>
      </c>
      <c r="E232" s="117">
        <v>9</v>
      </c>
      <c r="F232" s="27">
        <v>8</v>
      </c>
      <c r="G232" s="53">
        <v>2</v>
      </c>
      <c r="H232" s="44">
        <v>260.70999999999998</v>
      </c>
      <c r="I232" s="44">
        <f t="shared" si="6"/>
        <v>6.904223083119175E-2</v>
      </c>
    </row>
    <row r="233" spans="2:9" x14ac:dyDescent="0.3">
      <c r="B233" s="27"/>
      <c r="C233" s="55">
        <v>249</v>
      </c>
      <c r="D233" s="55" t="s">
        <v>106</v>
      </c>
      <c r="E233" s="117">
        <v>2.99</v>
      </c>
      <c r="F233" s="27">
        <v>4</v>
      </c>
      <c r="G233" s="53">
        <v>1</v>
      </c>
      <c r="H233" s="44">
        <v>260.70999999999998</v>
      </c>
      <c r="I233" s="44">
        <f t="shared" si="6"/>
        <v>1.1468681676959075E-2</v>
      </c>
    </row>
    <row r="234" spans="2:9" x14ac:dyDescent="0.3">
      <c r="B234" s="27"/>
      <c r="C234" s="55">
        <v>250</v>
      </c>
      <c r="D234" s="55" t="s">
        <v>2942</v>
      </c>
      <c r="E234" s="117">
        <v>5.99</v>
      </c>
      <c r="F234" s="27"/>
      <c r="G234" s="53">
        <v>1</v>
      </c>
      <c r="H234" s="44">
        <v>52.14</v>
      </c>
      <c r="I234" s="44">
        <f t="shared" si="6"/>
        <v>0.11488300728807058</v>
      </c>
    </row>
    <row r="235" spans="2:9" x14ac:dyDescent="0.3">
      <c r="B235" s="27"/>
      <c r="C235" s="55">
        <v>251</v>
      </c>
      <c r="D235" s="55" t="s">
        <v>6921</v>
      </c>
      <c r="E235" s="117">
        <v>8.99</v>
      </c>
      <c r="F235" s="27">
        <v>4</v>
      </c>
      <c r="G235" s="53">
        <v>1</v>
      </c>
      <c r="H235" s="44">
        <v>521.42999999999995</v>
      </c>
      <c r="I235" s="44">
        <f t="shared" si="6"/>
        <v>1.7241048654661223E-2</v>
      </c>
    </row>
    <row r="236" spans="2:9" x14ac:dyDescent="0.3">
      <c r="B236" s="27"/>
      <c r="C236" s="55">
        <v>252</v>
      </c>
      <c r="D236" s="55" t="s">
        <v>317</v>
      </c>
      <c r="E236" s="117">
        <v>23.99</v>
      </c>
      <c r="F236" s="27"/>
      <c r="G236" s="53">
        <v>1</v>
      </c>
      <c r="H236" s="44">
        <v>260.70999999999998</v>
      </c>
      <c r="I236" s="44">
        <f t="shared" si="6"/>
        <v>9.2017950980016111E-2</v>
      </c>
    </row>
    <row r="237" spans="2:9" x14ac:dyDescent="0.3">
      <c r="B237" s="27"/>
      <c r="C237" s="55">
        <v>253</v>
      </c>
      <c r="D237" s="55" t="s">
        <v>107</v>
      </c>
      <c r="E237" s="117">
        <v>32.090000000000003</v>
      </c>
      <c r="F237" s="27">
        <v>18</v>
      </c>
      <c r="G237" s="53">
        <v>2</v>
      </c>
      <c r="H237" s="44">
        <v>260.70999999999998</v>
      </c>
      <c r="I237" s="44">
        <f t="shared" si="6"/>
        <v>0.24617390970810485</v>
      </c>
    </row>
    <row r="238" spans="2:9" x14ac:dyDescent="0.3">
      <c r="B238" s="27"/>
      <c r="C238" s="55">
        <v>254</v>
      </c>
      <c r="D238" s="55" t="s">
        <v>108</v>
      </c>
      <c r="E238" s="117">
        <v>1.2</v>
      </c>
      <c r="F238" s="27"/>
      <c r="G238" s="53">
        <v>12</v>
      </c>
      <c r="H238" s="44">
        <v>260.70999999999998</v>
      </c>
      <c r="I238" s="44">
        <f t="shared" si="6"/>
        <v>5.5233784664953392E-2</v>
      </c>
    </row>
    <row r="239" spans="2:9" x14ac:dyDescent="0.3">
      <c r="B239" s="27"/>
      <c r="C239" s="55">
        <v>255</v>
      </c>
      <c r="D239" s="55" t="s">
        <v>2943</v>
      </c>
      <c r="E239" s="117">
        <v>3.3</v>
      </c>
      <c r="F239" s="27">
        <v>4</v>
      </c>
      <c r="G239" s="53">
        <v>1</v>
      </c>
      <c r="H239" s="44">
        <v>260.70999999999998</v>
      </c>
      <c r="I239" s="44">
        <f t="shared" si="6"/>
        <v>1.2657742319051821E-2</v>
      </c>
    </row>
    <row r="240" spans="2:9" x14ac:dyDescent="0.3">
      <c r="B240" s="27"/>
      <c r="C240" s="55">
        <v>256</v>
      </c>
      <c r="D240" s="55" t="s">
        <v>109</v>
      </c>
      <c r="E240" s="117">
        <v>22</v>
      </c>
      <c r="F240" s="27">
        <v>24</v>
      </c>
      <c r="G240" s="53">
        <v>2</v>
      </c>
      <c r="H240" s="44">
        <v>1042.8599999999999</v>
      </c>
      <c r="I240" s="44">
        <f t="shared" si="6"/>
        <v>4.2191665228314447E-2</v>
      </c>
    </row>
    <row r="241" spans="2:9" x14ac:dyDescent="0.3">
      <c r="B241" s="27"/>
      <c r="C241" s="55">
        <v>257</v>
      </c>
      <c r="D241" s="55" t="s">
        <v>2944</v>
      </c>
      <c r="E241" s="117">
        <v>4</v>
      </c>
      <c r="F241" s="27"/>
      <c r="G241" s="53">
        <v>8</v>
      </c>
      <c r="H241" s="44">
        <v>208.57</v>
      </c>
      <c r="I241" s="44">
        <f t="shared" si="6"/>
        <v>0.15342570839526298</v>
      </c>
    </row>
    <row r="242" spans="2:9" x14ac:dyDescent="0.3">
      <c r="B242" s="27"/>
      <c r="C242" s="55">
        <v>258</v>
      </c>
      <c r="D242" s="55" t="s">
        <v>2945</v>
      </c>
      <c r="E242" s="117">
        <v>4.5</v>
      </c>
      <c r="F242" s="27">
        <v>6</v>
      </c>
      <c r="G242" s="53">
        <v>1</v>
      </c>
      <c r="H242" s="44">
        <v>208.57</v>
      </c>
      <c r="I242" s="44">
        <f t="shared" si="6"/>
        <v>2.1575490243083858E-2</v>
      </c>
    </row>
    <row r="243" spans="2:9" x14ac:dyDescent="0.3">
      <c r="B243" s="27"/>
      <c r="C243" s="55">
        <v>259</v>
      </c>
      <c r="D243" s="55" t="s">
        <v>111</v>
      </c>
      <c r="E243" s="117">
        <v>6</v>
      </c>
      <c r="F243" s="27">
        <v>6</v>
      </c>
      <c r="G243" s="53">
        <v>1</v>
      </c>
      <c r="H243" s="44">
        <v>260.70999999999998</v>
      </c>
      <c r="I243" s="44">
        <f t="shared" si="6"/>
        <v>2.3014076943730585E-2</v>
      </c>
    </row>
    <row r="244" spans="2:9" x14ac:dyDescent="0.3">
      <c r="B244" s="27"/>
      <c r="C244" s="55">
        <v>260</v>
      </c>
      <c r="D244" s="55" t="s">
        <v>320</v>
      </c>
      <c r="E244" s="117">
        <v>5</v>
      </c>
      <c r="F244" s="27"/>
      <c r="G244" s="53">
        <v>1</v>
      </c>
      <c r="H244" s="44">
        <v>1042.8599999999999</v>
      </c>
      <c r="I244" s="44">
        <f t="shared" si="6"/>
        <v>4.7945074123084599E-3</v>
      </c>
    </row>
    <row r="245" spans="2:9" x14ac:dyDescent="0.3">
      <c r="B245" s="27"/>
      <c r="C245" s="55">
        <v>261</v>
      </c>
      <c r="D245" s="55" t="s">
        <v>319</v>
      </c>
      <c r="E245" s="117">
        <v>15.02</v>
      </c>
      <c r="F245" s="27"/>
      <c r="G245" s="53">
        <v>2</v>
      </c>
      <c r="H245" s="44">
        <v>260.70999999999998</v>
      </c>
      <c r="I245" s="44">
        <f t="shared" si="6"/>
        <v>0.11522381189827778</v>
      </c>
    </row>
    <row r="246" spans="2:9" x14ac:dyDescent="0.3">
      <c r="B246" s="27"/>
      <c r="C246" s="55">
        <v>262</v>
      </c>
      <c r="D246" s="55" t="s">
        <v>318</v>
      </c>
      <c r="E246" s="117">
        <v>8</v>
      </c>
      <c r="F246" s="27"/>
      <c r="G246" s="53">
        <v>2</v>
      </c>
      <c r="H246" s="44">
        <v>1042.8599999999999</v>
      </c>
      <c r="I246" s="44">
        <f t="shared" si="6"/>
        <v>1.5342423719387072E-2</v>
      </c>
    </row>
    <row r="247" spans="2:9" x14ac:dyDescent="0.3">
      <c r="B247" s="27"/>
      <c r="C247" s="55">
        <v>263</v>
      </c>
      <c r="D247" s="55" t="s">
        <v>2946</v>
      </c>
      <c r="E247" s="117">
        <v>7.99</v>
      </c>
      <c r="F247" s="27"/>
      <c r="G247" s="53">
        <v>1</v>
      </c>
      <c r="H247" s="44">
        <v>156.43</v>
      </c>
      <c r="I247" s="44">
        <f t="shared" si="6"/>
        <v>5.1077159112702164E-2</v>
      </c>
    </row>
    <row r="248" spans="2:9" x14ac:dyDescent="0.3">
      <c r="B248" s="27"/>
      <c r="C248" s="55">
        <v>264</v>
      </c>
      <c r="D248" s="55" t="s">
        <v>114</v>
      </c>
      <c r="E248" s="117">
        <v>180</v>
      </c>
      <c r="F248" s="27"/>
      <c r="G248" s="53">
        <v>1</v>
      </c>
      <c r="H248" s="44">
        <v>417.14</v>
      </c>
      <c r="I248" s="44">
        <f t="shared" si="6"/>
        <v>0.43150980486167717</v>
      </c>
    </row>
    <row r="249" spans="2:9" x14ac:dyDescent="0.3">
      <c r="B249" s="27"/>
      <c r="C249" s="55">
        <v>265</v>
      </c>
      <c r="D249" s="55" t="s">
        <v>115</v>
      </c>
      <c r="E249" s="117">
        <v>249</v>
      </c>
      <c r="F249" s="27"/>
      <c r="G249" s="53">
        <v>1</v>
      </c>
      <c r="H249" s="44">
        <v>521.42999999999995</v>
      </c>
      <c r="I249" s="44">
        <f t="shared" si="6"/>
        <v>0.47753293826592258</v>
      </c>
    </row>
    <row r="250" spans="2:9" x14ac:dyDescent="0.3">
      <c r="B250" s="27"/>
      <c r="C250" s="55">
        <v>266</v>
      </c>
      <c r="D250" s="55" t="s">
        <v>116</v>
      </c>
      <c r="E250" s="117">
        <v>200</v>
      </c>
      <c r="F250" s="27"/>
      <c r="G250" s="53">
        <v>1</v>
      </c>
      <c r="H250" s="44">
        <v>260.70999999999998</v>
      </c>
      <c r="I250" s="44">
        <f t="shared" si="6"/>
        <v>0.76713589812435279</v>
      </c>
    </row>
    <row r="251" spans="2:9" x14ac:dyDescent="0.3">
      <c r="B251" s="27"/>
      <c r="C251" s="55">
        <v>267</v>
      </c>
      <c r="D251" s="55" t="s">
        <v>113</v>
      </c>
      <c r="E251" s="117">
        <v>39.99</v>
      </c>
      <c r="F251" s="27"/>
      <c r="G251" s="53">
        <v>1</v>
      </c>
      <c r="H251" s="44">
        <v>260.70999999999998</v>
      </c>
      <c r="I251" s="44">
        <f t="shared" si="6"/>
        <v>0.15338882282996436</v>
      </c>
    </row>
    <row r="252" spans="2:9" x14ac:dyDescent="0.3">
      <c r="B252" s="27"/>
      <c r="C252" s="55">
        <v>268</v>
      </c>
      <c r="D252" s="55" t="s">
        <v>117</v>
      </c>
      <c r="E252" s="117">
        <v>19.989999999999998</v>
      </c>
      <c r="F252" s="27"/>
      <c r="G252" s="53">
        <v>1</v>
      </c>
      <c r="H252" s="44">
        <v>260.70999999999998</v>
      </c>
      <c r="I252" s="44">
        <f t="shared" si="6"/>
        <v>7.6675233017529057E-2</v>
      </c>
    </row>
    <row r="253" spans="2:9" x14ac:dyDescent="0.3">
      <c r="B253" s="27"/>
      <c r="C253" s="55">
        <v>269</v>
      </c>
      <c r="D253" s="55" t="s">
        <v>118</v>
      </c>
      <c r="E253" s="117">
        <v>9.99</v>
      </c>
      <c r="F253" s="27"/>
      <c r="G253" s="53">
        <v>1</v>
      </c>
      <c r="H253" s="44">
        <v>260.70999999999998</v>
      </c>
      <c r="I253" s="44">
        <f t="shared" si="6"/>
        <v>3.8318438111311422E-2</v>
      </c>
    </row>
    <row r="254" spans="2:9" x14ac:dyDescent="0.3">
      <c r="B254" s="27"/>
      <c r="C254" s="55">
        <v>270</v>
      </c>
      <c r="D254" s="55" t="s">
        <v>512</v>
      </c>
      <c r="E254" s="117">
        <v>34.99</v>
      </c>
      <c r="F254" s="27"/>
      <c r="G254" s="53">
        <v>1</v>
      </c>
      <c r="H254" s="44">
        <v>521.42999999999995</v>
      </c>
      <c r="I254" s="44">
        <f t="shared" si="6"/>
        <v>6.7103925742669213E-2</v>
      </c>
    </row>
    <row r="255" spans="2:9" x14ac:dyDescent="0.3">
      <c r="B255" s="27"/>
      <c r="C255" s="55">
        <v>271</v>
      </c>
      <c r="D255" s="55" t="s">
        <v>119</v>
      </c>
      <c r="E255" s="117">
        <v>45</v>
      </c>
      <c r="F255" s="27">
        <v>3</v>
      </c>
      <c r="G255" s="53">
        <v>1</v>
      </c>
      <c r="H255" s="44">
        <v>782.14</v>
      </c>
      <c r="I255" s="44">
        <f t="shared" si="6"/>
        <v>5.7534456746873963E-2</v>
      </c>
    </row>
    <row r="256" spans="2:9" x14ac:dyDescent="0.3">
      <c r="B256" s="27"/>
      <c r="C256" s="55">
        <v>272</v>
      </c>
      <c r="D256" s="55" t="s">
        <v>2947</v>
      </c>
      <c r="E256" s="117">
        <v>27</v>
      </c>
      <c r="F256" s="27"/>
      <c r="G256" s="53">
        <v>1</v>
      </c>
      <c r="H256" s="44">
        <v>782.14</v>
      </c>
      <c r="I256" s="44">
        <f t="shared" si="6"/>
        <v>3.4520674048124381E-2</v>
      </c>
    </row>
    <row r="257" spans="2:9" x14ac:dyDescent="0.3">
      <c r="B257" s="27"/>
      <c r="C257" s="55">
        <v>273</v>
      </c>
      <c r="D257" s="55" t="s">
        <v>321</v>
      </c>
      <c r="E257" s="117">
        <v>19</v>
      </c>
      <c r="F257" s="27"/>
      <c r="G257" s="53">
        <v>1</v>
      </c>
      <c r="H257" s="44">
        <v>521.42999999999995</v>
      </c>
      <c r="I257" s="44">
        <f t="shared" si="6"/>
        <v>3.6438256333544299E-2</v>
      </c>
    </row>
    <row r="258" spans="2:9" x14ac:dyDescent="0.3">
      <c r="B258" s="27"/>
      <c r="C258" s="55">
        <v>274</v>
      </c>
      <c r="D258" s="55" t="s">
        <v>120</v>
      </c>
      <c r="E258" s="117">
        <v>15</v>
      </c>
      <c r="F258" s="27"/>
      <c r="G258" s="53">
        <v>1</v>
      </c>
      <c r="H258" s="44">
        <v>521.42999999999995</v>
      </c>
      <c r="I258" s="44">
        <f t="shared" si="6"/>
        <v>2.8767044473850759E-2</v>
      </c>
    </row>
    <row r="259" spans="2:9" x14ac:dyDescent="0.3">
      <c r="B259" s="27"/>
      <c r="C259" s="55">
        <v>275</v>
      </c>
      <c r="D259" s="55" t="s">
        <v>123</v>
      </c>
      <c r="E259" s="117">
        <v>10.95</v>
      </c>
      <c r="F259" s="27"/>
      <c r="G259" s="53">
        <v>1</v>
      </c>
      <c r="H259" s="44">
        <v>521.42999999999995</v>
      </c>
      <c r="I259" s="44">
        <f t="shared" si="6"/>
        <v>2.0999942465911053E-2</v>
      </c>
    </row>
    <row r="260" spans="2:9" x14ac:dyDescent="0.3">
      <c r="B260" s="27"/>
      <c r="C260" s="55">
        <v>276</v>
      </c>
      <c r="D260" s="55" t="s">
        <v>1242</v>
      </c>
      <c r="E260" s="117">
        <v>9</v>
      </c>
      <c r="F260" s="27">
        <v>2</v>
      </c>
      <c r="G260" s="53">
        <v>1</v>
      </c>
      <c r="H260" s="44">
        <v>521.42999999999995</v>
      </c>
      <c r="I260" s="44">
        <f t="shared" si="6"/>
        <v>1.7260226684310456E-2</v>
      </c>
    </row>
    <row r="261" spans="2:9" x14ac:dyDescent="0.3">
      <c r="B261" s="27"/>
      <c r="C261" s="55">
        <v>277</v>
      </c>
      <c r="D261" s="55" t="s">
        <v>1241</v>
      </c>
      <c r="E261" s="117">
        <v>1.2</v>
      </c>
      <c r="F261" s="27"/>
      <c r="G261" s="53">
        <v>1</v>
      </c>
      <c r="H261" s="44">
        <v>52.14</v>
      </c>
      <c r="I261" s="44">
        <f t="shared" si="6"/>
        <v>2.3014959723820481E-2</v>
      </c>
    </row>
    <row r="262" spans="2:9" x14ac:dyDescent="0.3">
      <c r="B262" s="27"/>
      <c r="C262" s="55">
        <v>278</v>
      </c>
      <c r="D262" s="55" t="s">
        <v>322</v>
      </c>
      <c r="E262" s="117">
        <v>7</v>
      </c>
      <c r="F262" s="27"/>
      <c r="G262" s="53">
        <v>1</v>
      </c>
      <c r="H262" s="44">
        <v>260.70999999999998</v>
      </c>
      <c r="I262" s="44">
        <f t="shared" si="6"/>
        <v>2.6849756434352348E-2</v>
      </c>
    </row>
    <row r="263" spans="2:9" x14ac:dyDescent="0.3">
      <c r="B263" s="27"/>
      <c r="C263" s="55">
        <v>279</v>
      </c>
      <c r="D263" s="55" t="s">
        <v>555</v>
      </c>
      <c r="E263" s="117">
        <v>2</v>
      </c>
      <c r="F263" s="27">
        <v>3</v>
      </c>
      <c r="G263" s="53">
        <v>1</v>
      </c>
      <c r="H263" s="44">
        <v>521.42999999999995</v>
      </c>
      <c r="I263" s="44">
        <f t="shared" si="6"/>
        <v>3.8356059298467679E-3</v>
      </c>
    </row>
    <row r="264" spans="2:9" x14ac:dyDescent="0.3">
      <c r="B264" s="27"/>
      <c r="C264" s="55">
        <v>280</v>
      </c>
      <c r="D264" s="55" t="s">
        <v>324</v>
      </c>
      <c r="E264" s="117">
        <v>23</v>
      </c>
      <c r="F264" s="27">
        <v>3</v>
      </c>
      <c r="G264" s="53">
        <v>1</v>
      </c>
      <c r="H264" s="44">
        <v>1042.8599999999999</v>
      </c>
      <c r="I264" s="44">
        <f t="shared" si="6"/>
        <v>2.2054734096618917E-2</v>
      </c>
    </row>
    <row r="265" spans="2:9" x14ac:dyDescent="0.3">
      <c r="B265" s="27"/>
      <c r="C265" s="55">
        <v>281</v>
      </c>
      <c r="D265" s="55" t="s">
        <v>131</v>
      </c>
      <c r="E265" s="117">
        <v>20</v>
      </c>
      <c r="F265" s="27">
        <v>4</v>
      </c>
      <c r="G265" s="53">
        <v>1</v>
      </c>
      <c r="H265" s="44">
        <v>52.14</v>
      </c>
      <c r="I265" s="44">
        <f t="shared" si="6"/>
        <v>0.3835826620636747</v>
      </c>
    </row>
    <row r="266" spans="2:9" x14ac:dyDescent="0.3">
      <c r="B266" s="27"/>
      <c r="C266" s="55">
        <v>282</v>
      </c>
      <c r="D266" s="55" t="s">
        <v>325</v>
      </c>
      <c r="E266" s="117">
        <v>17</v>
      </c>
      <c r="F266" s="27">
        <v>9</v>
      </c>
      <c r="G266" s="53">
        <v>1</v>
      </c>
      <c r="H266" s="44">
        <v>260.70999999999998</v>
      </c>
      <c r="I266" s="44">
        <f t="shared" si="6"/>
        <v>6.520655134056999E-2</v>
      </c>
    </row>
    <row r="267" spans="2:9" x14ac:dyDescent="0.3">
      <c r="B267" s="27"/>
      <c r="C267" s="55">
        <v>283</v>
      </c>
      <c r="D267" s="55" t="s">
        <v>271</v>
      </c>
      <c r="E267" s="117">
        <v>8.99</v>
      </c>
      <c r="F267" s="27"/>
      <c r="G267" s="53">
        <v>1</v>
      </c>
      <c r="H267" s="44">
        <v>1042.8599999999999</v>
      </c>
      <c r="I267" s="44">
        <f t="shared" ref="I267:I330" si="7">+(E267*G267)/H267</f>
        <v>8.6205243273306115E-3</v>
      </c>
    </row>
    <row r="268" spans="2:9" x14ac:dyDescent="0.3">
      <c r="B268" s="27"/>
      <c r="C268" s="55">
        <v>284</v>
      </c>
      <c r="D268" s="55" t="s">
        <v>121</v>
      </c>
      <c r="E268" s="117">
        <v>4</v>
      </c>
      <c r="F268" s="27"/>
      <c r="G268" s="53">
        <v>1</v>
      </c>
      <c r="H268" s="44">
        <v>260.70999999999998</v>
      </c>
      <c r="I268" s="44">
        <f t="shared" si="7"/>
        <v>1.5342717962487056E-2</v>
      </c>
    </row>
    <row r="269" spans="2:9" x14ac:dyDescent="0.3">
      <c r="B269" s="27"/>
      <c r="C269" s="55">
        <v>285</v>
      </c>
      <c r="D269" s="55" t="s">
        <v>327</v>
      </c>
      <c r="E269" s="117">
        <v>6.44</v>
      </c>
      <c r="F269" s="27"/>
      <c r="G269" s="53">
        <v>1</v>
      </c>
      <c r="H269" s="44">
        <v>156.43</v>
      </c>
      <c r="I269" s="44">
        <f t="shared" si="7"/>
        <v>4.1168573802978968E-2</v>
      </c>
    </row>
    <row r="270" spans="2:9" x14ac:dyDescent="0.3">
      <c r="B270" s="27"/>
      <c r="C270" s="55">
        <v>286</v>
      </c>
      <c r="D270" s="55" t="s">
        <v>2308</v>
      </c>
      <c r="E270" s="117">
        <v>0</v>
      </c>
      <c r="F270" s="27"/>
      <c r="G270" s="53">
        <v>1</v>
      </c>
      <c r="H270" s="44">
        <v>104.29</v>
      </c>
      <c r="I270" s="44">
        <f t="shared" si="7"/>
        <v>0</v>
      </c>
    </row>
    <row r="271" spans="2:9" x14ac:dyDescent="0.3">
      <c r="B271" s="27"/>
      <c r="C271" s="55">
        <v>287</v>
      </c>
      <c r="D271" s="55" t="s">
        <v>129</v>
      </c>
      <c r="E271" s="117">
        <v>2</v>
      </c>
      <c r="F271" s="27"/>
      <c r="G271" s="53">
        <v>1</v>
      </c>
      <c r="H271" s="44">
        <v>104.29</v>
      </c>
      <c r="I271" s="44">
        <f t="shared" si="7"/>
        <v>1.9177294083804773E-2</v>
      </c>
    </row>
    <row r="272" spans="2:9" x14ac:dyDescent="0.3">
      <c r="B272" s="27"/>
      <c r="C272" s="55">
        <v>288</v>
      </c>
      <c r="D272" s="55" t="s">
        <v>270</v>
      </c>
      <c r="E272" s="117">
        <v>0</v>
      </c>
      <c r="F272" s="27"/>
      <c r="G272" s="53">
        <v>1</v>
      </c>
      <c r="H272" s="44">
        <v>104.29</v>
      </c>
      <c r="I272" s="44">
        <f t="shared" si="7"/>
        <v>0</v>
      </c>
    </row>
    <row r="273" spans="2:9" x14ac:dyDescent="0.3">
      <c r="B273" s="27"/>
      <c r="C273" s="55">
        <v>289</v>
      </c>
      <c r="D273" s="55" t="s">
        <v>7009</v>
      </c>
      <c r="E273" s="117">
        <v>1.2</v>
      </c>
      <c r="F273" s="27"/>
      <c r="G273" s="53">
        <v>1</v>
      </c>
      <c r="H273" s="44">
        <v>521.42999999999995</v>
      </c>
      <c r="I273" s="44">
        <f t="shared" si="7"/>
        <v>2.3013635579080607E-3</v>
      </c>
    </row>
    <row r="274" spans="2:9" x14ac:dyDescent="0.3">
      <c r="B274" s="27"/>
      <c r="C274" s="55">
        <v>290</v>
      </c>
      <c r="D274" s="55" t="s">
        <v>2948</v>
      </c>
      <c r="E274" s="117">
        <v>5</v>
      </c>
      <c r="F274" s="27"/>
      <c r="G274" s="53">
        <v>1</v>
      </c>
      <c r="H274" s="44">
        <v>156.43</v>
      </c>
      <c r="I274" s="44">
        <f t="shared" si="7"/>
        <v>3.1963178418461934E-2</v>
      </c>
    </row>
    <row r="275" spans="2:9" x14ac:dyDescent="0.3">
      <c r="B275" s="27"/>
      <c r="C275" s="55">
        <v>291</v>
      </c>
      <c r="D275" s="55" t="s">
        <v>2949</v>
      </c>
      <c r="E275" s="117">
        <v>4</v>
      </c>
      <c r="F275" s="27"/>
      <c r="G275" s="54">
        <v>1</v>
      </c>
      <c r="H275" s="44">
        <v>260.70999999999998</v>
      </c>
      <c r="I275" s="44">
        <f t="shared" si="7"/>
        <v>1.5342717962487056E-2</v>
      </c>
    </row>
    <row r="276" spans="2:9" x14ac:dyDescent="0.3">
      <c r="B276" s="27"/>
      <c r="C276" s="55">
        <v>292</v>
      </c>
      <c r="D276" s="55" t="s">
        <v>137</v>
      </c>
      <c r="E276" s="117">
        <v>2.7</v>
      </c>
      <c r="F276" s="27"/>
      <c r="G276" s="53">
        <v>1</v>
      </c>
      <c r="H276" s="44">
        <v>1042.8599999999999</v>
      </c>
      <c r="I276" s="44">
        <f t="shared" si="7"/>
        <v>2.5890340026465683E-3</v>
      </c>
    </row>
    <row r="277" spans="2:9" x14ac:dyDescent="0.3">
      <c r="B277" s="27"/>
      <c r="C277" s="55">
        <v>293</v>
      </c>
      <c r="D277" s="55" t="s">
        <v>2950</v>
      </c>
      <c r="E277" s="117">
        <v>1.2</v>
      </c>
      <c r="F277" s="27">
        <v>6</v>
      </c>
      <c r="G277" s="53">
        <v>1</v>
      </c>
      <c r="H277" s="44">
        <v>521.42999999999995</v>
      </c>
      <c r="I277" s="44">
        <f t="shared" si="7"/>
        <v>2.3013635579080607E-3</v>
      </c>
    </row>
    <row r="278" spans="2:9" x14ac:dyDescent="0.3">
      <c r="B278" s="27"/>
      <c r="C278" s="55">
        <v>294</v>
      </c>
      <c r="D278" s="55" t="s">
        <v>2951</v>
      </c>
      <c r="E278" s="117">
        <v>10</v>
      </c>
      <c r="F278" s="27"/>
      <c r="G278" s="53">
        <v>1</v>
      </c>
      <c r="H278" s="44">
        <v>260.70999999999998</v>
      </c>
      <c r="I278" s="44">
        <f t="shared" si="7"/>
        <v>3.8356794906217642E-2</v>
      </c>
    </row>
    <row r="279" spans="2:9" x14ac:dyDescent="0.3">
      <c r="B279" s="27"/>
      <c r="C279" s="55">
        <v>295</v>
      </c>
      <c r="D279" s="55" t="s">
        <v>1306</v>
      </c>
      <c r="E279" s="117">
        <v>3</v>
      </c>
      <c r="F279" s="27">
        <v>2</v>
      </c>
      <c r="G279" s="53">
        <v>1</v>
      </c>
      <c r="H279" s="44">
        <v>260.70999999999998</v>
      </c>
      <c r="I279" s="44">
        <f t="shared" si="7"/>
        <v>1.1507038471865292E-2</v>
      </c>
    </row>
    <row r="280" spans="2:9" x14ac:dyDescent="0.3">
      <c r="B280" s="27"/>
      <c r="C280" s="55">
        <v>296</v>
      </c>
      <c r="D280" s="55" t="s">
        <v>126</v>
      </c>
      <c r="E280" s="117">
        <v>6.5</v>
      </c>
      <c r="F280" s="27"/>
      <c r="G280" s="53">
        <v>1</v>
      </c>
      <c r="H280" s="44">
        <v>1042.8599999999999</v>
      </c>
      <c r="I280" s="44">
        <f t="shared" si="7"/>
        <v>6.2328596360009978E-3</v>
      </c>
    </row>
    <row r="281" spans="2:9" x14ac:dyDescent="0.3">
      <c r="B281" s="27"/>
      <c r="C281" s="55">
        <v>297</v>
      </c>
      <c r="D281" s="55" t="s">
        <v>3942</v>
      </c>
      <c r="E281" s="117">
        <v>14</v>
      </c>
      <c r="F281" s="27">
        <v>3</v>
      </c>
      <c r="G281" s="53">
        <v>1</v>
      </c>
      <c r="H281" s="44">
        <v>1042.8599999999999</v>
      </c>
      <c r="I281" s="44">
        <f t="shared" si="7"/>
        <v>1.3424620754463688E-2</v>
      </c>
    </row>
    <row r="282" spans="2:9" x14ac:dyDescent="0.3">
      <c r="B282" s="27"/>
      <c r="C282" s="55">
        <v>298</v>
      </c>
      <c r="D282" s="55" t="s">
        <v>2952</v>
      </c>
      <c r="E282" s="117">
        <v>22</v>
      </c>
      <c r="F282" s="27">
        <v>21</v>
      </c>
      <c r="G282" s="53">
        <v>1</v>
      </c>
      <c r="H282" s="44">
        <v>104.29</v>
      </c>
      <c r="I282" s="44">
        <f t="shared" si="7"/>
        <v>0.21095023492185253</v>
      </c>
    </row>
    <row r="283" spans="2:9" x14ac:dyDescent="0.3">
      <c r="B283" s="27"/>
      <c r="C283" s="55">
        <v>299</v>
      </c>
      <c r="D283" s="55" t="s">
        <v>2953</v>
      </c>
      <c r="E283" s="117">
        <v>17</v>
      </c>
      <c r="F283" s="27">
        <v>3</v>
      </c>
      <c r="G283" s="53">
        <v>1</v>
      </c>
      <c r="H283" s="44">
        <v>521.42999999999995</v>
      </c>
      <c r="I283" s="44">
        <f t="shared" si="7"/>
        <v>3.2602650403697531E-2</v>
      </c>
    </row>
    <row r="284" spans="2:9" x14ac:dyDescent="0.3">
      <c r="B284" s="27"/>
      <c r="C284" s="55">
        <v>300</v>
      </c>
      <c r="D284" s="55" t="s">
        <v>1240</v>
      </c>
      <c r="E284" s="117">
        <v>32</v>
      </c>
      <c r="F284" s="27"/>
      <c r="G284" s="53">
        <v>1</v>
      </c>
      <c r="H284" s="44">
        <v>365</v>
      </c>
      <c r="I284" s="44">
        <f t="shared" si="7"/>
        <v>8.7671232876712329E-2</v>
      </c>
    </row>
    <row r="285" spans="2:9" x14ac:dyDescent="0.3">
      <c r="B285" s="27"/>
      <c r="C285" s="55">
        <v>301</v>
      </c>
      <c r="D285" s="55" t="s">
        <v>145</v>
      </c>
      <c r="E285" s="117">
        <v>35</v>
      </c>
      <c r="F285" s="27"/>
      <c r="G285" s="53">
        <v>1</v>
      </c>
      <c r="H285" s="44">
        <v>312.86</v>
      </c>
      <c r="I285" s="44">
        <f t="shared" si="7"/>
        <v>0.11187112446461675</v>
      </c>
    </row>
    <row r="286" spans="2:9" x14ac:dyDescent="0.3">
      <c r="B286" s="27"/>
      <c r="C286" s="55">
        <v>302</v>
      </c>
      <c r="D286" s="55" t="s">
        <v>139</v>
      </c>
      <c r="E286" s="117">
        <v>19.989999999999998</v>
      </c>
      <c r="F286" s="27"/>
      <c r="G286" s="53">
        <v>1</v>
      </c>
      <c r="H286" s="44">
        <v>260.70999999999998</v>
      </c>
      <c r="I286" s="44">
        <f t="shared" si="7"/>
        <v>7.6675233017529057E-2</v>
      </c>
    </row>
    <row r="287" spans="2:9" x14ac:dyDescent="0.3">
      <c r="B287" s="27"/>
      <c r="C287" s="55">
        <v>303</v>
      </c>
      <c r="D287" s="55" t="s">
        <v>140</v>
      </c>
      <c r="E287" s="117">
        <v>20</v>
      </c>
      <c r="F287" s="27"/>
      <c r="G287" s="53">
        <v>1</v>
      </c>
      <c r="H287" s="44">
        <v>1042.8599999999999</v>
      </c>
      <c r="I287" s="44">
        <f t="shared" si="7"/>
        <v>1.917802964923384E-2</v>
      </c>
    </row>
    <row r="288" spans="2:9" x14ac:dyDescent="0.3">
      <c r="B288" s="27"/>
      <c r="C288" s="55">
        <v>304</v>
      </c>
      <c r="D288" s="55" t="s">
        <v>1309</v>
      </c>
      <c r="E288" s="117">
        <v>7.5</v>
      </c>
      <c r="F288" s="27"/>
      <c r="G288" s="53">
        <v>1</v>
      </c>
      <c r="H288" s="44">
        <v>104.29</v>
      </c>
      <c r="I288" s="44">
        <f t="shared" si="7"/>
        <v>7.1914852814267904E-2</v>
      </c>
    </row>
    <row r="289" spans="2:9" x14ac:dyDescent="0.3">
      <c r="B289" s="27"/>
      <c r="C289" s="55">
        <v>305</v>
      </c>
      <c r="D289" s="55" t="s">
        <v>2954</v>
      </c>
      <c r="E289" s="117">
        <v>1.2</v>
      </c>
      <c r="F289" s="27"/>
      <c r="G289" s="53">
        <v>1</v>
      </c>
      <c r="H289" s="44">
        <v>260.70999999999998</v>
      </c>
      <c r="I289" s="44">
        <f t="shared" si="7"/>
        <v>4.6028153887461166E-3</v>
      </c>
    </row>
    <row r="290" spans="2:9" x14ac:dyDescent="0.3">
      <c r="B290" s="27" t="s">
        <v>923</v>
      </c>
      <c r="C290" s="55">
        <v>306</v>
      </c>
      <c r="D290" s="55" t="s">
        <v>2955</v>
      </c>
      <c r="E290" s="117">
        <v>3.3</v>
      </c>
      <c r="F290" s="27"/>
      <c r="G290" s="53">
        <v>1</v>
      </c>
      <c r="H290" s="44">
        <v>260.70999999999998</v>
      </c>
      <c r="I290" s="44">
        <f t="shared" si="7"/>
        <v>1.2657742319051821E-2</v>
      </c>
    </row>
    <row r="291" spans="2:9" x14ac:dyDescent="0.3">
      <c r="B291" s="27"/>
      <c r="C291" s="55">
        <v>307</v>
      </c>
      <c r="D291" s="55" t="s">
        <v>135</v>
      </c>
      <c r="E291" s="117">
        <v>3</v>
      </c>
      <c r="F291" s="27"/>
      <c r="G291" s="53">
        <v>1</v>
      </c>
      <c r="H291" s="44">
        <v>104.29</v>
      </c>
      <c r="I291" s="44">
        <f t="shared" si="7"/>
        <v>2.876594112570716E-2</v>
      </c>
    </row>
    <row r="292" spans="2:9" x14ac:dyDescent="0.3">
      <c r="B292" s="27"/>
      <c r="C292" s="55">
        <v>308</v>
      </c>
      <c r="D292" s="55" t="s">
        <v>136</v>
      </c>
      <c r="E292" s="117">
        <v>2</v>
      </c>
      <c r="F292" s="27"/>
      <c r="G292" s="53">
        <v>1</v>
      </c>
      <c r="H292" s="44">
        <v>104.29</v>
      </c>
      <c r="I292" s="44">
        <f t="shared" si="7"/>
        <v>1.9177294083804773E-2</v>
      </c>
    </row>
    <row r="293" spans="2:9" x14ac:dyDescent="0.3">
      <c r="B293" s="27"/>
      <c r="C293" s="55">
        <v>309</v>
      </c>
      <c r="D293" s="55" t="s">
        <v>134</v>
      </c>
      <c r="E293" s="117">
        <v>13.99</v>
      </c>
      <c r="F293" s="27"/>
      <c r="G293" s="53">
        <v>1</v>
      </c>
      <c r="H293" s="44">
        <v>156.43</v>
      </c>
      <c r="I293" s="44">
        <f t="shared" si="7"/>
        <v>8.9432973214856479E-2</v>
      </c>
    </row>
    <row r="294" spans="2:9" x14ac:dyDescent="0.3">
      <c r="B294" s="27"/>
      <c r="C294" s="55">
        <v>310</v>
      </c>
      <c r="D294" s="55" t="s">
        <v>2956</v>
      </c>
      <c r="E294" s="117">
        <v>2.35</v>
      </c>
      <c r="F294" s="27">
        <v>20</v>
      </c>
      <c r="G294" s="53">
        <v>1</v>
      </c>
      <c r="H294" s="44">
        <v>8</v>
      </c>
      <c r="I294" s="44">
        <f t="shared" si="7"/>
        <v>0.29375000000000001</v>
      </c>
    </row>
    <row r="295" spans="2:9" x14ac:dyDescent="0.3">
      <c r="B295" s="27"/>
      <c r="C295" s="55">
        <v>311</v>
      </c>
      <c r="D295" s="55" t="s">
        <v>132</v>
      </c>
      <c r="E295" s="117">
        <v>4</v>
      </c>
      <c r="F295" s="27"/>
      <c r="G295" s="53">
        <v>1</v>
      </c>
      <c r="H295" s="44">
        <v>52.14</v>
      </c>
      <c r="I295" s="44">
        <f t="shared" si="7"/>
        <v>7.6716532412734947E-2</v>
      </c>
    </row>
    <row r="296" spans="2:9" x14ac:dyDescent="0.3">
      <c r="B296" s="27"/>
      <c r="C296" s="55">
        <v>312</v>
      </c>
      <c r="D296" s="55" t="s">
        <v>142</v>
      </c>
      <c r="E296" s="117">
        <v>6</v>
      </c>
      <c r="F296" s="27"/>
      <c r="G296" s="53">
        <v>1</v>
      </c>
      <c r="H296" s="44">
        <v>104.29</v>
      </c>
      <c r="I296" s="44">
        <f t="shared" si="7"/>
        <v>5.7531882251414319E-2</v>
      </c>
    </row>
    <row r="297" spans="2:9" x14ac:dyDescent="0.3">
      <c r="B297" s="27"/>
      <c r="C297" s="55">
        <v>313</v>
      </c>
      <c r="D297" s="55" t="s">
        <v>143</v>
      </c>
      <c r="E297" s="117">
        <v>4</v>
      </c>
      <c r="F297" s="27"/>
      <c r="G297" s="53">
        <v>1</v>
      </c>
      <c r="H297" s="44">
        <v>26.07</v>
      </c>
      <c r="I297" s="44">
        <f t="shared" si="7"/>
        <v>0.15343306482546989</v>
      </c>
    </row>
    <row r="298" spans="2:9" x14ac:dyDescent="0.3">
      <c r="B298" s="27"/>
      <c r="C298" s="55">
        <v>314</v>
      </c>
      <c r="D298" s="55" t="s">
        <v>144</v>
      </c>
      <c r="E298" s="117">
        <v>4</v>
      </c>
      <c r="F298" s="27"/>
      <c r="G298" s="53">
        <v>1</v>
      </c>
      <c r="H298" s="44">
        <v>260.70999999999998</v>
      </c>
      <c r="I298" s="44">
        <f t="shared" si="7"/>
        <v>1.5342717962487056E-2</v>
      </c>
    </row>
    <row r="299" spans="2:9" x14ac:dyDescent="0.3">
      <c r="B299" s="27"/>
      <c r="C299" s="55">
        <v>315</v>
      </c>
      <c r="D299" s="55" t="s">
        <v>556</v>
      </c>
      <c r="E299" s="117">
        <v>2.2000000000000002</v>
      </c>
      <c r="F299" s="27"/>
      <c r="G299" s="53">
        <v>1</v>
      </c>
      <c r="H299" s="44">
        <v>15</v>
      </c>
      <c r="I299" s="44">
        <f t="shared" si="7"/>
        <v>0.14666666666666667</v>
      </c>
    </row>
    <row r="300" spans="2:9" x14ac:dyDescent="0.3">
      <c r="B300" s="27"/>
      <c r="C300" s="55">
        <v>316</v>
      </c>
      <c r="D300" s="55" t="s">
        <v>2957</v>
      </c>
      <c r="E300" s="117">
        <v>1.36</v>
      </c>
      <c r="F300" s="27"/>
      <c r="G300" s="53">
        <v>1</v>
      </c>
      <c r="H300" s="44">
        <v>21.25</v>
      </c>
      <c r="I300" s="44">
        <f t="shared" si="7"/>
        <v>6.4000000000000001E-2</v>
      </c>
    </row>
    <row r="301" spans="2:9" x14ac:dyDescent="0.3">
      <c r="B301" s="27"/>
      <c r="C301" s="55">
        <v>317</v>
      </c>
      <c r="D301" s="55" t="s">
        <v>138</v>
      </c>
      <c r="E301" s="117">
        <v>19.989999999999998</v>
      </c>
      <c r="F301" s="27"/>
      <c r="G301" s="53">
        <v>1</v>
      </c>
      <c r="H301" s="44">
        <v>521.42999999999995</v>
      </c>
      <c r="I301" s="44">
        <f t="shared" si="7"/>
        <v>3.8336881268818443E-2</v>
      </c>
    </row>
    <row r="302" spans="2:9" x14ac:dyDescent="0.3">
      <c r="B302" s="27"/>
      <c r="C302" s="55">
        <v>318</v>
      </c>
      <c r="D302" s="55" t="s">
        <v>2958</v>
      </c>
      <c r="E302" s="117">
        <v>3.49</v>
      </c>
      <c r="F302" s="27">
        <v>3</v>
      </c>
      <c r="G302" s="53">
        <v>1</v>
      </c>
      <c r="H302" s="44">
        <v>521.42999999999995</v>
      </c>
      <c r="I302" s="44">
        <f t="shared" si="7"/>
        <v>6.6931323475826103E-3</v>
      </c>
    </row>
    <row r="303" spans="2:9" x14ac:dyDescent="0.3">
      <c r="B303" s="27"/>
      <c r="C303" s="55">
        <v>319</v>
      </c>
      <c r="D303" s="55" t="s">
        <v>151</v>
      </c>
      <c r="E303" s="117">
        <v>1.05</v>
      </c>
      <c r="F303" s="27"/>
      <c r="G303" s="53">
        <v>1</v>
      </c>
      <c r="H303" s="44">
        <v>8.69</v>
      </c>
      <c r="I303" s="44">
        <f t="shared" si="7"/>
        <v>0.12082853855005755</v>
      </c>
    </row>
    <row r="304" spans="2:9" x14ac:dyDescent="0.3">
      <c r="B304" s="27"/>
      <c r="C304" s="55">
        <v>320</v>
      </c>
      <c r="D304" s="55" t="s">
        <v>156</v>
      </c>
      <c r="E304" s="117">
        <v>0.39</v>
      </c>
      <c r="F304" s="27"/>
      <c r="G304" s="53">
        <v>1</v>
      </c>
      <c r="H304" s="44">
        <v>2</v>
      </c>
      <c r="I304" s="44">
        <f t="shared" si="7"/>
        <v>0.19500000000000001</v>
      </c>
    </row>
    <row r="305" spans="2:9" x14ac:dyDescent="0.3">
      <c r="B305" s="27"/>
      <c r="C305" s="55">
        <v>321</v>
      </c>
      <c r="D305" s="55" t="s">
        <v>2959</v>
      </c>
      <c r="E305" s="117">
        <v>0.84</v>
      </c>
      <c r="F305" s="27"/>
      <c r="G305" s="53">
        <v>1</v>
      </c>
      <c r="H305" s="44">
        <v>2</v>
      </c>
      <c r="I305" s="44">
        <f t="shared" si="7"/>
        <v>0.42</v>
      </c>
    </row>
    <row r="306" spans="2:9" x14ac:dyDescent="0.3">
      <c r="B306" s="27"/>
      <c r="C306" s="55">
        <v>322</v>
      </c>
      <c r="D306" s="55" t="s">
        <v>2960</v>
      </c>
      <c r="E306" s="117">
        <v>1.05</v>
      </c>
      <c r="F306" s="27"/>
      <c r="G306" s="53">
        <v>1</v>
      </c>
      <c r="H306" s="44">
        <v>8.69</v>
      </c>
      <c r="I306" s="44">
        <f t="shared" si="7"/>
        <v>0.12082853855005755</v>
      </c>
    </row>
    <row r="307" spans="2:9" x14ac:dyDescent="0.3">
      <c r="B307" s="27"/>
      <c r="C307" s="55">
        <v>323</v>
      </c>
      <c r="D307" s="55" t="s">
        <v>876</v>
      </c>
      <c r="E307" s="117">
        <v>1.05</v>
      </c>
      <c r="F307" s="27"/>
      <c r="G307" s="53">
        <v>1</v>
      </c>
      <c r="H307" s="44">
        <v>4.3499999999999996</v>
      </c>
      <c r="I307" s="44">
        <f t="shared" si="7"/>
        <v>0.24137931034482762</v>
      </c>
    </row>
    <row r="308" spans="2:9" x14ac:dyDescent="0.3">
      <c r="B308" s="27"/>
      <c r="C308" s="55">
        <v>324</v>
      </c>
      <c r="D308" s="55" t="s">
        <v>157</v>
      </c>
      <c r="E308" s="117">
        <v>4</v>
      </c>
      <c r="F308" s="27"/>
      <c r="G308" s="53">
        <v>1</v>
      </c>
      <c r="H308" s="44">
        <v>26.07</v>
      </c>
      <c r="I308" s="44">
        <f t="shared" si="7"/>
        <v>0.15343306482546989</v>
      </c>
    </row>
    <row r="309" spans="2:9" x14ac:dyDescent="0.3">
      <c r="B309" s="27"/>
      <c r="C309" s="55">
        <v>325</v>
      </c>
      <c r="D309" s="55" t="s">
        <v>2961</v>
      </c>
      <c r="E309" s="117">
        <v>2.99</v>
      </c>
      <c r="F309" s="27"/>
      <c r="G309" s="53">
        <v>1</v>
      </c>
      <c r="H309" s="44">
        <v>52.14</v>
      </c>
      <c r="I309" s="44">
        <f t="shared" si="7"/>
        <v>5.7345607978519376E-2</v>
      </c>
    </row>
    <row r="310" spans="2:9" x14ac:dyDescent="0.3">
      <c r="B310" s="27"/>
      <c r="C310" s="55">
        <v>326</v>
      </c>
      <c r="D310" s="55" t="s">
        <v>2962</v>
      </c>
      <c r="E310" s="117">
        <v>2.1</v>
      </c>
      <c r="F310" s="27"/>
      <c r="G310" s="53">
        <v>1</v>
      </c>
      <c r="H310" s="44">
        <v>52.14</v>
      </c>
      <c r="I310" s="44">
        <f t="shared" si="7"/>
        <v>4.0276179516685849E-2</v>
      </c>
    </row>
    <row r="311" spans="2:9" x14ac:dyDescent="0.3">
      <c r="B311" s="27"/>
      <c r="C311" s="55">
        <v>327</v>
      </c>
      <c r="D311" s="55" t="s">
        <v>2963</v>
      </c>
      <c r="E311" s="117">
        <v>2.1</v>
      </c>
      <c r="F311" s="27">
        <v>4</v>
      </c>
      <c r="G311" s="53">
        <v>2</v>
      </c>
      <c r="H311" s="44">
        <v>52.14</v>
      </c>
      <c r="I311" s="44">
        <f t="shared" si="7"/>
        <v>8.0552359033371698E-2</v>
      </c>
    </row>
    <row r="312" spans="2:9" x14ac:dyDescent="0.3">
      <c r="B312" s="27"/>
      <c r="C312" s="55">
        <v>328</v>
      </c>
      <c r="D312" s="55" t="s">
        <v>2964</v>
      </c>
      <c r="E312" s="117">
        <v>1.05</v>
      </c>
      <c r="F312" s="27">
        <v>6</v>
      </c>
      <c r="G312" s="53">
        <v>1</v>
      </c>
      <c r="H312" s="44">
        <v>6</v>
      </c>
      <c r="I312" s="44">
        <f t="shared" si="7"/>
        <v>0.17500000000000002</v>
      </c>
    </row>
    <row r="313" spans="2:9" x14ac:dyDescent="0.3">
      <c r="B313" s="27"/>
      <c r="C313" s="55">
        <v>329</v>
      </c>
      <c r="D313" s="55" t="s">
        <v>147</v>
      </c>
      <c r="E313" s="117">
        <v>1.2</v>
      </c>
      <c r="F313" s="27">
        <v>4</v>
      </c>
      <c r="G313" s="53">
        <v>1</v>
      </c>
      <c r="H313" s="44">
        <v>52.14</v>
      </c>
      <c r="I313" s="44">
        <f t="shared" si="7"/>
        <v>2.3014959723820481E-2</v>
      </c>
    </row>
    <row r="314" spans="2:9" x14ac:dyDescent="0.3">
      <c r="B314" s="27"/>
      <c r="C314" s="55">
        <v>330</v>
      </c>
      <c r="D314" s="55" t="s">
        <v>332</v>
      </c>
      <c r="E314" s="117">
        <v>0.91</v>
      </c>
      <c r="F314" s="27"/>
      <c r="G314" s="53">
        <v>1</v>
      </c>
      <c r="H314" s="44">
        <v>1</v>
      </c>
      <c r="I314" s="44">
        <f t="shared" si="7"/>
        <v>0.91</v>
      </c>
    </row>
    <row r="315" spans="2:9" x14ac:dyDescent="0.3">
      <c r="B315" s="27"/>
      <c r="C315" s="55">
        <v>331</v>
      </c>
      <c r="D315" s="55" t="s">
        <v>153</v>
      </c>
      <c r="E315" s="117">
        <v>1.31</v>
      </c>
      <c r="F315" s="27"/>
      <c r="G315" s="53">
        <v>1</v>
      </c>
      <c r="H315" s="44">
        <v>8.69</v>
      </c>
      <c r="I315" s="44">
        <f t="shared" si="7"/>
        <v>0.15074798619102417</v>
      </c>
    </row>
    <row r="316" spans="2:9" x14ac:dyDescent="0.3">
      <c r="B316" s="27"/>
      <c r="C316" s="55">
        <v>332</v>
      </c>
      <c r="D316" s="55" t="s">
        <v>154</v>
      </c>
      <c r="E316" s="117">
        <v>1.31</v>
      </c>
      <c r="F316" s="27"/>
      <c r="G316" s="53">
        <v>1</v>
      </c>
      <c r="H316" s="44">
        <v>26.07</v>
      </c>
      <c r="I316" s="44">
        <f t="shared" si="7"/>
        <v>5.0249328730341387E-2</v>
      </c>
    </row>
    <row r="317" spans="2:9" x14ac:dyDescent="0.3">
      <c r="B317" s="27"/>
      <c r="C317" s="55">
        <v>333</v>
      </c>
      <c r="D317" s="55" t="s">
        <v>2965</v>
      </c>
      <c r="E317" s="117">
        <v>1</v>
      </c>
      <c r="F317" s="27">
        <v>30</v>
      </c>
      <c r="G317" s="53">
        <v>1</v>
      </c>
      <c r="H317" s="44">
        <v>8.69</v>
      </c>
      <c r="I317" s="44">
        <f t="shared" si="7"/>
        <v>0.11507479861910243</v>
      </c>
    </row>
    <row r="318" spans="2:9" x14ac:dyDescent="0.3">
      <c r="B318" s="27"/>
      <c r="C318" s="55">
        <v>334</v>
      </c>
      <c r="D318" s="55" t="s">
        <v>2966</v>
      </c>
      <c r="E318" s="117">
        <v>1.05</v>
      </c>
      <c r="F318" s="27"/>
      <c r="G318" s="53">
        <v>2</v>
      </c>
      <c r="H318" s="44">
        <v>4.3499999999999996</v>
      </c>
      <c r="I318" s="44">
        <f t="shared" si="7"/>
        <v>0.48275862068965525</v>
      </c>
    </row>
    <row r="319" spans="2:9" x14ac:dyDescent="0.3">
      <c r="B319" s="27"/>
      <c r="C319" s="55">
        <v>335</v>
      </c>
      <c r="D319" s="55" t="s">
        <v>150</v>
      </c>
      <c r="E319" s="117">
        <v>2</v>
      </c>
      <c r="F319" s="27">
        <v>2</v>
      </c>
      <c r="G319" s="53">
        <v>2</v>
      </c>
      <c r="H319" s="44">
        <v>52.14</v>
      </c>
      <c r="I319" s="44">
        <f t="shared" si="7"/>
        <v>7.6716532412734947E-2</v>
      </c>
    </row>
    <row r="320" spans="2:9" x14ac:dyDescent="0.3">
      <c r="B320" s="27"/>
      <c r="C320" s="55">
        <v>336</v>
      </c>
      <c r="D320" s="55" t="s">
        <v>561</v>
      </c>
      <c r="E320" s="117">
        <v>1.2</v>
      </c>
      <c r="F320" s="27"/>
      <c r="G320" s="53">
        <v>1</v>
      </c>
      <c r="H320" s="44">
        <v>260.70999999999998</v>
      </c>
      <c r="I320" s="44">
        <f t="shared" si="7"/>
        <v>4.6028153887461166E-3</v>
      </c>
    </row>
    <row r="321" spans="2:9" x14ac:dyDescent="0.3">
      <c r="B321" s="27"/>
      <c r="C321" s="55">
        <v>337</v>
      </c>
      <c r="D321" s="55" t="s">
        <v>2967</v>
      </c>
      <c r="E321" s="117">
        <v>30</v>
      </c>
      <c r="F321" s="27"/>
      <c r="G321" s="53">
        <v>1</v>
      </c>
      <c r="H321" s="44">
        <v>782.14</v>
      </c>
      <c r="I321" s="44">
        <f t="shared" si="7"/>
        <v>3.8356304497915973E-2</v>
      </c>
    </row>
    <row r="322" spans="2:9" x14ac:dyDescent="0.3">
      <c r="B322" s="27"/>
      <c r="C322" s="55">
        <v>338</v>
      </c>
      <c r="D322" s="55" t="s">
        <v>2968</v>
      </c>
      <c r="E322" s="117">
        <v>13.46</v>
      </c>
      <c r="F322" s="27"/>
      <c r="G322" s="53">
        <v>1</v>
      </c>
      <c r="H322" s="44">
        <v>782.14</v>
      </c>
      <c r="I322" s="44">
        <f t="shared" si="7"/>
        <v>1.7209195284731634E-2</v>
      </c>
    </row>
    <row r="323" spans="2:9" x14ac:dyDescent="0.3">
      <c r="B323" s="27"/>
      <c r="C323" s="55">
        <v>339</v>
      </c>
      <c r="D323" s="55" t="s">
        <v>2969</v>
      </c>
      <c r="E323" s="117">
        <v>20</v>
      </c>
      <c r="F323" s="27"/>
      <c r="G323" s="53">
        <v>2</v>
      </c>
      <c r="H323" s="44">
        <v>782.14</v>
      </c>
      <c r="I323" s="44">
        <f t="shared" si="7"/>
        <v>5.1141739330554631E-2</v>
      </c>
    </row>
    <row r="324" spans="2:9" x14ac:dyDescent="0.3">
      <c r="B324" s="27"/>
      <c r="C324" s="55">
        <v>340</v>
      </c>
      <c r="D324" s="55" t="s">
        <v>1306</v>
      </c>
      <c r="E324" s="117">
        <v>3.8</v>
      </c>
      <c r="F324" s="27">
        <v>2</v>
      </c>
      <c r="G324" s="53">
        <v>2</v>
      </c>
      <c r="H324" s="44">
        <v>260.70999999999998</v>
      </c>
      <c r="I324" s="44">
        <f t="shared" si="7"/>
        <v>2.9151164128725406E-2</v>
      </c>
    </row>
    <row r="325" spans="2:9" x14ac:dyDescent="0.3">
      <c r="B325" s="27"/>
      <c r="C325" s="55">
        <v>341</v>
      </c>
      <c r="D325" s="55" t="s">
        <v>1306</v>
      </c>
      <c r="E325" s="117">
        <v>7.3</v>
      </c>
      <c r="F325" s="27">
        <v>12</v>
      </c>
      <c r="G325" s="53">
        <v>1</v>
      </c>
      <c r="H325" s="44">
        <v>52.14</v>
      </c>
      <c r="I325" s="44">
        <f t="shared" si="7"/>
        <v>0.14000767165324127</v>
      </c>
    </row>
    <row r="326" spans="2:9" x14ac:dyDescent="0.3">
      <c r="B326" s="27"/>
      <c r="C326" s="55">
        <v>342</v>
      </c>
      <c r="D326" s="55" t="s">
        <v>1306</v>
      </c>
      <c r="E326" s="117">
        <v>7.3</v>
      </c>
      <c r="F326" s="27">
        <v>12</v>
      </c>
      <c r="G326" s="53">
        <v>1</v>
      </c>
      <c r="H326" s="44">
        <v>52.14</v>
      </c>
      <c r="I326" s="44">
        <f t="shared" si="7"/>
        <v>0.14000767165324127</v>
      </c>
    </row>
    <row r="327" spans="2:9" x14ac:dyDescent="0.3">
      <c r="B327" s="27"/>
      <c r="C327" s="55">
        <v>343</v>
      </c>
      <c r="D327" s="55" t="s">
        <v>6921</v>
      </c>
      <c r="E327" s="117">
        <v>8.99</v>
      </c>
      <c r="F327" s="27">
        <v>4</v>
      </c>
      <c r="G327" s="53">
        <v>1</v>
      </c>
      <c r="H327" s="44">
        <v>521.42999999999995</v>
      </c>
      <c r="I327" s="44">
        <f t="shared" si="7"/>
        <v>1.7241048654661223E-2</v>
      </c>
    </row>
    <row r="328" spans="2:9" x14ac:dyDescent="0.3">
      <c r="B328" s="27"/>
      <c r="C328" s="55">
        <v>344</v>
      </c>
      <c r="D328" s="55" t="s">
        <v>317</v>
      </c>
      <c r="E328" s="117">
        <v>23.99</v>
      </c>
      <c r="F328" s="27"/>
      <c r="G328" s="53">
        <v>1</v>
      </c>
      <c r="H328" s="44">
        <v>260.70999999999998</v>
      </c>
      <c r="I328" s="44">
        <f t="shared" si="7"/>
        <v>9.2017950980016111E-2</v>
      </c>
    </row>
    <row r="329" spans="2:9" x14ac:dyDescent="0.3">
      <c r="B329" s="27"/>
      <c r="C329" s="55">
        <v>345</v>
      </c>
      <c r="D329" s="55" t="s">
        <v>159</v>
      </c>
      <c r="E329" s="117">
        <v>29.99</v>
      </c>
      <c r="F329" s="27"/>
      <c r="G329" s="53">
        <v>1</v>
      </c>
      <c r="H329" s="44">
        <v>260.70999999999998</v>
      </c>
      <c r="I329" s="44">
        <f t="shared" si="7"/>
        <v>0.1150320279237467</v>
      </c>
    </row>
    <row r="330" spans="2:9" x14ac:dyDescent="0.3">
      <c r="B330" s="27"/>
      <c r="C330" s="55">
        <v>346</v>
      </c>
      <c r="D330" s="55" t="s">
        <v>1318</v>
      </c>
      <c r="E330" s="109">
        <v>6</v>
      </c>
      <c r="F330" s="27"/>
      <c r="G330" s="53">
        <v>4</v>
      </c>
      <c r="H330" s="44">
        <v>260.70999999999998</v>
      </c>
      <c r="I330" s="44">
        <f t="shared" si="7"/>
        <v>9.2056307774922339E-2</v>
      </c>
    </row>
    <row r="331" spans="2:9" x14ac:dyDescent="0.3">
      <c r="B331" s="27"/>
      <c r="C331" s="55">
        <v>347</v>
      </c>
      <c r="D331" s="55" t="s">
        <v>2970</v>
      </c>
      <c r="E331" s="109">
        <v>4</v>
      </c>
      <c r="F331" s="27"/>
      <c r="G331" s="53">
        <v>4</v>
      </c>
      <c r="H331" s="44">
        <v>260.70999999999998</v>
      </c>
      <c r="I331" s="44">
        <f t="shared" ref="I331:I395" si="8">+(E331*G331)/H331</f>
        <v>6.1370871849948223E-2</v>
      </c>
    </row>
    <row r="332" spans="2:9" x14ac:dyDescent="0.3">
      <c r="B332" s="27"/>
      <c r="C332" s="55">
        <v>348</v>
      </c>
      <c r="D332" s="55" t="s">
        <v>3943</v>
      </c>
      <c r="E332" s="109">
        <v>2</v>
      </c>
      <c r="F332" s="27"/>
      <c r="G332" s="53">
        <v>2</v>
      </c>
      <c r="H332" s="44">
        <v>260.70999999999998</v>
      </c>
      <c r="I332" s="44">
        <f t="shared" si="8"/>
        <v>1.5342717962487056E-2</v>
      </c>
    </row>
    <row r="333" spans="2:9" x14ac:dyDescent="0.3">
      <c r="B333" s="27"/>
      <c r="C333" s="55">
        <v>349</v>
      </c>
      <c r="D333" s="55" t="s">
        <v>6943</v>
      </c>
      <c r="E333" s="109">
        <v>10</v>
      </c>
      <c r="F333" s="27"/>
      <c r="G333" s="53">
        <v>1</v>
      </c>
      <c r="H333" s="44">
        <v>52.14</v>
      </c>
      <c r="I333" s="44">
        <f t="shared" si="8"/>
        <v>0.19179133103183735</v>
      </c>
    </row>
    <row r="334" spans="2:9" x14ac:dyDescent="0.3">
      <c r="B334" s="27"/>
      <c r="C334" s="55">
        <v>350</v>
      </c>
      <c r="D334" s="55" t="s">
        <v>6944</v>
      </c>
      <c r="E334" s="109">
        <v>15</v>
      </c>
      <c r="F334" s="27"/>
      <c r="G334" s="53">
        <v>1</v>
      </c>
      <c r="H334" s="44">
        <v>260.70999999999998</v>
      </c>
      <c r="I334" s="44">
        <f t="shared" si="8"/>
        <v>5.7535192359326456E-2</v>
      </c>
    </row>
    <row r="335" spans="2:9" x14ac:dyDescent="0.3">
      <c r="B335" s="27"/>
      <c r="C335" s="55">
        <v>351</v>
      </c>
      <c r="D335" s="55" t="s">
        <v>163</v>
      </c>
      <c r="E335" s="109">
        <v>5.99</v>
      </c>
      <c r="F335" s="27"/>
      <c r="G335" s="53">
        <v>1</v>
      </c>
      <c r="H335" s="44">
        <v>260.70999999999998</v>
      </c>
      <c r="I335" s="44">
        <f t="shared" si="8"/>
        <v>2.2975720148824368E-2</v>
      </c>
    </row>
    <row r="336" spans="2:9" x14ac:dyDescent="0.3">
      <c r="B336" s="27"/>
      <c r="C336" s="55">
        <v>352</v>
      </c>
      <c r="D336" s="55" t="s">
        <v>2971</v>
      </c>
      <c r="E336" s="109">
        <v>5.99</v>
      </c>
      <c r="F336" s="27"/>
      <c r="G336" s="53">
        <v>1</v>
      </c>
      <c r="H336" s="44">
        <v>52.14</v>
      </c>
      <c r="I336" s="44">
        <f t="shared" si="8"/>
        <v>0.11488300728807058</v>
      </c>
    </row>
    <row r="337" spans="2:9" x14ac:dyDescent="0.3">
      <c r="B337" s="27"/>
      <c r="C337" s="55">
        <v>353</v>
      </c>
      <c r="D337" s="55" t="s">
        <v>165</v>
      </c>
      <c r="E337" s="109">
        <v>8</v>
      </c>
      <c r="F337" s="27"/>
      <c r="G337" s="53">
        <v>1</v>
      </c>
      <c r="H337" s="44">
        <v>26.07</v>
      </c>
      <c r="I337" s="44">
        <f t="shared" si="8"/>
        <v>0.30686612965093979</v>
      </c>
    </row>
    <row r="338" spans="2:9" x14ac:dyDescent="0.3">
      <c r="B338" s="27"/>
      <c r="C338" s="55">
        <v>354</v>
      </c>
      <c r="D338" s="55" t="s">
        <v>565</v>
      </c>
      <c r="E338" s="109">
        <v>1.2</v>
      </c>
      <c r="F338" s="27"/>
      <c r="G338" s="53">
        <v>1</v>
      </c>
      <c r="H338" s="44">
        <v>260.70999999999998</v>
      </c>
      <c r="I338" s="44">
        <f t="shared" si="8"/>
        <v>4.6028153887461166E-3</v>
      </c>
    </row>
    <row r="339" spans="2:9" x14ac:dyDescent="0.3">
      <c r="B339" s="27"/>
      <c r="C339" s="55">
        <v>355</v>
      </c>
      <c r="D339" s="55" t="s">
        <v>2972</v>
      </c>
      <c r="E339" s="109">
        <v>18</v>
      </c>
      <c r="F339" s="27"/>
      <c r="G339" s="53">
        <v>1</v>
      </c>
      <c r="H339" s="44">
        <v>260.70999999999998</v>
      </c>
      <c r="I339" s="44">
        <f t="shared" si="8"/>
        <v>6.904223083119175E-2</v>
      </c>
    </row>
    <row r="340" spans="2:9" x14ac:dyDescent="0.3">
      <c r="B340" s="27"/>
      <c r="C340" s="55">
        <v>356</v>
      </c>
      <c r="D340" s="55" t="s">
        <v>6907</v>
      </c>
      <c r="E340" s="117">
        <v>10</v>
      </c>
      <c r="F340" s="27"/>
      <c r="G340" s="53">
        <v>1</v>
      </c>
      <c r="H340" s="44">
        <v>521.42999999999995</v>
      </c>
      <c r="I340" s="44">
        <f t="shared" si="8"/>
        <v>1.917802964923384E-2</v>
      </c>
    </row>
    <row r="341" spans="2:9" x14ac:dyDescent="0.3">
      <c r="B341" s="27"/>
      <c r="C341" s="55">
        <v>357</v>
      </c>
      <c r="D341" s="55" t="s">
        <v>6921</v>
      </c>
      <c r="E341" s="117">
        <v>8.99</v>
      </c>
      <c r="F341" s="27">
        <v>4</v>
      </c>
      <c r="G341" s="53">
        <v>3</v>
      </c>
      <c r="H341" s="44">
        <v>521.42999999999995</v>
      </c>
      <c r="I341" s="44">
        <f t="shared" si="8"/>
        <v>5.1723145963983662E-2</v>
      </c>
    </row>
    <row r="342" spans="2:9" x14ac:dyDescent="0.3">
      <c r="B342" s="27"/>
      <c r="C342" s="55">
        <v>358</v>
      </c>
      <c r="D342" s="55" t="s">
        <v>6940</v>
      </c>
      <c r="E342" s="117">
        <v>33.99</v>
      </c>
      <c r="F342" s="27"/>
      <c r="G342" s="53">
        <v>1</v>
      </c>
      <c r="H342" s="44">
        <v>521.42999999999995</v>
      </c>
      <c r="I342" s="44">
        <f t="shared" si="8"/>
        <v>6.5186122777745825E-2</v>
      </c>
    </row>
    <row r="343" spans="2:9" x14ac:dyDescent="0.3">
      <c r="B343" s="27"/>
      <c r="C343" s="55">
        <v>359</v>
      </c>
      <c r="D343" s="55" t="s">
        <v>6941</v>
      </c>
      <c r="E343" s="117">
        <v>12</v>
      </c>
      <c r="F343" s="27"/>
      <c r="G343" s="53">
        <v>1</v>
      </c>
      <c r="H343" s="44">
        <v>1042.8599999999999</v>
      </c>
      <c r="I343" s="44">
        <f t="shared" si="8"/>
        <v>1.1506817789540304E-2</v>
      </c>
    </row>
    <row r="344" spans="2:9" x14ac:dyDescent="0.3">
      <c r="B344" s="27"/>
      <c r="C344" s="55">
        <v>360</v>
      </c>
      <c r="D344" s="55" t="s">
        <v>2936</v>
      </c>
      <c r="E344" s="117">
        <v>18</v>
      </c>
      <c r="F344" s="27"/>
      <c r="G344" s="53">
        <v>2</v>
      </c>
      <c r="H344" s="44">
        <v>156.43</v>
      </c>
      <c r="I344" s="44">
        <f t="shared" si="8"/>
        <v>0.23013488461292589</v>
      </c>
    </row>
    <row r="345" spans="2:9" x14ac:dyDescent="0.3">
      <c r="B345" s="27"/>
      <c r="C345" s="55">
        <v>361</v>
      </c>
      <c r="D345" s="55" t="s">
        <v>6942</v>
      </c>
      <c r="E345" s="117">
        <v>3</v>
      </c>
      <c r="F345" s="27"/>
      <c r="G345" s="53">
        <v>1</v>
      </c>
      <c r="H345" s="44">
        <v>782.14</v>
      </c>
      <c r="I345" s="44">
        <f t="shared" si="8"/>
        <v>3.8356304497915977E-3</v>
      </c>
    </row>
    <row r="346" spans="2:9" x14ac:dyDescent="0.3">
      <c r="B346" s="27"/>
      <c r="C346" s="55">
        <v>362</v>
      </c>
      <c r="D346" s="55" t="s">
        <v>3944</v>
      </c>
      <c r="E346" s="117">
        <v>179</v>
      </c>
      <c r="F346" s="27"/>
      <c r="G346" s="53">
        <v>1</v>
      </c>
      <c r="H346" s="44">
        <v>417.14</v>
      </c>
      <c r="I346" s="44">
        <f t="shared" si="8"/>
        <v>0.42911252816800116</v>
      </c>
    </row>
    <row r="347" spans="2:9" x14ac:dyDescent="0.3">
      <c r="B347" s="27"/>
      <c r="C347" s="55">
        <v>363</v>
      </c>
      <c r="D347" s="55" t="s">
        <v>333</v>
      </c>
      <c r="E347" s="117">
        <v>175</v>
      </c>
      <c r="F347" s="27"/>
      <c r="G347" s="53">
        <v>1</v>
      </c>
      <c r="H347" s="44">
        <v>417.14</v>
      </c>
      <c r="I347" s="44">
        <f t="shared" si="8"/>
        <v>0.41952342139329724</v>
      </c>
    </row>
    <row r="348" spans="2:9" x14ac:dyDescent="0.3">
      <c r="B348" s="27"/>
      <c r="C348" s="55">
        <v>364</v>
      </c>
      <c r="D348" s="55" t="s">
        <v>168</v>
      </c>
      <c r="E348" s="117">
        <v>199</v>
      </c>
      <c r="F348" s="27"/>
      <c r="G348" s="53">
        <v>2</v>
      </c>
      <c r="H348" s="44">
        <v>521.42999999999995</v>
      </c>
      <c r="I348" s="44">
        <f t="shared" si="8"/>
        <v>0.76328558003950686</v>
      </c>
    </row>
    <row r="349" spans="2:9" x14ac:dyDescent="0.3">
      <c r="B349" s="27"/>
      <c r="C349" s="55">
        <v>365</v>
      </c>
      <c r="D349" s="55" t="s">
        <v>3945</v>
      </c>
      <c r="E349" s="117">
        <v>0</v>
      </c>
      <c r="F349" s="27"/>
      <c r="G349" s="53">
        <v>2</v>
      </c>
      <c r="H349" s="44">
        <v>521.42999999999995</v>
      </c>
      <c r="I349" s="44">
        <f t="shared" si="8"/>
        <v>0</v>
      </c>
    </row>
    <row r="350" spans="2:9" x14ac:dyDescent="0.3">
      <c r="B350" s="27"/>
      <c r="C350" s="55">
        <v>366</v>
      </c>
      <c r="D350" s="55" t="s">
        <v>169</v>
      </c>
      <c r="E350" s="117">
        <v>0</v>
      </c>
      <c r="F350" s="27"/>
      <c r="G350" s="53">
        <v>2</v>
      </c>
      <c r="H350" s="44">
        <v>521.42999999999995</v>
      </c>
      <c r="I350" s="44">
        <f t="shared" si="8"/>
        <v>0</v>
      </c>
    </row>
    <row r="351" spans="2:9" x14ac:dyDescent="0.3">
      <c r="B351" s="27"/>
      <c r="C351" s="55">
        <v>367</v>
      </c>
      <c r="D351" s="55" t="s">
        <v>378</v>
      </c>
      <c r="E351" s="117">
        <v>12</v>
      </c>
      <c r="F351" s="27"/>
      <c r="G351" s="53">
        <v>2</v>
      </c>
      <c r="H351" s="44">
        <v>521.42999999999995</v>
      </c>
      <c r="I351" s="44">
        <f t="shared" si="8"/>
        <v>4.6027271158161215E-2</v>
      </c>
    </row>
    <row r="352" spans="2:9" x14ac:dyDescent="0.3">
      <c r="B352" s="27"/>
      <c r="C352" s="55">
        <v>368</v>
      </c>
      <c r="D352" s="55" t="s">
        <v>520</v>
      </c>
      <c r="E352" s="117">
        <v>12.99</v>
      </c>
      <c r="F352" s="27"/>
      <c r="G352" s="53">
        <v>1</v>
      </c>
      <c r="H352" s="44">
        <v>260.70999999999998</v>
      </c>
      <c r="I352" s="44">
        <f t="shared" si="8"/>
        <v>4.9825476583176716E-2</v>
      </c>
    </row>
    <row r="353" spans="2:9" x14ac:dyDescent="0.3">
      <c r="B353" s="27"/>
      <c r="C353" s="55">
        <v>369</v>
      </c>
      <c r="D353" s="55" t="s">
        <v>519</v>
      </c>
      <c r="E353" s="117">
        <v>12.5</v>
      </c>
      <c r="F353" s="27"/>
      <c r="G353" s="53">
        <v>1</v>
      </c>
      <c r="H353" s="44">
        <v>260.70999999999998</v>
      </c>
      <c r="I353" s="44">
        <f t="shared" si="8"/>
        <v>4.7945993632772049E-2</v>
      </c>
    </row>
    <row r="354" spans="2:9" x14ac:dyDescent="0.3">
      <c r="B354" s="27"/>
      <c r="C354" s="55">
        <v>370</v>
      </c>
      <c r="D354" s="55" t="s">
        <v>172</v>
      </c>
      <c r="E354" s="117">
        <v>9.99</v>
      </c>
      <c r="F354" s="27">
        <v>2</v>
      </c>
      <c r="G354" s="53">
        <v>2</v>
      </c>
      <c r="H354" s="44">
        <v>104.29</v>
      </c>
      <c r="I354" s="44">
        <f t="shared" si="8"/>
        <v>0.19158116789720969</v>
      </c>
    </row>
    <row r="355" spans="2:9" x14ac:dyDescent="0.3">
      <c r="B355" s="27"/>
      <c r="C355" s="55">
        <v>371</v>
      </c>
      <c r="D355" s="55" t="s">
        <v>177</v>
      </c>
      <c r="E355" s="117">
        <v>6.45</v>
      </c>
      <c r="F355" s="27">
        <v>2</v>
      </c>
      <c r="G355" s="53">
        <v>1</v>
      </c>
      <c r="H355" s="44">
        <v>260.70999999999998</v>
      </c>
      <c r="I355" s="44">
        <f t="shared" si="8"/>
        <v>2.4740132714510379E-2</v>
      </c>
    </row>
    <row r="356" spans="2:9" x14ac:dyDescent="0.3">
      <c r="B356" s="27"/>
      <c r="C356" s="55">
        <v>372</v>
      </c>
      <c r="D356" s="55" t="s">
        <v>173</v>
      </c>
      <c r="E356" s="117">
        <v>10.79</v>
      </c>
      <c r="F356" s="27"/>
      <c r="G356" s="53">
        <v>1</v>
      </c>
      <c r="H356" s="44">
        <v>260.70999999999998</v>
      </c>
      <c r="I356" s="44">
        <f t="shared" si="8"/>
        <v>4.1386981703808827E-2</v>
      </c>
    </row>
    <row r="357" spans="2:9" x14ac:dyDescent="0.3">
      <c r="B357" s="27"/>
      <c r="C357" s="55">
        <v>373</v>
      </c>
      <c r="D357" s="55" t="s">
        <v>3946</v>
      </c>
      <c r="E357" s="117">
        <v>10</v>
      </c>
      <c r="F357" s="27"/>
      <c r="G357" s="53">
        <v>2</v>
      </c>
      <c r="H357" s="44">
        <v>260.70999999999998</v>
      </c>
      <c r="I357" s="44">
        <f t="shared" si="8"/>
        <v>7.6713589812435284E-2</v>
      </c>
    </row>
    <row r="358" spans="2:9" x14ac:dyDescent="0.3">
      <c r="B358" s="27"/>
      <c r="C358" s="55">
        <v>374</v>
      </c>
      <c r="D358" s="55" t="s">
        <v>175</v>
      </c>
      <c r="E358" s="117">
        <v>10</v>
      </c>
      <c r="F358" s="27"/>
      <c r="G358" s="53">
        <v>2</v>
      </c>
      <c r="H358" s="44">
        <v>260.70999999999998</v>
      </c>
      <c r="I358" s="44">
        <f t="shared" si="8"/>
        <v>7.6713589812435284E-2</v>
      </c>
    </row>
    <row r="359" spans="2:9" x14ac:dyDescent="0.3">
      <c r="B359" s="27"/>
      <c r="C359" s="55">
        <v>375</v>
      </c>
      <c r="D359" s="55" t="s">
        <v>176</v>
      </c>
      <c r="E359" s="117">
        <v>4.99</v>
      </c>
      <c r="F359" s="27">
        <v>2</v>
      </c>
      <c r="G359" s="53">
        <v>2</v>
      </c>
      <c r="H359" s="44">
        <v>260.70999999999998</v>
      </c>
      <c r="I359" s="44">
        <f t="shared" si="8"/>
        <v>3.8280081316405208E-2</v>
      </c>
    </row>
    <row r="360" spans="2:9" x14ac:dyDescent="0.3">
      <c r="B360" s="27"/>
      <c r="C360" s="55">
        <v>376</v>
      </c>
      <c r="D360" s="55" t="s">
        <v>276</v>
      </c>
      <c r="E360" s="117">
        <v>15.99</v>
      </c>
      <c r="F360" s="27"/>
      <c r="G360" s="53">
        <v>2</v>
      </c>
      <c r="H360" s="44">
        <v>521.42999999999995</v>
      </c>
      <c r="I360" s="44">
        <f t="shared" si="8"/>
        <v>6.1331338818249821E-2</v>
      </c>
    </row>
    <row r="361" spans="2:9" x14ac:dyDescent="0.3">
      <c r="B361" s="27"/>
      <c r="C361" s="55">
        <v>377</v>
      </c>
      <c r="D361" s="55" t="s">
        <v>6940</v>
      </c>
      <c r="E361" s="109">
        <v>33.99</v>
      </c>
      <c r="F361" s="27"/>
      <c r="G361" s="53">
        <v>1</v>
      </c>
      <c r="H361" s="44">
        <v>521.42999999999995</v>
      </c>
      <c r="I361" s="44">
        <f t="shared" si="8"/>
        <v>6.5186122777745825E-2</v>
      </c>
    </row>
    <row r="362" spans="2:9" x14ac:dyDescent="0.3">
      <c r="B362" s="27"/>
      <c r="C362" s="55">
        <v>378</v>
      </c>
      <c r="D362" s="55" t="s">
        <v>6941</v>
      </c>
      <c r="E362" s="117">
        <v>12</v>
      </c>
      <c r="F362" s="27"/>
      <c r="G362" s="53">
        <v>1</v>
      </c>
      <c r="H362" s="44">
        <v>1042.8599999999999</v>
      </c>
      <c r="I362" s="44">
        <f t="shared" si="8"/>
        <v>1.1506817789540304E-2</v>
      </c>
    </row>
    <row r="363" spans="2:9" x14ac:dyDescent="0.3">
      <c r="B363" s="27"/>
      <c r="C363" s="55">
        <v>379</v>
      </c>
      <c r="D363" s="55" t="s">
        <v>6908</v>
      </c>
      <c r="E363" s="117">
        <v>10</v>
      </c>
      <c r="F363" s="27"/>
      <c r="G363" s="53">
        <v>1</v>
      </c>
      <c r="H363" s="44">
        <v>521.42999999999995</v>
      </c>
      <c r="I363" s="44">
        <f t="shared" si="8"/>
        <v>1.917802964923384E-2</v>
      </c>
    </row>
    <row r="364" spans="2:9" x14ac:dyDescent="0.3">
      <c r="B364" s="27"/>
      <c r="C364" s="55">
        <v>380</v>
      </c>
      <c r="D364" s="55" t="s">
        <v>6921</v>
      </c>
      <c r="E364" s="117">
        <v>8.99</v>
      </c>
      <c r="F364" s="27">
        <v>4</v>
      </c>
      <c r="G364" s="53">
        <v>1</v>
      </c>
      <c r="H364" s="44">
        <v>521.42999999999995</v>
      </c>
      <c r="I364" s="44">
        <f t="shared" si="8"/>
        <v>1.7241048654661223E-2</v>
      </c>
    </row>
    <row r="365" spans="2:9" x14ac:dyDescent="0.3">
      <c r="B365" s="27"/>
      <c r="C365" s="55">
        <v>381</v>
      </c>
      <c r="D365" s="55" t="s">
        <v>2974</v>
      </c>
      <c r="E365" s="117">
        <v>10</v>
      </c>
      <c r="F365" s="27"/>
      <c r="G365" s="53">
        <v>1</v>
      </c>
      <c r="H365" s="44">
        <v>260.70999999999998</v>
      </c>
      <c r="I365" s="44">
        <f t="shared" si="8"/>
        <v>3.8356794906217642E-2</v>
      </c>
    </row>
    <row r="366" spans="2:9" x14ac:dyDescent="0.3">
      <c r="B366" s="27"/>
      <c r="C366" s="55">
        <v>382</v>
      </c>
      <c r="D366" s="55" t="s">
        <v>2975</v>
      </c>
      <c r="E366" s="117">
        <v>5</v>
      </c>
      <c r="F366" s="27"/>
      <c r="G366" s="53">
        <v>1</v>
      </c>
      <c r="H366" s="44">
        <v>260.70999999999998</v>
      </c>
      <c r="I366" s="44">
        <f t="shared" si="8"/>
        <v>1.9178397453108821E-2</v>
      </c>
    </row>
    <row r="367" spans="2:9" x14ac:dyDescent="0.3">
      <c r="B367" s="27"/>
      <c r="C367" s="55">
        <v>383</v>
      </c>
      <c r="D367" s="55" t="s">
        <v>2976</v>
      </c>
      <c r="E367" s="117">
        <v>7.18</v>
      </c>
      <c r="F367" s="27"/>
      <c r="G367" s="53">
        <v>1</v>
      </c>
      <c r="H367" s="44">
        <v>260.70999999999998</v>
      </c>
      <c r="I367" s="44">
        <f t="shared" si="8"/>
        <v>2.7540178742664265E-2</v>
      </c>
    </row>
    <row r="368" spans="2:9" x14ac:dyDescent="0.3">
      <c r="B368" s="27"/>
      <c r="C368" s="55">
        <v>384</v>
      </c>
      <c r="D368" s="55" t="s">
        <v>330</v>
      </c>
      <c r="E368" s="117">
        <v>5</v>
      </c>
      <c r="F368" s="27">
        <v>36</v>
      </c>
      <c r="G368" s="53">
        <v>2</v>
      </c>
      <c r="H368" s="44">
        <v>260.70999999999998</v>
      </c>
      <c r="I368" s="44">
        <f t="shared" si="8"/>
        <v>3.8356794906217642E-2</v>
      </c>
    </row>
    <row r="369" spans="2:9" x14ac:dyDescent="0.3">
      <c r="B369" s="27"/>
      <c r="C369" s="55">
        <v>385</v>
      </c>
      <c r="D369" s="55" t="s">
        <v>2977</v>
      </c>
      <c r="E369" s="117">
        <v>3.99</v>
      </c>
      <c r="F369" s="27"/>
      <c r="G369" s="53">
        <v>1</v>
      </c>
      <c r="H369" s="44">
        <v>260.70999999999998</v>
      </c>
      <c r="I369" s="44">
        <f t="shared" si="8"/>
        <v>1.5304361167580839E-2</v>
      </c>
    </row>
    <row r="370" spans="2:9" x14ac:dyDescent="0.3">
      <c r="B370" s="27"/>
      <c r="C370" s="55">
        <v>386</v>
      </c>
      <c r="D370" s="55" t="s">
        <v>2978</v>
      </c>
      <c r="E370" s="117">
        <v>86</v>
      </c>
      <c r="F370" s="27"/>
      <c r="G370" s="53">
        <v>1</v>
      </c>
      <c r="H370" s="44">
        <v>521.42999999999995</v>
      </c>
      <c r="I370" s="44">
        <f t="shared" si="8"/>
        <v>0.16493105498341101</v>
      </c>
    </row>
    <row r="371" spans="2:9" x14ac:dyDescent="0.3">
      <c r="B371" s="27"/>
      <c r="C371" s="55">
        <v>387</v>
      </c>
      <c r="D371" s="55" t="s">
        <v>2979</v>
      </c>
      <c r="E371" s="117">
        <v>35</v>
      </c>
      <c r="F371" s="27"/>
      <c r="G371" s="53">
        <v>1</v>
      </c>
      <c r="H371" s="44">
        <v>521.42999999999995</v>
      </c>
      <c r="I371" s="44">
        <f t="shared" si="8"/>
        <v>6.7123103772318435E-2</v>
      </c>
    </row>
    <row r="372" spans="2:9" x14ac:dyDescent="0.3">
      <c r="B372" s="27"/>
      <c r="C372" s="55">
        <v>388</v>
      </c>
      <c r="D372" s="55" t="s">
        <v>2980</v>
      </c>
      <c r="E372" s="117">
        <v>60</v>
      </c>
      <c r="F372" s="27"/>
      <c r="G372" s="53">
        <v>1</v>
      </c>
      <c r="H372" s="44">
        <v>417.14</v>
      </c>
      <c r="I372" s="44">
        <f t="shared" si="8"/>
        <v>0.14383660162055906</v>
      </c>
    </row>
    <row r="373" spans="2:9" x14ac:dyDescent="0.3">
      <c r="B373" s="27"/>
      <c r="C373" s="55">
        <v>389</v>
      </c>
      <c r="D373" s="55" t="s">
        <v>2981</v>
      </c>
      <c r="E373" s="117">
        <v>200</v>
      </c>
      <c r="F373" s="27"/>
      <c r="G373" s="53">
        <v>1</v>
      </c>
      <c r="H373" s="44">
        <v>521.42999999999995</v>
      </c>
      <c r="I373" s="44">
        <f t="shared" si="8"/>
        <v>0.38356059298467682</v>
      </c>
    </row>
    <row r="374" spans="2:9" x14ac:dyDescent="0.3">
      <c r="B374" s="27"/>
      <c r="C374" s="55">
        <v>411</v>
      </c>
      <c r="D374" s="55" t="s">
        <v>2997</v>
      </c>
      <c r="E374" s="109">
        <v>20</v>
      </c>
      <c r="F374" s="27"/>
      <c r="G374" s="53">
        <v>3</v>
      </c>
      <c r="H374" s="44">
        <v>521.42999999999995</v>
      </c>
      <c r="I374" s="44">
        <f t="shared" si="8"/>
        <v>0.11506817789540304</v>
      </c>
    </row>
    <row r="375" spans="2:9" x14ac:dyDescent="0.3">
      <c r="B375" s="27"/>
      <c r="C375" s="55">
        <v>412</v>
      </c>
      <c r="D375" s="55" t="s">
        <v>2998</v>
      </c>
      <c r="E375" s="109">
        <v>5.98</v>
      </c>
      <c r="F375" s="27">
        <v>1</v>
      </c>
      <c r="G375" s="53">
        <v>6</v>
      </c>
      <c r="H375" s="44">
        <v>260.70999999999998</v>
      </c>
      <c r="I375" s="44">
        <f t="shared" si="8"/>
        <v>0.13762418012350891</v>
      </c>
    </row>
    <row r="376" spans="2:9" x14ac:dyDescent="0.3">
      <c r="B376" s="27"/>
      <c r="C376" s="55">
        <v>413</v>
      </c>
      <c r="D376" s="55" t="s">
        <v>2999</v>
      </c>
      <c r="E376" s="109">
        <v>7.99</v>
      </c>
      <c r="F376" s="27">
        <v>20</v>
      </c>
      <c r="G376" s="53">
        <v>1</v>
      </c>
      <c r="H376" s="44">
        <v>521.42999999999995</v>
      </c>
      <c r="I376" s="44">
        <f t="shared" si="8"/>
        <v>1.5323245689737839E-2</v>
      </c>
    </row>
    <row r="377" spans="2:9" x14ac:dyDescent="0.3">
      <c r="B377" s="27"/>
      <c r="C377" s="55">
        <v>414</v>
      </c>
      <c r="D377" s="55" t="s">
        <v>3000</v>
      </c>
      <c r="E377" s="109">
        <v>11.14</v>
      </c>
      <c r="F377" s="27">
        <v>10</v>
      </c>
      <c r="G377" s="53">
        <v>1</v>
      </c>
      <c r="H377" s="44">
        <v>208.57</v>
      </c>
      <c r="I377" s="44">
        <f t="shared" si="8"/>
        <v>5.3411324735100928E-2</v>
      </c>
    </row>
    <row r="378" spans="2:9" x14ac:dyDescent="0.3">
      <c r="B378" s="27"/>
      <c r="C378" s="55">
        <v>415</v>
      </c>
      <c r="D378" s="55" t="s">
        <v>3001</v>
      </c>
      <c r="E378" s="109">
        <v>11</v>
      </c>
      <c r="F378" s="27">
        <v>2</v>
      </c>
      <c r="G378" s="53">
        <v>1</v>
      </c>
      <c r="H378" s="44">
        <v>260.70999999999998</v>
      </c>
      <c r="I378" s="44">
        <f t="shared" si="8"/>
        <v>4.2192474396839402E-2</v>
      </c>
    </row>
    <row r="379" spans="2:9" x14ac:dyDescent="0.3">
      <c r="B379" s="27"/>
      <c r="C379" s="55">
        <v>416</v>
      </c>
      <c r="D379" s="55" t="s">
        <v>3002</v>
      </c>
      <c r="E379" s="109">
        <v>1.2</v>
      </c>
      <c r="F379" s="27">
        <v>1</v>
      </c>
      <c r="G379" s="53">
        <v>2</v>
      </c>
      <c r="H379" s="44">
        <v>26.07</v>
      </c>
      <c r="I379" s="44">
        <f t="shared" si="8"/>
        <v>9.2059838895281923E-2</v>
      </c>
    </row>
    <row r="380" spans="2:9" x14ac:dyDescent="0.3">
      <c r="B380" s="27"/>
      <c r="C380" s="55">
        <v>417</v>
      </c>
      <c r="D380" s="55" t="s">
        <v>3003</v>
      </c>
      <c r="E380" s="109">
        <v>8</v>
      </c>
      <c r="F380" s="27">
        <v>6</v>
      </c>
      <c r="G380" s="53">
        <v>2</v>
      </c>
      <c r="H380" s="44">
        <v>104.29</v>
      </c>
      <c r="I380" s="44">
        <f t="shared" si="8"/>
        <v>0.15341835267043819</v>
      </c>
    </row>
    <row r="381" spans="2:9" x14ac:dyDescent="0.3">
      <c r="B381" s="27"/>
      <c r="C381" s="55">
        <v>418</v>
      </c>
      <c r="D381" s="55" t="s">
        <v>3004</v>
      </c>
      <c r="E381" s="109">
        <v>8.8000000000000007</v>
      </c>
      <c r="F381" s="27">
        <v>6</v>
      </c>
      <c r="G381" s="53">
        <v>2</v>
      </c>
      <c r="H381" s="44">
        <v>104.29</v>
      </c>
      <c r="I381" s="44">
        <f t="shared" si="8"/>
        <v>0.16876018793748201</v>
      </c>
    </row>
    <row r="382" spans="2:9" x14ac:dyDescent="0.3">
      <c r="B382" s="27"/>
      <c r="C382" s="55">
        <v>419</v>
      </c>
      <c r="D382" s="55" t="s">
        <v>3005</v>
      </c>
      <c r="E382" s="109">
        <v>3.5</v>
      </c>
      <c r="F382" s="27">
        <v>6</v>
      </c>
      <c r="G382" s="53">
        <v>2</v>
      </c>
      <c r="H382" s="44">
        <v>104.29</v>
      </c>
      <c r="I382" s="44">
        <f t="shared" si="8"/>
        <v>6.7120529293316702E-2</v>
      </c>
    </row>
    <row r="383" spans="2:9" x14ac:dyDescent="0.3">
      <c r="B383" s="27"/>
      <c r="C383" s="55">
        <v>420</v>
      </c>
      <c r="D383" s="55" t="s">
        <v>2952</v>
      </c>
      <c r="E383" s="109">
        <v>4</v>
      </c>
      <c r="F383" s="27">
        <v>4</v>
      </c>
      <c r="G383" s="53">
        <v>2</v>
      </c>
      <c r="H383" s="44">
        <v>104.29</v>
      </c>
      <c r="I383" s="44">
        <f t="shared" si="8"/>
        <v>7.6709176335219093E-2</v>
      </c>
    </row>
    <row r="384" spans="2:9" x14ac:dyDescent="0.3">
      <c r="B384" s="27"/>
      <c r="C384" s="55">
        <v>421</v>
      </c>
      <c r="D384" s="55" t="s">
        <v>341</v>
      </c>
      <c r="E384" s="109">
        <v>6.99</v>
      </c>
      <c r="F384" s="27"/>
      <c r="G384" s="53">
        <v>2</v>
      </c>
      <c r="H384" s="44">
        <v>521.42999999999995</v>
      </c>
      <c r="I384" s="44">
        <f t="shared" si="8"/>
        <v>2.681088544962891E-2</v>
      </c>
    </row>
    <row r="385" spans="2:12" x14ac:dyDescent="0.3">
      <c r="B385" s="27"/>
      <c r="C385" s="55">
        <v>422</v>
      </c>
      <c r="D385" s="55" t="s">
        <v>317</v>
      </c>
      <c r="E385" s="109">
        <v>17</v>
      </c>
      <c r="F385" s="27"/>
      <c r="G385" s="53">
        <v>1</v>
      </c>
      <c r="H385" s="44">
        <v>521.42999999999995</v>
      </c>
      <c r="I385" s="44">
        <f t="shared" si="8"/>
        <v>3.2602650403697531E-2</v>
      </c>
    </row>
    <row r="386" spans="2:12" x14ac:dyDescent="0.3">
      <c r="B386" s="27"/>
      <c r="C386" s="55">
        <v>423</v>
      </c>
      <c r="D386" s="55" t="s">
        <v>342</v>
      </c>
      <c r="E386" s="109">
        <v>29.99</v>
      </c>
      <c r="F386" s="27"/>
      <c r="G386" s="53">
        <v>1</v>
      </c>
      <c r="H386" s="44">
        <v>260.70999999999998</v>
      </c>
      <c r="I386" s="44">
        <f t="shared" si="8"/>
        <v>0.1150320279237467</v>
      </c>
    </row>
    <row r="387" spans="2:12" x14ac:dyDescent="0.3">
      <c r="B387" s="27"/>
      <c r="C387" s="55">
        <v>424</v>
      </c>
      <c r="D387" s="55" t="s">
        <v>343</v>
      </c>
      <c r="E387" s="109">
        <v>573.54999999999995</v>
      </c>
      <c r="F387" s="27"/>
      <c r="G387" s="53">
        <v>1</v>
      </c>
      <c r="H387" s="44">
        <v>521.42999999999995</v>
      </c>
      <c r="I387" s="44">
        <f t="shared" si="8"/>
        <v>1.0999558905318068</v>
      </c>
    </row>
    <row r="388" spans="2:12" x14ac:dyDescent="0.3">
      <c r="B388" s="27"/>
      <c r="C388" s="55">
        <v>425</v>
      </c>
      <c r="D388" s="55" t="s">
        <v>343</v>
      </c>
      <c r="E388" s="109">
        <v>564.22</v>
      </c>
      <c r="F388" s="27"/>
      <c r="G388" s="53">
        <v>1</v>
      </c>
      <c r="H388" s="44">
        <v>521.42999999999995</v>
      </c>
      <c r="I388" s="44">
        <f t="shared" si="8"/>
        <v>1.0820627888690717</v>
      </c>
    </row>
    <row r="389" spans="2:12" x14ac:dyDescent="0.3">
      <c r="B389" s="27"/>
      <c r="C389" s="55">
        <v>426</v>
      </c>
      <c r="D389" s="55" t="s">
        <v>343</v>
      </c>
      <c r="E389" s="109">
        <v>297.47000000000003</v>
      </c>
      <c r="F389" s="27"/>
      <c r="G389" s="53">
        <v>1</v>
      </c>
      <c r="H389" s="44">
        <v>521.42999999999995</v>
      </c>
      <c r="I389" s="44">
        <f t="shared" si="8"/>
        <v>0.57048884797575905</v>
      </c>
    </row>
    <row r="390" spans="2:12" x14ac:dyDescent="0.3">
      <c r="B390" s="27"/>
      <c r="C390" s="55">
        <v>427</v>
      </c>
      <c r="D390" s="55" t="s">
        <v>343</v>
      </c>
      <c r="E390" s="109">
        <v>297.47000000000003</v>
      </c>
      <c r="F390" s="27"/>
      <c r="G390" s="53">
        <v>1</v>
      </c>
      <c r="H390" s="44">
        <v>521.42999999999995</v>
      </c>
      <c r="I390" s="44">
        <f t="shared" si="8"/>
        <v>0.57048884797575905</v>
      </c>
    </row>
    <row r="391" spans="2:12" x14ac:dyDescent="0.3">
      <c r="B391" s="27"/>
      <c r="C391" s="55"/>
      <c r="D391" s="55" t="s">
        <v>4718</v>
      </c>
      <c r="E391" s="109">
        <v>50</v>
      </c>
      <c r="F391" s="27"/>
      <c r="G391" s="53">
        <v>1</v>
      </c>
      <c r="H391" s="44">
        <v>52.14</v>
      </c>
      <c r="I391" s="44">
        <f t="shared" si="8"/>
        <v>0.95895665515918682</v>
      </c>
    </row>
    <row r="392" spans="2:12" x14ac:dyDescent="0.3">
      <c r="B392" s="27"/>
      <c r="C392" s="55"/>
      <c r="D392" s="55" t="s">
        <v>1446</v>
      </c>
      <c r="E392" s="109">
        <v>0</v>
      </c>
      <c r="F392" s="27"/>
      <c r="G392" s="53"/>
      <c r="H392" s="44">
        <v>104.29</v>
      </c>
      <c r="I392" s="44">
        <f t="shared" si="8"/>
        <v>0</v>
      </c>
    </row>
    <row r="393" spans="2:12" x14ac:dyDescent="0.3">
      <c r="B393" s="27"/>
      <c r="C393" s="55"/>
      <c r="D393" s="55" t="s">
        <v>180</v>
      </c>
      <c r="E393" s="109">
        <v>25.5</v>
      </c>
      <c r="F393" s="27"/>
      <c r="G393" s="53">
        <v>2</v>
      </c>
      <c r="H393" s="44">
        <v>4.3499999999999996</v>
      </c>
      <c r="I393" s="44">
        <f t="shared" si="8"/>
        <v>11.724137931034484</v>
      </c>
    </row>
    <row r="394" spans="2:12" x14ac:dyDescent="0.3">
      <c r="B394" s="27"/>
      <c r="C394" s="55"/>
      <c r="D394" s="55" t="s">
        <v>523</v>
      </c>
      <c r="E394" s="109">
        <v>22.29</v>
      </c>
      <c r="F394" s="27"/>
      <c r="G394" s="53">
        <v>1</v>
      </c>
      <c r="H394" s="44">
        <v>521.42999999999995</v>
      </c>
      <c r="I394" s="44">
        <f t="shared" si="8"/>
        <v>4.2747828088142224E-2</v>
      </c>
    </row>
    <row r="395" spans="2:12" x14ac:dyDescent="0.3">
      <c r="B395" s="27"/>
      <c r="C395" s="55"/>
      <c r="D395" s="55" t="s">
        <v>339</v>
      </c>
      <c r="E395" s="109">
        <v>20</v>
      </c>
      <c r="F395" s="27"/>
      <c r="G395" s="53">
        <v>1</v>
      </c>
      <c r="H395" s="44">
        <v>4.3499999999999996</v>
      </c>
      <c r="I395" s="44">
        <f t="shared" si="8"/>
        <v>4.597701149425288</v>
      </c>
      <c r="J395" s="57" t="s">
        <v>454</v>
      </c>
      <c r="K395" s="132">
        <f>SUM(I203:I396)</f>
        <v>273.05454347878322</v>
      </c>
      <c r="L395" s="66">
        <f>COUNT(I203:I396)</f>
        <v>194</v>
      </c>
    </row>
    <row r="396" spans="2:12" x14ac:dyDescent="0.3">
      <c r="B396" s="27"/>
      <c r="C396" s="55"/>
      <c r="D396" s="55" t="s">
        <v>397</v>
      </c>
      <c r="E396" s="109">
        <v>230</v>
      </c>
      <c r="F396" s="27"/>
      <c r="G396" s="53">
        <v>1</v>
      </c>
      <c r="H396" s="44">
        <v>1</v>
      </c>
      <c r="I396" s="44">
        <f t="shared" ref="I396" si="9">+(E396*G396)/H396</f>
        <v>230</v>
      </c>
      <c r="J396" s="133"/>
      <c r="K396" s="132"/>
    </row>
    <row r="397" spans="2:12" x14ac:dyDescent="0.3">
      <c r="B397" s="27"/>
      <c r="C397" s="55"/>
      <c r="D397" s="55"/>
      <c r="E397" s="109"/>
      <c r="F397" s="27"/>
      <c r="G397" s="53"/>
      <c r="H397" s="44"/>
      <c r="I397" s="44"/>
      <c r="J397" s="133"/>
      <c r="K397" s="132"/>
    </row>
    <row r="398" spans="2:12" x14ac:dyDescent="0.3">
      <c r="B398" s="56" t="s">
        <v>344</v>
      </c>
      <c r="C398" s="55">
        <v>428</v>
      </c>
      <c r="D398" s="55" t="s">
        <v>447</v>
      </c>
      <c r="E398" s="109">
        <v>22.5</v>
      </c>
      <c r="F398" s="27"/>
      <c r="G398" s="53">
        <v>1</v>
      </c>
      <c r="H398" s="44">
        <v>8.69</v>
      </c>
      <c r="I398" s="44">
        <f t="shared" ref="I398:I459" si="10">+(E398*G398)/H398</f>
        <v>2.5891829689298045</v>
      </c>
    </row>
    <row r="399" spans="2:12" x14ac:dyDescent="0.3">
      <c r="B399" s="27"/>
      <c r="C399" s="55">
        <v>429</v>
      </c>
      <c r="D399" s="55" t="s">
        <v>347</v>
      </c>
      <c r="E399" s="109">
        <v>6</v>
      </c>
      <c r="F399" s="27"/>
      <c r="G399" s="53">
        <v>1</v>
      </c>
      <c r="H399" s="44">
        <v>6</v>
      </c>
      <c r="I399" s="44">
        <f t="shared" si="10"/>
        <v>1</v>
      </c>
    </row>
    <row r="400" spans="2:12" x14ac:dyDescent="0.3">
      <c r="B400" s="27"/>
      <c r="C400" s="55">
        <v>430</v>
      </c>
      <c r="D400" s="55" t="s">
        <v>247</v>
      </c>
      <c r="E400" s="109">
        <v>21</v>
      </c>
      <c r="F400" s="27"/>
      <c r="G400" s="53">
        <v>1</v>
      </c>
      <c r="H400" s="44">
        <v>260.70999999999998</v>
      </c>
      <c r="I400" s="44">
        <f t="shared" si="10"/>
        <v>8.0549269303057044E-2</v>
      </c>
    </row>
    <row r="401" spans="2:9" x14ac:dyDescent="0.3">
      <c r="B401" s="27"/>
      <c r="C401" s="55">
        <v>431</v>
      </c>
      <c r="D401" s="55" t="s">
        <v>3397</v>
      </c>
      <c r="E401" s="109">
        <v>21</v>
      </c>
      <c r="F401" s="27"/>
      <c r="G401" s="53">
        <v>1</v>
      </c>
      <c r="H401" s="44">
        <v>417.14</v>
      </c>
      <c r="I401" s="44">
        <f t="shared" si="10"/>
        <v>5.0342810567195667E-2</v>
      </c>
    </row>
    <row r="402" spans="2:9" x14ac:dyDescent="0.3">
      <c r="B402" s="27"/>
      <c r="C402" s="55">
        <v>432</v>
      </c>
      <c r="D402" s="55" t="s">
        <v>253</v>
      </c>
      <c r="E402" s="109">
        <v>6.99</v>
      </c>
      <c r="F402" s="27"/>
      <c r="G402" s="53">
        <v>1</v>
      </c>
      <c r="H402" s="44">
        <v>104.29</v>
      </c>
      <c r="I402" s="44">
        <f t="shared" si="10"/>
        <v>6.702464282289769E-2</v>
      </c>
    </row>
    <row r="403" spans="2:9" x14ac:dyDescent="0.3">
      <c r="B403" s="27"/>
      <c r="C403" s="55">
        <v>433</v>
      </c>
      <c r="D403" s="55" t="s">
        <v>253</v>
      </c>
      <c r="E403" s="109">
        <v>5.49</v>
      </c>
      <c r="F403" s="27"/>
      <c r="G403" s="53">
        <v>1</v>
      </c>
      <c r="H403" s="44">
        <v>104.29</v>
      </c>
      <c r="I403" s="44">
        <f t="shared" si="10"/>
        <v>5.2641672260044105E-2</v>
      </c>
    </row>
    <row r="404" spans="2:9" x14ac:dyDescent="0.3">
      <c r="B404" s="27"/>
      <c r="C404" s="55">
        <v>434</v>
      </c>
      <c r="D404" s="55" t="s">
        <v>3398</v>
      </c>
      <c r="E404" s="109">
        <v>2.69</v>
      </c>
      <c r="F404" s="27"/>
      <c r="G404" s="53">
        <v>1</v>
      </c>
      <c r="H404" s="44">
        <v>4.3499999999999996</v>
      </c>
      <c r="I404" s="44">
        <f t="shared" si="10"/>
        <v>0.61839080459770124</v>
      </c>
    </row>
    <row r="405" spans="2:9" x14ac:dyDescent="0.3">
      <c r="B405" s="27"/>
      <c r="C405" s="55">
        <v>435</v>
      </c>
      <c r="D405" s="55" t="s">
        <v>189</v>
      </c>
      <c r="E405" s="109">
        <v>1.9</v>
      </c>
      <c r="F405" s="27">
        <v>9</v>
      </c>
      <c r="G405" s="53">
        <v>1</v>
      </c>
      <c r="H405" s="44">
        <v>4.5</v>
      </c>
      <c r="I405" s="44">
        <f t="shared" si="10"/>
        <v>0.42222222222222222</v>
      </c>
    </row>
    <row r="406" spans="2:9" x14ac:dyDescent="0.3">
      <c r="B406" s="27"/>
      <c r="C406" s="55">
        <v>436</v>
      </c>
      <c r="D406" s="55" t="s">
        <v>190</v>
      </c>
      <c r="E406" s="109">
        <v>0.95</v>
      </c>
      <c r="F406" s="27"/>
      <c r="G406" s="53">
        <v>1</v>
      </c>
      <c r="H406" s="44">
        <v>2</v>
      </c>
      <c r="I406" s="44">
        <f t="shared" si="10"/>
        <v>0.47499999999999998</v>
      </c>
    </row>
    <row r="407" spans="2:9" x14ac:dyDescent="0.3">
      <c r="B407" s="27"/>
      <c r="C407" s="55">
        <v>437</v>
      </c>
      <c r="D407" s="55" t="s">
        <v>191</v>
      </c>
      <c r="E407" s="109">
        <v>1</v>
      </c>
      <c r="F407" s="27"/>
      <c r="G407" s="53">
        <v>1</v>
      </c>
      <c r="H407" s="44">
        <v>4.3499999999999996</v>
      </c>
      <c r="I407" s="44">
        <f t="shared" si="10"/>
        <v>0.22988505747126439</v>
      </c>
    </row>
    <row r="408" spans="2:9" x14ac:dyDescent="0.3">
      <c r="B408" s="27"/>
      <c r="C408" s="55">
        <v>438</v>
      </c>
      <c r="D408" s="55" t="s">
        <v>192</v>
      </c>
      <c r="E408" s="109">
        <v>0.95</v>
      </c>
      <c r="F408" s="27"/>
      <c r="G408" s="53">
        <v>1</v>
      </c>
      <c r="H408" s="44">
        <v>4.3499999999999996</v>
      </c>
      <c r="I408" s="44">
        <f t="shared" si="10"/>
        <v>0.21839080459770116</v>
      </c>
    </row>
    <row r="409" spans="2:9" x14ac:dyDescent="0.3">
      <c r="B409" s="27"/>
      <c r="C409" s="55">
        <v>439</v>
      </c>
      <c r="D409" s="55" t="s">
        <v>248</v>
      </c>
      <c r="E409" s="109">
        <v>1.2</v>
      </c>
      <c r="F409" s="27"/>
      <c r="G409" s="53">
        <v>1</v>
      </c>
      <c r="H409" s="44">
        <v>4.3499999999999996</v>
      </c>
      <c r="I409" s="44">
        <f t="shared" si="10"/>
        <v>0.27586206896551724</v>
      </c>
    </row>
    <row r="410" spans="2:9" x14ac:dyDescent="0.3">
      <c r="B410" s="27"/>
      <c r="C410" s="55">
        <v>440</v>
      </c>
      <c r="D410" s="55" t="s">
        <v>193</v>
      </c>
      <c r="E410" s="109">
        <v>1</v>
      </c>
      <c r="F410" s="27"/>
      <c r="G410" s="53">
        <v>1</v>
      </c>
      <c r="H410" s="44">
        <v>2</v>
      </c>
      <c r="I410" s="44">
        <f t="shared" si="10"/>
        <v>0.5</v>
      </c>
    </row>
    <row r="411" spans="2:9" x14ac:dyDescent="0.3">
      <c r="B411" s="27"/>
      <c r="C411" s="55">
        <v>441</v>
      </c>
      <c r="D411" s="55" t="s">
        <v>194</v>
      </c>
      <c r="E411" s="109">
        <v>0.99</v>
      </c>
      <c r="F411" s="27"/>
      <c r="G411" s="53">
        <v>1</v>
      </c>
      <c r="H411" s="44">
        <v>8.69</v>
      </c>
      <c r="I411" s="44">
        <f t="shared" si="10"/>
        <v>0.1139240506329114</v>
      </c>
    </row>
    <row r="412" spans="2:9" x14ac:dyDescent="0.3">
      <c r="B412" s="27"/>
      <c r="C412" s="55">
        <v>442</v>
      </c>
      <c r="D412" s="55" t="s">
        <v>195</v>
      </c>
      <c r="E412" s="109">
        <v>1.05</v>
      </c>
      <c r="F412" s="27"/>
      <c r="G412" s="53">
        <v>1</v>
      </c>
      <c r="H412" s="44">
        <v>13.04</v>
      </c>
      <c r="I412" s="44">
        <f t="shared" si="10"/>
        <v>8.0521472392638044E-2</v>
      </c>
    </row>
    <row r="413" spans="2:9" x14ac:dyDescent="0.3">
      <c r="B413" s="27"/>
      <c r="C413" s="55">
        <v>443</v>
      </c>
      <c r="D413" s="55" t="s">
        <v>196</v>
      </c>
      <c r="E413" s="109">
        <v>2.61</v>
      </c>
      <c r="F413" s="27"/>
      <c r="G413" s="53">
        <v>1</v>
      </c>
      <c r="H413" s="44">
        <v>4.3499999999999996</v>
      </c>
      <c r="I413" s="44">
        <f t="shared" si="10"/>
        <v>0.6</v>
      </c>
    </row>
    <row r="414" spans="2:9" x14ac:dyDescent="0.3">
      <c r="B414" s="27"/>
      <c r="C414" s="55">
        <v>444</v>
      </c>
      <c r="D414" s="55" t="s">
        <v>280</v>
      </c>
      <c r="E414" s="109">
        <v>2.5</v>
      </c>
      <c r="F414" s="27"/>
      <c r="G414" s="53">
        <v>1</v>
      </c>
      <c r="H414" s="44">
        <v>4.57</v>
      </c>
      <c r="I414" s="44">
        <f t="shared" si="10"/>
        <v>0.54704595185995619</v>
      </c>
    </row>
    <row r="415" spans="2:9" x14ac:dyDescent="0.3">
      <c r="B415" s="27"/>
      <c r="C415" s="55">
        <v>445</v>
      </c>
      <c r="D415" s="55" t="s">
        <v>4117</v>
      </c>
      <c r="E415" s="109">
        <v>1</v>
      </c>
      <c r="F415" s="27"/>
      <c r="G415" s="53">
        <v>1</v>
      </c>
      <c r="H415" s="44">
        <v>4.3499999999999996</v>
      </c>
      <c r="I415" s="44">
        <f t="shared" si="10"/>
        <v>0.22988505747126439</v>
      </c>
    </row>
    <row r="416" spans="2:9" x14ac:dyDescent="0.3">
      <c r="B416" s="27"/>
      <c r="C416" s="55">
        <v>446</v>
      </c>
      <c r="D416" s="55" t="s">
        <v>3399</v>
      </c>
      <c r="E416" s="109">
        <v>1.75</v>
      </c>
      <c r="F416" s="27">
        <v>4</v>
      </c>
      <c r="G416" s="53">
        <v>1</v>
      </c>
      <c r="H416" s="44">
        <v>8</v>
      </c>
      <c r="I416" s="44">
        <f t="shared" si="10"/>
        <v>0.21875</v>
      </c>
    </row>
    <row r="417" spans="2:9" x14ac:dyDescent="0.3">
      <c r="B417" s="27"/>
      <c r="C417" s="55">
        <v>447</v>
      </c>
      <c r="D417" s="55" t="s">
        <v>251</v>
      </c>
      <c r="E417" s="109">
        <v>1.58</v>
      </c>
      <c r="F417" s="27"/>
      <c r="G417" s="53">
        <v>2</v>
      </c>
      <c r="H417" s="44">
        <v>521.42999999999995</v>
      </c>
      <c r="I417" s="44">
        <f t="shared" si="10"/>
        <v>6.0602573691578938E-3</v>
      </c>
    </row>
    <row r="418" spans="2:9" x14ac:dyDescent="0.3">
      <c r="B418" s="27"/>
      <c r="C418" s="55">
        <v>448</v>
      </c>
      <c r="D418" s="55" t="s">
        <v>249</v>
      </c>
      <c r="E418" s="109">
        <v>2.99</v>
      </c>
      <c r="F418" s="27"/>
      <c r="G418" s="53">
        <v>1</v>
      </c>
      <c r="H418" s="44">
        <v>13.04</v>
      </c>
      <c r="I418" s="44">
        <f t="shared" si="10"/>
        <v>0.2292944785276074</v>
      </c>
    </row>
    <row r="419" spans="2:9" x14ac:dyDescent="0.3">
      <c r="B419" s="27"/>
      <c r="C419" s="55">
        <v>449</v>
      </c>
      <c r="D419" s="55" t="s">
        <v>3400</v>
      </c>
      <c r="E419" s="117">
        <v>1.55</v>
      </c>
      <c r="F419" s="27"/>
      <c r="G419" s="53">
        <v>1</v>
      </c>
      <c r="H419" s="44">
        <v>4.3499999999999996</v>
      </c>
      <c r="I419" s="44">
        <f t="shared" si="10"/>
        <v>0.35632183908045983</v>
      </c>
    </row>
    <row r="420" spans="2:9" x14ac:dyDescent="0.3">
      <c r="B420" s="27"/>
      <c r="C420" s="55">
        <v>450</v>
      </c>
      <c r="D420" s="55" t="s">
        <v>198</v>
      </c>
      <c r="E420" s="118">
        <v>0.35</v>
      </c>
      <c r="F420" s="27"/>
      <c r="G420" s="53">
        <v>1</v>
      </c>
      <c r="H420" s="44">
        <v>52.14</v>
      </c>
      <c r="I420" s="44">
        <f t="shared" si="10"/>
        <v>6.712696586114307E-3</v>
      </c>
    </row>
    <row r="421" spans="2:9" x14ac:dyDescent="0.3">
      <c r="B421" s="27"/>
      <c r="C421" s="55">
        <v>451</v>
      </c>
      <c r="D421" s="55" t="s">
        <v>3401</v>
      </c>
      <c r="E421" s="117">
        <v>1.9</v>
      </c>
      <c r="F421" s="27"/>
      <c r="G421" s="53">
        <v>1</v>
      </c>
      <c r="H421" s="44">
        <v>4.3499999999999996</v>
      </c>
      <c r="I421" s="44">
        <f t="shared" si="10"/>
        <v>0.43678160919540232</v>
      </c>
    </row>
    <row r="422" spans="2:9" x14ac:dyDescent="0.3">
      <c r="B422" s="27"/>
      <c r="C422" s="55">
        <v>452</v>
      </c>
      <c r="D422" s="55" t="s">
        <v>929</v>
      </c>
      <c r="E422" s="117">
        <v>6</v>
      </c>
      <c r="F422" s="27"/>
      <c r="G422" s="53">
        <v>1</v>
      </c>
      <c r="H422" s="44">
        <v>52.14</v>
      </c>
      <c r="I422" s="44">
        <f t="shared" si="10"/>
        <v>0.11507479861910241</v>
      </c>
    </row>
    <row r="423" spans="2:9" x14ac:dyDescent="0.3">
      <c r="B423" s="27"/>
      <c r="C423" s="55">
        <v>453</v>
      </c>
      <c r="D423" s="55" t="s">
        <v>255</v>
      </c>
      <c r="E423" s="117">
        <v>50</v>
      </c>
      <c r="F423" s="27"/>
      <c r="G423" s="53">
        <v>1</v>
      </c>
      <c r="H423" s="44">
        <v>52.14</v>
      </c>
      <c r="I423" s="44">
        <f t="shared" si="10"/>
        <v>0.95895665515918682</v>
      </c>
    </row>
    <row r="424" spans="2:9" x14ac:dyDescent="0.3">
      <c r="B424" s="27"/>
      <c r="C424" s="55">
        <v>454</v>
      </c>
      <c r="D424" s="55" t="s">
        <v>256</v>
      </c>
      <c r="E424" s="117">
        <v>10</v>
      </c>
      <c r="F424" s="27"/>
      <c r="G424" s="53">
        <v>1</v>
      </c>
      <c r="H424" s="44">
        <v>4.3499999999999996</v>
      </c>
      <c r="I424" s="44">
        <f t="shared" si="10"/>
        <v>2.298850574712644</v>
      </c>
    </row>
    <row r="425" spans="2:9" x14ac:dyDescent="0.3">
      <c r="B425" s="27"/>
      <c r="C425" s="55">
        <v>455</v>
      </c>
      <c r="D425" s="55" t="s">
        <v>529</v>
      </c>
      <c r="E425" s="117">
        <v>28</v>
      </c>
      <c r="F425" s="27"/>
      <c r="G425" s="53">
        <v>1</v>
      </c>
      <c r="H425" s="44">
        <v>521.42999999999995</v>
      </c>
      <c r="I425" s="44">
        <f t="shared" si="10"/>
        <v>5.3698483017854751E-2</v>
      </c>
    </row>
    <row r="426" spans="2:9" x14ac:dyDescent="0.3">
      <c r="B426" s="27"/>
      <c r="C426" s="55">
        <v>456</v>
      </c>
      <c r="D426" s="55" t="s">
        <v>355</v>
      </c>
      <c r="E426" s="117">
        <v>12.99</v>
      </c>
      <c r="F426" s="27"/>
      <c r="G426" s="53">
        <v>1</v>
      </c>
      <c r="H426" s="44">
        <v>260.70999999999998</v>
      </c>
      <c r="I426" s="44">
        <f t="shared" si="10"/>
        <v>4.9825476583176716E-2</v>
      </c>
    </row>
    <row r="427" spans="2:9" x14ac:dyDescent="0.3">
      <c r="B427" s="27"/>
      <c r="C427" s="55">
        <v>457</v>
      </c>
      <c r="D427" s="55" t="s">
        <v>3402</v>
      </c>
      <c r="E427" s="117">
        <v>10</v>
      </c>
      <c r="F427" s="27"/>
      <c r="G427" s="53">
        <v>1</v>
      </c>
      <c r="H427" s="44">
        <v>260.70999999999998</v>
      </c>
      <c r="I427" s="44">
        <f t="shared" si="10"/>
        <v>3.8356794906217642E-2</v>
      </c>
    </row>
    <row r="428" spans="2:9" x14ac:dyDescent="0.3">
      <c r="B428" s="27"/>
      <c r="C428" s="55">
        <v>458</v>
      </c>
      <c r="D428" s="55" t="s">
        <v>349</v>
      </c>
      <c r="E428" s="117">
        <v>15.99</v>
      </c>
      <c r="F428" s="27"/>
      <c r="G428" s="53">
        <v>1</v>
      </c>
      <c r="H428" s="44">
        <v>52.14</v>
      </c>
      <c r="I428" s="44">
        <f t="shared" si="10"/>
        <v>0.30667433831990792</v>
      </c>
    </row>
    <row r="429" spans="2:9" x14ac:dyDescent="0.3">
      <c r="B429" s="27"/>
      <c r="C429" s="55">
        <v>459</v>
      </c>
      <c r="D429" s="55" t="s">
        <v>349</v>
      </c>
      <c r="E429" s="117">
        <v>15.99</v>
      </c>
      <c r="F429" s="27"/>
      <c r="G429" s="53">
        <v>1</v>
      </c>
      <c r="H429" s="44">
        <v>52.14</v>
      </c>
      <c r="I429" s="44">
        <f t="shared" si="10"/>
        <v>0.30667433831990792</v>
      </c>
    </row>
    <row r="430" spans="2:9" x14ac:dyDescent="0.3">
      <c r="B430" s="27"/>
      <c r="C430" s="55">
        <v>460</v>
      </c>
      <c r="D430" s="55" t="s">
        <v>350</v>
      </c>
      <c r="E430" s="117">
        <v>9.74</v>
      </c>
      <c r="F430" s="27"/>
      <c r="G430" s="53">
        <v>1</v>
      </c>
      <c r="H430" s="44">
        <v>104.29</v>
      </c>
      <c r="I430" s="44">
        <f t="shared" si="10"/>
        <v>9.3393422188129252E-2</v>
      </c>
    </row>
    <row r="431" spans="2:9" x14ac:dyDescent="0.3">
      <c r="B431" s="27"/>
      <c r="C431" s="55">
        <v>461</v>
      </c>
      <c r="D431" s="55" t="s">
        <v>417</v>
      </c>
      <c r="E431" s="117">
        <v>5.99</v>
      </c>
      <c r="F431" s="27"/>
      <c r="G431" s="53">
        <v>1</v>
      </c>
      <c r="H431" s="44">
        <v>104.29</v>
      </c>
      <c r="I431" s="44">
        <f t="shared" si="10"/>
        <v>5.74359957809953E-2</v>
      </c>
    </row>
    <row r="432" spans="2:9" x14ac:dyDescent="0.3">
      <c r="B432" s="27"/>
      <c r="C432" s="55">
        <v>462</v>
      </c>
      <c r="D432" s="55" t="s">
        <v>528</v>
      </c>
      <c r="E432" s="109">
        <v>25</v>
      </c>
      <c r="F432" s="27"/>
      <c r="G432" s="53">
        <v>1</v>
      </c>
      <c r="H432" s="44">
        <v>260.70999999999998</v>
      </c>
      <c r="I432" s="44">
        <f t="shared" si="10"/>
        <v>9.5891987265544099E-2</v>
      </c>
    </row>
    <row r="433" spans="2:9" x14ac:dyDescent="0.3">
      <c r="B433" s="27"/>
      <c r="C433" s="55">
        <v>463</v>
      </c>
      <c r="D433" s="55" t="s">
        <v>348</v>
      </c>
      <c r="E433" s="109">
        <v>20</v>
      </c>
      <c r="F433" s="27"/>
      <c r="G433" s="53">
        <v>1</v>
      </c>
      <c r="H433" s="44">
        <v>52.14</v>
      </c>
      <c r="I433" s="44">
        <f t="shared" si="10"/>
        <v>0.3835826620636747</v>
      </c>
    </row>
    <row r="434" spans="2:9" x14ac:dyDescent="0.3">
      <c r="B434" s="27"/>
      <c r="C434" s="27">
        <v>464</v>
      </c>
      <c r="D434" s="27" t="s">
        <v>447</v>
      </c>
      <c r="E434" s="109">
        <v>20</v>
      </c>
      <c r="F434" s="27"/>
      <c r="G434" s="27">
        <v>1</v>
      </c>
      <c r="H434" s="44">
        <v>4.3499999999999996</v>
      </c>
      <c r="I434" s="44">
        <f t="shared" si="10"/>
        <v>4.597701149425288</v>
      </c>
    </row>
    <row r="435" spans="2:9" x14ac:dyDescent="0.3">
      <c r="B435" s="27"/>
      <c r="C435" s="27">
        <v>465</v>
      </c>
      <c r="D435" s="27" t="s">
        <v>189</v>
      </c>
      <c r="E435" s="109">
        <v>1.9</v>
      </c>
      <c r="F435" s="27">
        <v>9</v>
      </c>
      <c r="G435" s="27">
        <v>1</v>
      </c>
      <c r="H435" s="44">
        <v>4.5</v>
      </c>
      <c r="I435" s="44">
        <f t="shared" si="10"/>
        <v>0.42222222222222222</v>
      </c>
    </row>
    <row r="436" spans="2:9" x14ac:dyDescent="0.3">
      <c r="B436" s="27"/>
      <c r="C436" s="27">
        <v>466</v>
      </c>
      <c r="D436" s="27" t="s">
        <v>190</v>
      </c>
      <c r="E436" s="109">
        <v>1</v>
      </c>
      <c r="F436" s="27"/>
      <c r="G436" s="27">
        <v>1</v>
      </c>
      <c r="H436" s="44">
        <v>2</v>
      </c>
      <c r="I436" s="44">
        <f t="shared" si="10"/>
        <v>0.5</v>
      </c>
    </row>
    <row r="437" spans="2:9" x14ac:dyDescent="0.3">
      <c r="B437" s="27"/>
      <c r="C437" s="27">
        <v>467</v>
      </c>
      <c r="D437" s="27" t="s">
        <v>4118</v>
      </c>
      <c r="E437" s="109">
        <v>1.05</v>
      </c>
      <c r="F437" s="27"/>
      <c r="G437" s="27">
        <v>1</v>
      </c>
      <c r="H437" s="44">
        <v>4.3499999999999996</v>
      </c>
      <c r="I437" s="44">
        <f t="shared" si="10"/>
        <v>0.24137931034482762</v>
      </c>
    </row>
    <row r="438" spans="2:9" x14ac:dyDescent="0.3">
      <c r="B438" s="27"/>
      <c r="C438" s="27">
        <v>468</v>
      </c>
      <c r="D438" s="27" t="s">
        <v>193</v>
      </c>
      <c r="E438" s="109">
        <v>1</v>
      </c>
      <c r="F438" s="27"/>
      <c r="G438" s="27">
        <v>1</v>
      </c>
      <c r="H438" s="44">
        <v>4.3499999999999996</v>
      </c>
      <c r="I438" s="44">
        <f t="shared" si="10"/>
        <v>0.22988505747126439</v>
      </c>
    </row>
    <row r="439" spans="2:9" x14ac:dyDescent="0.3">
      <c r="B439" s="27"/>
      <c r="C439" s="27">
        <v>469</v>
      </c>
      <c r="D439" s="27" t="s">
        <v>195</v>
      </c>
      <c r="E439" s="109">
        <v>1.05</v>
      </c>
      <c r="F439" s="27"/>
      <c r="G439" s="27">
        <v>1</v>
      </c>
      <c r="H439" s="44">
        <v>13.04</v>
      </c>
      <c r="I439" s="44">
        <f t="shared" si="10"/>
        <v>8.0521472392638044E-2</v>
      </c>
    </row>
    <row r="440" spans="2:9" x14ac:dyDescent="0.3">
      <c r="B440" s="27"/>
      <c r="C440" s="27">
        <v>470</v>
      </c>
      <c r="D440" s="27" t="s">
        <v>194</v>
      </c>
      <c r="E440" s="109">
        <v>0.99</v>
      </c>
      <c r="F440" s="27"/>
      <c r="G440" s="27">
        <v>1</v>
      </c>
      <c r="H440" s="44">
        <v>8.69</v>
      </c>
      <c r="I440" s="44">
        <f t="shared" si="10"/>
        <v>0.1139240506329114</v>
      </c>
    </row>
    <row r="441" spans="2:9" x14ac:dyDescent="0.3">
      <c r="B441" s="27"/>
      <c r="C441" s="27">
        <v>471</v>
      </c>
      <c r="D441" s="27" t="s">
        <v>1461</v>
      </c>
      <c r="E441" s="109">
        <v>1</v>
      </c>
      <c r="F441" s="27">
        <v>2</v>
      </c>
      <c r="G441" s="27">
        <v>1</v>
      </c>
      <c r="H441" s="44">
        <v>521.42999999999995</v>
      </c>
      <c r="I441" s="44">
        <f t="shared" si="10"/>
        <v>1.917802964923384E-3</v>
      </c>
    </row>
    <row r="442" spans="2:9" x14ac:dyDescent="0.3">
      <c r="B442" s="27"/>
      <c r="C442" s="27">
        <v>472</v>
      </c>
      <c r="D442" s="27" t="s">
        <v>199</v>
      </c>
      <c r="E442" s="109">
        <v>40</v>
      </c>
      <c r="F442" s="27"/>
      <c r="G442" s="27">
        <v>1</v>
      </c>
      <c r="H442" s="44">
        <v>156.43</v>
      </c>
      <c r="I442" s="44">
        <f t="shared" si="10"/>
        <v>0.25570542734769547</v>
      </c>
    </row>
    <row r="443" spans="2:9" x14ac:dyDescent="0.3">
      <c r="B443" s="27"/>
      <c r="C443" s="27">
        <v>473</v>
      </c>
      <c r="D443" s="27" t="s">
        <v>4119</v>
      </c>
      <c r="E443" s="109">
        <v>1</v>
      </c>
      <c r="F443" s="27"/>
      <c r="G443" s="27">
        <v>1</v>
      </c>
      <c r="H443" s="44">
        <v>8.69</v>
      </c>
      <c r="I443" s="44">
        <f t="shared" si="10"/>
        <v>0.11507479861910243</v>
      </c>
    </row>
    <row r="444" spans="2:9" x14ac:dyDescent="0.3">
      <c r="B444" s="27"/>
      <c r="C444" s="27">
        <v>474</v>
      </c>
      <c r="D444" s="27" t="s">
        <v>249</v>
      </c>
      <c r="E444" s="109">
        <v>1</v>
      </c>
      <c r="F444" s="27"/>
      <c r="G444" s="27">
        <v>1</v>
      </c>
      <c r="H444" s="44">
        <v>13.04</v>
      </c>
      <c r="I444" s="44">
        <f t="shared" si="10"/>
        <v>7.6687116564417179E-2</v>
      </c>
    </row>
    <row r="445" spans="2:9" x14ac:dyDescent="0.3">
      <c r="B445" s="27"/>
      <c r="C445" s="27">
        <v>475</v>
      </c>
      <c r="D445" s="27" t="s">
        <v>281</v>
      </c>
      <c r="E445" s="109">
        <v>1.2</v>
      </c>
      <c r="F445" s="27"/>
      <c r="G445" s="27">
        <v>1</v>
      </c>
      <c r="H445" s="44">
        <v>13.04</v>
      </c>
      <c r="I445" s="44">
        <f t="shared" si="10"/>
        <v>9.202453987730061E-2</v>
      </c>
    </row>
    <row r="446" spans="2:9" x14ac:dyDescent="0.3">
      <c r="B446" s="27"/>
      <c r="C446" s="27">
        <v>476</v>
      </c>
      <c r="D446" s="27" t="s">
        <v>929</v>
      </c>
      <c r="E446" s="109">
        <v>6</v>
      </c>
      <c r="F446" s="27"/>
      <c r="G446" s="27">
        <v>1</v>
      </c>
      <c r="H446" s="44">
        <v>52.14</v>
      </c>
      <c r="I446" s="44">
        <f t="shared" si="10"/>
        <v>0.11507479861910241</v>
      </c>
    </row>
    <row r="447" spans="2:9" x14ac:dyDescent="0.3">
      <c r="B447" s="27"/>
      <c r="C447" s="27">
        <v>477</v>
      </c>
      <c r="D447" s="27" t="s">
        <v>4120</v>
      </c>
      <c r="E447" s="109">
        <v>50</v>
      </c>
      <c r="F447" s="27"/>
      <c r="G447" s="27">
        <v>1</v>
      </c>
      <c r="H447" s="44">
        <v>52.14</v>
      </c>
      <c r="I447" s="44">
        <f t="shared" si="10"/>
        <v>0.95895665515918682</v>
      </c>
    </row>
    <row r="448" spans="2:9" x14ac:dyDescent="0.3">
      <c r="B448" s="27"/>
      <c r="C448" s="27">
        <v>478</v>
      </c>
      <c r="D448" s="27" t="s">
        <v>529</v>
      </c>
      <c r="E448" s="109">
        <v>28</v>
      </c>
      <c r="F448" s="27"/>
      <c r="G448" s="27">
        <v>1</v>
      </c>
      <c r="H448" s="44">
        <v>521.42999999999995</v>
      </c>
      <c r="I448" s="44">
        <f t="shared" si="10"/>
        <v>5.3698483017854751E-2</v>
      </c>
    </row>
    <row r="449" spans="2:9" x14ac:dyDescent="0.3">
      <c r="B449" s="27"/>
      <c r="C449" s="27">
        <v>479</v>
      </c>
      <c r="D449" s="27" t="s">
        <v>355</v>
      </c>
      <c r="E449" s="109">
        <v>8.99</v>
      </c>
      <c r="F449" s="27"/>
      <c r="G449" s="27">
        <v>1</v>
      </c>
      <c r="H449" s="44">
        <v>260.70999999999998</v>
      </c>
      <c r="I449" s="44">
        <f t="shared" si="10"/>
        <v>3.4482758620689662E-2</v>
      </c>
    </row>
    <row r="450" spans="2:9" x14ac:dyDescent="0.3">
      <c r="B450" s="27"/>
      <c r="C450" s="27">
        <v>480</v>
      </c>
      <c r="D450" s="27" t="s">
        <v>3402</v>
      </c>
      <c r="E450" s="109">
        <v>10</v>
      </c>
      <c r="F450" s="27"/>
      <c r="G450" s="27">
        <v>1</v>
      </c>
      <c r="H450" s="44">
        <v>260.70999999999998</v>
      </c>
      <c r="I450" s="44">
        <f t="shared" si="10"/>
        <v>3.8356794906217642E-2</v>
      </c>
    </row>
    <row r="451" spans="2:9" x14ac:dyDescent="0.3">
      <c r="B451" s="27"/>
      <c r="C451" s="27">
        <v>481</v>
      </c>
      <c r="D451" s="27" t="s">
        <v>569</v>
      </c>
      <c r="E451" s="109">
        <v>9.99</v>
      </c>
      <c r="F451" s="27"/>
      <c r="G451" s="27">
        <v>1</v>
      </c>
      <c r="H451" s="44">
        <v>104.29</v>
      </c>
      <c r="I451" s="44">
        <f t="shared" si="10"/>
        <v>9.5790583948604846E-2</v>
      </c>
    </row>
    <row r="452" spans="2:9" x14ac:dyDescent="0.3">
      <c r="B452" s="27"/>
      <c r="C452" s="27">
        <v>482</v>
      </c>
      <c r="D452" s="27" t="s">
        <v>417</v>
      </c>
      <c r="E452" s="109">
        <v>6.99</v>
      </c>
      <c r="F452" s="27"/>
      <c r="G452" s="27">
        <v>1</v>
      </c>
      <c r="H452" s="44">
        <v>104.29</v>
      </c>
      <c r="I452" s="44">
        <f t="shared" si="10"/>
        <v>6.702464282289769E-2</v>
      </c>
    </row>
    <row r="453" spans="2:9" x14ac:dyDescent="0.3">
      <c r="B453" s="27"/>
      <c r="C453" s="27">
        <v>483</v>
      </c>
      <c r="D453" s="27" t="s">
        <v>528</v>
      </c>
      <c r="E453" s="109">
        <v>79.989999999999995</v>
      </c>
      <c r="F453" s="27"/>
      <c r="G453" s="27">
        <v>1</v>
      </c>
      <c r="H453" s="44">
        <v>260.70999999999998</v>
      </c>
      <c r="I453" s="44">
        <f t="shared" si="10"/>
        <v>0.30681600245483487</v>
      </c>
    </row>
    <row r="454" spans="2:9" x14ac:dyDescent="0.3">
      <c r="B454" s="27"/>
      <c r="C454" s="27">
        <v>512</v>
      </c>
      <c r="D454" s="27" t="s">
        <v>3417</v>
      </c>
      <c r="E454" s="109">
        <v>5.4</v>
      </c>
      <c r="F454" s="27"/>
      <c r="G454" s="27">
        <v>1</v>
      </c>
      <c r="H454" s="44">
        <v>52.14</v>
      </c>
      <c r="I454" s="44">
        <f t="shared" si="10"/>
        <v>0.10356731875719218</v>
      </c>
    </row>
    <row r="455" spans="2:9" x14ac:dyDescent="0.3">
      <c r="B455" s="27"/>
      <c r="C455" s="27">
        <v>513</v>
      </c>
      <c r="D455" s="27" t="s">
        <v>354</v>
      </c>
      <c r="E455" s="109">
        <v>3.95</v>
      </c>
      <c r="F455" s="27"/>
      <c r="G455" s="27">
        <v>2</v>
      </c>
      <c r="H455" s="44">
        <v>521.42999999999995</v>
      </c>
      <c r="I455" s="44">
        <f t="shared" si="10"/>
        <v>1.5150643422894733E-2</v>
      </c>
    </row>
    <row r="456" spans="2:9" x14ac:dyDescent="0.3">
      <c r="B456" s="27"/>
      <c r="C456" s="27">
        <v>514</v>
      </c>
      <c r="D456" s="27" t="s">
        <v>4121</v>
      </c>
      <c r="E456" s="109">
        <v>3.45</v>
      </c>
      <c r="F456" s="27"/>
      <c r="G456" s="27">
        <v>1</v>
      </c>
      <c r="H456" s="44">
        <v>521.42999999999995</v>
      </c>
      <c r="I456" s="44">
        <f t="shared" si="10"/>
        <v>6.6164202289856746E-3</v>
      </c>
    </row>
    <row r="457" spans="2:9" x14ac:dyDescent="0.3">
      <c r="B457" s="27"/>
      <c r="C457" s="27">
        <v>515</v>
      </c>
      <c r="D457" s="27" t="s">
        <v>3419</v>
      </c>
      <c r="E457" s="109">
        <v>2.4900000000000002</v>
      </c>
      <c r="F457" s="27"/>
      <c r="G457" s="27">
        <v>1</v>
      </c>
      <c r="H457" s="44">
        <v>156.43</v>
      </c>
      <c r="I457" s="44">
        <f t="shared" si="10"/>
        <v>1.5917662852394043E-2</v>
      </c>
    </row>
    <row r="458" spans="2:9" x14ac:dyDescent="0.3">
      <c r="B458" s="27"/>
      <c r="C458" s="27">
        <v>516</v>
      </c>
      <c r="D458" s="27" t="s">
        <v>351</v>
      </c>
      <c r="E458" s="109">
        <v>9.99</v>
      </c>
      <c r="F458" s="27"/>
      <c r="G458" s="27">
        <v>1</v>
      </c>
      <c r="H458" s="44">
        <v>52.14</v>
      </c>
      <c r="I458" s="44">
        <f t="shared" si="10"/>
        <v>0.19159953970080554</v>
      </c>
    </row>
    <row r="459" spans="2:9" x14ac:dyDescent="0.3">
      <c r="B459" s="27"/>
      <c r="C459" s="27">
        <v>517</v>
      </c>
      <c r="D459" s="27" t="s">
        <v>352</v>
      </c>
      <c r="E459" s="109">
        <v>10</v>
      </c>
      <c r="F459" s="27"/>
      <c r="G459" s="27">
        <v>1</v>
      </c>
      <c r="H459" s="44">
        <v>52.14</v>
      </c>
      <c r="I459" s="44">
        <f t="shared" si="10"/>
        <v>0.19179133103183735</v>
      </c>
    </row>
    <row r="460" spans="2:9" x14ac:dyDescent="0.3">
      <c r="B460" s="27"/>
      <c r="C460" s="27">
        <v>518</v>
      </c>
      <c r="D460" s="27" t="s">
        <v>355</v>
      </c>
      <c r="E460" s="109">
        <v>22.99</v>
      </c>
      <c r="F460" s="27"/>
      <c r="G460" s="27">
        <v>2</v>
      </c>
      <c r="H460" s="44">
        <v>260.70999999999998</v>
      </c>
      <c r="I460" s="44">
        <f t="shared" ref="I460:I475" si="11">+(E460*G460)/H460</f>
        <v>0.1763645429787887</v>
      </c>
    </row>
    <row r="461" spans="2:9" x14ac:dyDescent="0.3">
      <c r="B461" s="27"/>
      <c r="C461" s="27">
        <v>519</v>
      </c>
      <c r="D461" s="27" t="s">
        <v>181</v>
      </c>
      <c r="E461" s="109">
        <v>3.85</v>
      </c>
      <c r="F461" s="27"/>
      <c r="G461" s="27">
        <v>8</v>
      </c>
      <c r="H461" s="44">
        <v>52.14</v>
      </c>
      <c r="I461" s="44">
        <f t="shared" si="11"/>
        <v>0.59071729957805907</v>
      </c>
    </row>
    <row r="462" spans="2:9" x14ac:dyDescent="0.3">
      <c r="B462" s="27"/>
      <c r="C462" s="27">
        <v>520</v>
      </c>
      <c r="D462" s="27" t="s">
        <v>4177</v>
      </c>
      <c r="E462" s="109">
        <v>0</v>
      </c>
      <c r="F462" s="27"/>
      <c r="G462" s="27">
        <v>2</v>
      </c>
      <c r="H462" s="44">
        <v>104.29</v>
      </c>
      <c r="I462" s="44">
        <f t="shared" si="11"/>
        <v>0</v>
      </c>
    </row>
    <row r="463" spans="2:9" x14ac:dyDescent="0.3">
      <c r="B463" s="27"/>
      <c r="C463" s="27">
        <v>521</v>
      </c>
      <c r="D463" s="27" t="s">
        <v>183</v>
      </c>
      <c r="E463" s="109">
        <v>80</v>
      </c>
      <c r="F463" s="27"/>
      <c r="G463" s="27">
        <v>2</v>
      </c>
      <c r="H463" s="44">
        <v>104.29</v>
      </c>
      <c r="I463" s="44">
        <f t="shared" si="11"/>
        <v>1.534183526704382</v>
      </c>
    </row>
    <row r="464" spans="2:9" x14ac:dyDescent="0.3">
      <c r="B464" s="27"/>
      <c r="C464" s="27">
        <v>522</v>
      </c>
      <c r="D464" s="27" t="s">
        <v>4178</v>
      </c>
      <c r="E464" s="109">
        <v>18.5</v>
      </c>
      <c r="F464" s="27"/>
      <c r="G464" s="27">
        <v>4</v>
      </c>
      <c r="H464" s="44">
        <v>52.14</v>
      </c>
      <c r="I464" s="44">
        <f t="shared" si="11"/>
        <v>1.4192558496355965</v>
      </c>
    </row>
    <row r="465" spans="2:12" x14ac:dyDescent="0.3">
      <c r="B465" s="27"/>
      <c r="C465" s="27">
        <v>523</v>
      </c>
      <c r="D465" s="27" t="s">
        <v>185</v>
      </c>
      <c r="E465" s="109">
        <v>50.5</v>
      </c>
      <c r="F465" s="27"/>
      <c r="G465" s="27">
        <v>2</v>
      </c>
      <c r="H465" s="44">
        <v>52.14</v>
      </c>
      <c r="I465" s="44">
        <f t="shared" si="11"/>
        <v>1.9370924434215573</v>
      </c>
    </row>
    <row r="466" spans="2:12" x14ac:dyDescent="0.3">
      <c r="B466" s="27"/>
      <c r="C466" s="27">
        <v>524</v>
      </c>
      <c r="D466" s="27" t="s">
        <v>279</v>
      </c>
      <c r="E466" s="109">
        <v>1.05</v>
      </c>
      <c r="F466" s="27">
        <v>40</v>
      </c>
      <c r="G466" s="27">
        <v>1</v>
      </c>
      <c r="H466" s="44">
        <v>52.14</v>
      </c>
      <c r="I466" s="44">
        <f t="shared" si="11"/>
        <v>2.0138089758342925E-2</v>
      </c>
    </row>
    <row r="467" spans="2:12" x14ac:dyDescent="0.3">
      <c r="B467" s="27"/>
      <c r="C467" s="27">
        <v>525</v>
      </c>
      <c r="D467" s="27" t="s">
        <v>346</v>
      </c>
      <c r="E467" s="109">
        <v>1.25</v>
      </c>
      <c r="F467" s="27">
        <v>16</v>
      </c>
      <c r="G467" s="27">
        <v>1</v>
      </c>
      <c r="H467" s="44">
        <v>8.69</v>
      </c>
      <c r="I467" s="44">
        <f t="shared" si="11"/>
        <v>0.14384349827387802</v>
      </c>
    </row>
    <row r="468" spans="2:12" x14ac:dyDescent="0.3">
      <c r="B468" s="27"/>
      <c r="C468" s="27">
        <v>526</v>
      </c>
      <c r="D468" s="27" t="s">
        <v>3420</v>
      </c>
      <c r="E468" s="109">
        <v>1.89</v>
      </c>
      <c r="F468" s="27">
        <v>16</v>
      </c>
      <c r="G468" s="27">
        <v>1</v>
      </c>
      <c r="H468" s="44">
        <v>8.69</v>
      </c>
      <c r="I468" s="44">
        <f t="shared" si="11"/>
        <v>0.21749136939010358</v>
      </c>
    </row>
    <row r="469" spans="2:12" x14ac:dyDescent="0.3">
      <c r="B469" s="27"/>
      <c r="C469" s="27">
        <v>527</v>
      </c>
      <c r="D469" s="27" t="s">
        <v>4179</v>
      </c>
      <c r="E469" s="109">
        <v>2.1</v>
      </c>
      <c r="F469" s="27"/>
      <c r="G469" s="27">
        <v>1</v>
      </c>
      <c r="H469" s="44">
        <v>52.14</v>
      </c>
      <c r="I469" s="44">
        <f t="shared" si="11"/>
        <v>4.0276179516685849E-2</v>
      </c>
    </row>
    <row r="470" spans="2:12" x14ac:dyDescent="0.3">
      <c r="B470" s="27"/>
      <c r="C470" s="27">
        <v>528</v>
      </c>
      <c r="D470" s="27" t="s">
        <v>3421</v>
      </c>
      <c r="E470" s="109">
        <v>33.200000000000003</v>
      </c>
      <c r="F470" s="27"/>
      <c r="G470" s="27">
        <v>1</v>
      </c>
      <c r="H470" s="44">
        <v>104.29</v>
      </c>
      <c r="I470" s="44">
        <f t="shared" si="11"/>
        <v>0.31834308179115928</v>
      </c>
    </row>
    <row r="471" spans="2:12" x14ac:dyDescent="0.3">
      <c r="B471" s="27"/>
      <c r="C471" s="27">
        <v>529</v>
      </c>
      <c r="D471" s="27" t="s">
        <v>1465</v>
      </c>
      <c r="E471" s="109">
        <v>3.39</v>
      </c>
      <c r="F471" s="27"/>
      <c r="G471" s="27">
        <v>1</v>
      </c>
      <c r="H471" s="44">
        <v>52.14</v>
      </c>
      <c r="I471" s="44">
        <f t="shared" si="11"/>
        <v>6.5017261219792871E-2</v>
      </c>
    </row>
    <row r="472" spans="2:12" x14ac:dyDescent="0.3">
      <c r="B472" s="27"/>
      <c r="C472" s="27">
        <v>530</v>
      </c>
      <c r="D472" s="27" t="s">
        <v>3423</v>
      </c>
      <c r="E472" s="109">
        <v>2.99</v>
      </c>
      <c r="F472" s="27">
        <v>8</v>
      </c>
      <c r="G472" s="27">
        <v>1</v>
      </c>
      <c r="H472" s="44">
        <v>52.14</v>
      </c>
      <c r="I472" s="44">
        <f t="shared" si="11"/>
        <v>5.7345607978519376E-2</v>
      </c>
    </row>
    <row r="473" spans="2:12" x14ac:dyDescent="0.3">
      <c r="B473" s="27"/>
      <c r="C473" s="27">
        <v>531</v>
      </c>
      <c r="D473" s="27" t="s">
        <v>3424</v>
      </c>
      <c r="E473" s="109">
        <v>2.4900000000000002</v>
      </c>
      <c r="F473" s="27">
        <v>30</v>
      </c>
      <c r="G473" s="27">
        <v>8</v>
      </c>
      <c r="H473" s="44">
        <v>52.14</v>
      </c>
      <c r="I473" s="44">
        <f t="shared" si="11"/>
        <v>0.38204833141542005</v>
      </c>
    </row>
    <row r="474" spans="2:12" x14ac:dyDescent="0.3">
      <c r="B474" s="27"/>
      <c r="C474" s="27">
        <v>532</v>
      </c>
      <c r="D474" s="27" t="s">
        <v>188</v>
      </c>
      <c r="E474" s="109">
        <v>6.99</v>
      </c>
      <c r="F474" s="27"/>
      <c r="G474" s="27">
        <v>1</v>
      </c>
      <c r="H474" s="44">
        <v>104.29</v>
      </c>
      <c r="I474" s="44">
        <f t="shared" si="11"/>
        <v>6.702464282289769E-2</v>
      </c>
    </row>
    <row r="475" spans="2:12" x14ac:dyDescent="0.3">
      <c r="B475" s="27"/>
      <c r="C475" s="27">
        <v>536</v>
      </c>
      <c r="D475" s="27" t="s">
        <v>353</v>
      </c>
      <c r="E475" s="109">
        <v>9.99</v>
      </c>
      <c r="F475" s="27">
        <v>1</v>
      </c>
      <c r="G475" s="27">
        <v>1</v>
      </c>
      <c r="H475" s="44">
        <v>521.42999999999995</v>
      </c>
      <c r="I475" s="44">
        <f t="shared" si="11"/>
        <v>1.9158851619584607E-2</v>
      </c>
    </row>
    <row r="476" spans="2:12" x14ac:dyDescent="0.3">
      <c r="B476" s="27"/>
      <c r="C476" s="27">
        <v>537</v>
      </c>
      <c r="D476" s="27" t="s">
        <v>3426</v>
      </c>
      <c r="E476" s="109">
        <v>6.99</v>
      </c>
      <c r="F476" s="27">
        <v>40</v>
      </c>
      <c r="G476" s="27">
        <v>1</v>
      </c>
      <c r="H476" s="44">
        <v>521.42999999999995</v>
      </c>
      <c r="I476" s="44">
        <f>+(E476*G476)/H476</f>
        <v>1.3405442724814455E-2</v>
      </c>
      <c r="J476" s="57" t="s">
        <v>13</v>
      </c>
      <c r="K476" s="132">
        <f>SUM(I398:I476)</f>
        <v>30.086797864024931</v>
      </c>
      <c r="L476" s="66">
        <f>COUNT(I398:I476)</f>
        <v>79</v>
      </c>
    </row>
    <row r="477" spans="2:12" x14ac:dyDescent="0.3">
      <c r="B477" s="56" t="s">
        <v>14</v>
      </c>
      <c r="C477" s="27"/>
      <c r="D477" s="55"/>
      <c r="E477" s="117"/>
      <c r="F477" s="27"/>
      <c r="G477" s="27"/>
      <c r="H477" s="44"/>
      <c r="I477" s="44"/>
    </row>
    <row r="478" spans="2:12" x14ac:dyDescent="0.3">
      <c r="B478" s="27"/>
      <c r="C478" s="55">
        <v>538</v>
      </c>
      <c r="D478" s="55" t="s">
        <v>356</v>
      </c>
      <c r="E478" s="117">
        <v>179.99</v>
      </c>
      <c r="F478" s="27"/>
      <c r="G478" s="53">
        <v>1</v>
      </c>
      <c r="H478" s="44">
        <v>521.42999999999995</v>
      </c>
      <c r="I478" s="44">
        <f>+(E478*G478)/H478</f>
        <v>0.34518535565655989</v>
      </c>
    </row>
    <row r="479" spans="2:12" x14ac:dyDescent="0.3">
      <c r="B479" s="27"/>
      <c r="C479" s="55">
        <v>539</v>
      </c>
      <c r="D479" s="55" t="s">
        <v>205</v>
      </c>
      <c r="E479" s="117">
        <v>30</v>
      </c>
      <c r="F479" s="27"/>
      <c r="G479" s="53">
        <v>1</v>
      </c>
      <c r="H479" s="44">
        <v>4</v>
      </c>
      <c r="I479" s="44">
        <f t="shared" ref="I479:I484" si="12">+(E479*G479)/H479</f>
        <v>7.5</v>
      </c>
    </row>
    <row r="480" spans="2:12" x14ac:dyDescent="0.3">
      <c r="B480" s="27"/>
      <c r="C480" s="55">
        <v>540</v>
      </c>
      <c r="D480" s="55" t="s">
        <v>3586</v>
      </c>
      <c r="E480" s="117">
        <v>5</v>
      </c>
      <c r="F480" s="27"/>
      <c r="G480" s="53">
        <v>1</v>
      </c>
      <c r="H480" s="44">
        <v>1</v>
      </c>
      <c r="I480" s="44">
        <f t="shared" si="12"/>
        <v>5</v>
      </c>
    </row>
    <row r="481" spans="2:12" x14ac:dyDescent="0.3">
      <c r="B481" s="27"/>
      <c r="C481" s="55">
        <v>541</v>
      </c>
      <c r="D481" s="55" t="s">
        <v>210</v>
      </c>
      <c r="E481" s="117">
        <v>30</v>
      </c>
      <c r="F481" s="27"/>
      <c r="G481" s="53">
        <v>2</v>
      </c>
      <c r="H481" s="44">
        <v>52.14</v>
      </c>
      <c r="I481" s="44">
        <f t="shared" si="12"/>
        <v>1.1507479861910241</v>
      </c>
    </row>
    <row r="482" spans="2:12" x14ac:dyDescent="0.3">
      <c r="B482" s="27"/>
      <c r="C482" s="55">
        <v>542</v>
      </c>
      <c r="D482" s="55" t="s">
        <v>3588</v>
      </c>
      <c r="E482" s="117">
        <v>3.99</v>
      </c>
      <c r="F482" s="27">
        <v>2</v>
      </c>
      <c r="G482" s="53">
        <v>1</v>
      </c>
      <c r="H482" s="44">
        <v>260.70999999999998</v>
      </c>
      <c r="I482" s="44">
        <f t="shared" si="12"/>
        <v>1.5304361167580839E-2</v>
      </c>
    </row>
    <row r="483" spans="2:12" x14ac:dyDescent="0.3">
      <c r="B483" s="27"/>
      <c r="C483" s="55">
        <v>543</v>
      </c>
      <c r="D483" s="55" t="s">
        <v>380</v>
      </c>
      <c r="E483" s="117">
        <v>7895</v>
      </c>
      <c r="F483" s="27"/>
      <c r="G483" s="53">
        <v>1</v>
      </c>
      <c r="H483" s="44">
        <v>250</v>
      </c>
      <c r="I483" s="44">
        <f t="shared" si="12"/>
        <v>31.58</v>
      </c>
    </row>
    <row r="484" spans="2:12" x14ac:dyDescent="0.3">
      <c r="B484" s="27"/>
      <c r="C484" s="55">
        <v>543</v>
      </c>
      <c r="D484" s="55" t="s">
        <v>3589</v>
      </c>
      <c r="E484" s="117">
        <v>89.95</v>
      </c>
      <c r="F484" s="27"/>
      <c r="G484" s="53">
        <v>1</v>
      </c>
      <c r="H484" s="44">
        <v>521.42999999999995</v>
      </c>
      <c r="I484" s="44">
        <f t="shared" si="12"/>
        <v>0.17250637669485838</v>
      </c>
      <c r="J484" s="57" t="s">
        <v>14</v>
      </c>
      <c r="K484" s="132">
        <f>SUM(I478:I484)</f>
        <v>45.763744079710023</v>
      </c>
      <c r="L484" s="66">
        <f>COUNT(I478:I484)</f>
        <v>7</v>
      </c>
    </row>
    <row r="485" spans="2:12" x14ac:dyDescent="0.3">
      <c r="B485" s="56" t="s">
        <v>257</v>
      </c>
      <c r="C485" s="27"/>
      <c r="D485" s="55"/>
      <c r="E485" s="117"/>
      <c r="F485" s="27"/>
      <c r="G485" s="27"/>
      <c r="H485" s="44"/>
      <c r="I485" s="44"/>
    </row>
    <row r="486" spans="2:12" x14ac:dyDescent="0.3">
      <c r="B486" s="27"/>
      <c r="C486" s="55">
        <v>544</v>
      </c>
      <c r="D486" s="55" t="s">
        <v>212</v>
      </c>
      <c r="E486" s="117">
        <v>200</v>
      </c>
      <c r="F486" s="27"/>
      <c r="G486" s="53">
        <v>1</v>
      </c>
      <c r="H486" s="44">
        <v>521.42999999999995</v>
      </c>
      <c r="I486" s="44">
        <f>+(E486*G486)/H486</f>
        <v>0.38356059298467682</v>
      </c>
    </row>
    <row r="487" spans="2:12" x14ac:dyDescent="0.3">
      <c r="B487" s="27"/>
      <c r="C487" s="55">
        <v>545</v>
      </c>
      <c r="D487" s="55" t="s">
        <v>3606</v>
      </c>
      <c r="E487" s="117">
        <v>24.99</v>
      </c>
      <c r="F487" s="27"/>
      <c r="G487" s="53">
        <v>1</v>
      </c>
      <c r="H487" s="44">
        <v>521.42999999999995</v>
      </c>
      <c r="I487" s="44">
        <f t="shared" ref="I487:I512" si="13">+(E487*G487)/H487</f>
        <v>4.7925896093435359E-2</v>
      </c>
    </row>
    <row r="488" spans="2:12" x14ac:dyDescent="0.3">
      <c r="B488" s="27"/>
      <c r="C488" s="55">
        <v>546</v>
      </c>
      <c r="D488" s="55" t="s">
        <v>214</v>
      </c>
      <c r="E488" s="117">
        <v>164.3</v>
      </c>
      <c r="F488" s="27"/>
      <c r="G488" s="53">
        <v>1</v>
      </c>
      <c r="H488" s="44">
        <v>208.57</v>
      </c>
      <c r="I488" s="44">
        <f t="shared" si="13"/>
        <v>0.78774512154192844</v>
      </c>
    </row>
    <row r="489" spans="2:12" x14ac:dyDescent="0.3">
      <c r="B489" s="27"/>
      <c r="C489" s="55">
        <v>547</v>
      </c>
      <c r="D489" s="55" t="s">
        <v>357</v>
      </c>
      <c r="E489" s="117">
        <v>119.99</v>
      </c>
      <c r="F489" s="27"/>
      <c r="G489" s="53">
        <v>1</v>
      </c>
      <c r="H489" s="44">
        <v>208.57</v>
      </c>
      <c r="I489" s="44">
        <f t="shared" si="13"/>
        <v>0.57529846094836268</v>
      </c>
    </row>
    <row r="490" spans="2:12" x14ac:dyDescent="0.3">
      <c r="B490" s="27"/>
      <c r="C490" s="55">
        <v>548</v>
      </c>
      <c r="D490" s="55" t="s">
        <v>216</v>
      </c>
      <c r="E490" s="117">
        <v>20</v>
      </c>
      <c r="F490" s="27"/>
      <c r="G490" s="53">
        <v>14</v>
      </c>
      <c r="H490" s="44">
        <v>52.14</v>
      </c>
      <c r="I490" s="44">
        <f t="shared" si="13"/>
        <v>5.3701572688914458</v>
      </c>
    </row>
    <row r="491" spans="2:12" x14ac:dyDescent="0.3">
      <c r="B491" s="27"/>
      <c r="C491" s="55">
        <v>549</v>
      </c>
      <c r="D491" s="55" t="s">
        <v>216</v>
      </c>
      <c r="E491" s="117">
        <v>15</v>
      </c>
      <c r="F491" s="27"/>
      <c r="G491" s="53">
        <v>12</v>
      </c>
      <c r="H491" s="44">
        <v>52.14</v>
      </c>
      <c r="I491" s="44">
        <f t="shared" si="13"/>
        <v>3.4522439585730726</v>
      </c>
    </row>
    <row r="492" spans="2:12" x14ac:dyDescent="0.3">
      <c r="B492" s="27"/>
      <c r="C492" s="55">
        <v>550</v>
      </c>
      <c r="D492" s="55" t="s">
        <v>216</v>
      </c>
      <c r="E492" s="117">
        <v>10</v>
      </c>
      <c r="F492" s="27"/>
      <c r="G492" s="53">
        <v>1</v>
      </c>
      <c r="H492" s="44">
        <v>52.14</v>
      </c>
      <c r="I492" s="44">
        <f t="shared" si="13"/>
        <v>0.19179133103183735</v>
      </c>
    </row>
    <row r="493" spans="2:12" x14ac:dyDescent="0.3">
      <c r="B493" s="27"/>
      <c r="C493" s="55">
        <v>551</v>
      </c>
      <c r="D493" s="55" t="s">
        <v>216</v>
      </c>
      <c r="E493" s="117">
        <v>50</v>
      </c>
      <c r="F493" s="27"/>
      <c r="G493" s="53">
        <v>1</v>
      </c>
      <c r="H493" s="44">
        <v>52.14</v>
      </c>
      <c r="I493" s="44">
        <f t="shared" si="13"/>
        <v>0.95895665515918682</v>
      </c>
    </row>
    <row r="494" spans="2:12" x14ac:dyDescent="0.3">
      <c r="B494" s="27"/>
      <c r="C494" s="55">
        <v>552</v>
      </c>
      <c r="D494" s="55" t="s">
        <v>537</v>
      </c>
      <c r="E494" s="117">
        <v>60</v>
      </c>
      <c r="F494" s="27"/>
      <c r="G494" s="53">
        <v>1</v>
      </c>
      <c r="H494" s="44">
        <v>521.42999999999995</v>
      </c>
      <c r="I494" s="44">
        <f t="shared" si="13"/>
        <v>0.11506817789540304</v>
      </c>
    </row>
    <row r="495" spans="2:12" x14ac:dyDescent="0.3">
      <c r="B495" s="27"/>
      <c r="C495" s="55">
        <v>553</v>
      </c>
      <c r="D495" s="55" t="s">
        <v>537</v>
      </c>
      <c r="E495" s="117">
        <v>10</v>
      </c>
      <c r="F495" s="27"/>
      <c r="G495" s="53">
        <v>1</v>
      </c>
      <c r="H495" s="44">
        <v>52.14</v>
      </c>
      <c r="I495" s="44">
        <f t="shared" si="13"/>
        <v>0.19179133103183735</v>
      </c>
    </row>
    <row r="496" spans="2:12" x14ac:dyDescent="0.3">
      <c r="B496" s="27"/>
      <c r="C496" s="55">
        <v>554</v>
      </c>
      <c r="D496" s="55" t="s">
        <v>1544</v>
      </c>
      <c r="E496" s="117">
        <v>10</v>
      </c>
      <c r="F496" s="27"/>
      <c r="G496" s="53">
        <v>2</v>
      </c>
      <c r="H496" s="44">
        <v>52.14</v>
      </c>
      <c r="I496" s="44">
        <f t="shared" si="13"/>
        <v>0.3835826620636747</v>
      </c>
    </row>
    <row r="497" spans="2:12" x14ac:dyDescent="0.3">
      <c r="B497" s="27"/>
      <c r="C497" s="55">
        <v>555</v>
      </c>
      <c r="D497" s="55" t="s">
        <v>539</v>
      </c>
      <c r="E497" s="117">
        <v>1.99</v>
      </c>
      <c r="F497" s="27"/>
      <c r="G497" s="53">
        <v>1</v>
      </c>
      <c r="H497" s="44">
        <v>52.14</v>
      </c>
      <c r="I497" s="44">
        <f t="shared" si="13"/>
        <v>3.8166474875335636E-2</v>
      </c>
    </row>
    <row r="498" spans="2:12" x14ac:dyDescent="0.3">
      <c r="B498" s="27"/>
      <c r="C498" s="55">
        <v>556</v>
      </c>
      <c r="D498" s="55" t="s">
        <v>3607</v>
      </c>
      <c r="E498" s="117">
        <v>5.09</v>
      </c>
      <c r="F498" s="27"/>
      <c r="G498" s="53">
        <v>1</v>
      </c>
      <c r="H498" s="44">
        <v>52.14</v>
      </c>
      <c r="I498" s="44">
        <f t="shared" si="13"/>
        <v>9.7621787495205212E-2</v>
      </c>
    </row>
    <row r="499" spans="2:12" x14ac:dyDescent="0.3">
      <c r="B499" s="27"/>
      <c r="C499" s="55">
        <v>557</v>
      </c>
      <c r="D499" s="55" t="s">
        <v>360</v>
      </c>
      <c r="E499" s="117">
        <v>4.99</v>
      </c>
      <c r="F499" s="27">
        <v>10</v>
      </c>
      <c r="G499" s="53">
        <v>1</v>
      </c>
      <c r="H499" s="44">
        <v>52.14</v>
      </c>
      <c r="I499" s="44">
        <f t="shared" si="13"/>
        <v>9.570387418488685E-2</v>
      </c>
    </row>
    <row r="500" spans="2:12" x14ac:dyDescent="0.3">
      <c r="B500" s="27"/>
      <c r="C500" s="55">
        <v>558</v>
      </c>
      <c r="D500" s="55" t="s">
        <v>358</v>
      </c>
      <c r="E500" s="109">
        <v>3.49</v>
      </c>
      <c r="F500" s="27">
        <v>50</v>
      </c>
      <c r="G500" s="53">
        <v>1</v>
      </c>
      <c r="H500" s="44">
        <v>52.14</v>
      </c>
      <c r="I500" s="44">
        <f t="shared" si="13"/>
        <v>6.6935174530111247E-2</v>
      </c>
    </row>
    <row r="501" spans="2:12" x14ac:dyDescent="0.3">
      <c r="B501" s="27"/>
      <c r="C501" s="55">
        <v>559</v>
      </c>
      <c r="D501" s="27" t="s">
        <v>3608</v>
      </c>
      <c r="E501" s="109">
        <v>3.99</v>
      </c>
      <c r="F501" s="27"/>
      <c r="G501" s="53">
        <v>1</v>
      </c>
      <c r="H501" s="44">
        <v>52.14</v>
      </c>
      <c r="I501" s="44">
        <f t="shared" si="13"/>
        <v>7.652474108170311E-2</v>
      </c>
    </row>
    <row r="502" spans="2:12" x14ac:dyDescent="0.3">
      <c r="B502" s="27"/>
      <c r="C502" s="55">
        <v>563</v>
      </c>
      <c r="D502" s="55" t="s">
        <v>3611</v>
      </c>
      <c r="E502" s="117">
        <v>15</v>
      </c>
      <c r="F502" s="27"/>
      <c r="G502" s="53">
        <v>1</v>
      </c>
      <c r="H502" s="44">
        <v>52.14</v>
      </c>
      <c r="I502" s="44">
        <f t="shared" si="13"/>
        <v>0.28768699654775604</v>
      </c>
    </row>
    <row r="503" spans="2:12" x14ac:dyDescent="0.3">
      <c r="B503" s="27"/>
      <c r="C503" s="27">
        <v>564</v>
      </c>
      <c r="D503" s="27" t="s">
        <v>219</v>
      </c>
      <c r="E503" s="109">
        <v>157.5</v>
      </c>
      <c r="F503" s="27"/>
      <c r="G503" s="27">
        <v>1</v>
      </c>
      <c r="H503" s="44">
        <v>52.14</v>
      </c>
      <c r="I503" s="44">
        <f t="shared" si="13"/>
        <v>3.0207134637514383</v>
      </c>
    </row>
    <row r="504" spans="2:12" x14ac:dyDescent="0.3">
      <c r="B504" s="27"/>
      <c r="C504" s="27">
        <v>565</v>
      </c>
      <c r="D504" s="27" t="s">
        <v>362</v>
      </c>
      <c r="E504" s="109">
        <v>45</v>
      </c>
      <c r="F504" s="27"/>
      <c r="G504" s="27">
        <v>1</v>
      </c>
      <c r="H504" s="44">
        <v>4.3499999999999996</v>
      </c>
      <c r="I504" s="44">
        <f t="shared" si="13"/>
        <v>10.344827586206897</v>
      </c>
    </row>
    <row r="505" spans="2:12" x14ac:dyDescent="0.3">
      <c r="B505" s="27"/>
      <c r="C505" s="27">
        <v>566</v>
      </c>
      <c r="D505" s="27" t="s">
        <v>3612</v>
      </c>
      <c r="E505" s="109">
        <v>5.99</v>
      </c>
      <c r="F505" s="27"/>
      <c r="G505" s="27">
        <v>1</v>
      </c>
      <c r="H505" s="44">
        <v>4.3499999999999996</v>
      </c>
      <c r="I505" s="44">
        <f t="shared" si="13"/>
        <v>1.3770114942528737</v>
      </c>
    </row>
    <row r="506" spans="2:12" x14ac:dyDescent="0.3">
      <c r="B506" s="27"/>
      <c r="C506" s="27">
        <v>567</v>
      </c>
      <c r="D506" s="27" t="s">
        <v>218</v>
      </c>
      <c r="E506" s="109">
        <v>20</v>
      </c>
      <c r="F506" s="27"/>
      <c r="G506" s="27">
        <v>1</v>
      </c>
      <c r="H506" s="44">
        <v>1</v>
      </c>
      <c r="I506" s="44">
        <f t="shared" si="13"/>
        <v>20</v>
      </c>
    </row>
    <row r="507" spans="2:12" x14ac:dyDescent="0.3">
      <c r="B507" s="27"/>
      <c r="C507" s="27">
        <v>568</v>
      </c>
      <c r="D507" s="27" t="s">
        <v>3613</v>
      </c>
      <c r="E507" s="109">
        <v>22.5</v>
      </c>
      <c r="F507" s="27"/>
      <c r="G507" s="27">
        <v>2</v>
      </c>
      <c r="H507" s="44">
        <v>52.14</v>
      </c>
      <c r="I507" s="44">
        <f t="shared" si="13"/>
        <v>0.86306098964326816</v>
      </c>
    </row>
    <row r="508" spans="2:12" x14ac:dyDescent="0.3">
      <c r="B508" s="27"/>
      <c r="C508" s="27">
        <v>569</v>
      </c>
      <c r="D508" s="27" t="s">
        <v>221</v>
      </c>
      <c r="E508" s="109">
        <v>70</v>
      </c>
      <c r="F508" s="27"/>
      <c r="G508" s="27">
        <v>2</v>
      </c>
      <c r="H508" s="44">
        <v>52.14</v>
      </c>
      <c r="I508" s="44">
        <f t="shared" si="13"/>
        <v>2.6850786344457229</v>
      </c>
    </row>
    <row r="509" spans="2:12" x14ac:dyDescent="0.3">
      <c r="B509" s="27"/>
      <c r="C509" s="27">
        <v>570</v>
      </c>
      <c r="D509" s="27" t="s">
        <v>222</v>
      </c>
      <c r="E509" s="109">
        <v>80</v>
      </c>
      <c r="F509" s="27"/>
      <c r="G509" s="27">
        <v>2</v>
      </c>
      <c r="H509" s="44">
        <v>521.42999999999995</v>
      </c>
      <c r="I509" s="44">
        <f t="shared" si="13"/>
        <v>0.30684847438774143</v>
      </c>
    </row>
    <row r="510" spans="2:12" x14ac:dyDescent="0.3">
      <c r="B510" s="27"/>
      <c r="C510" s="27">
        <v>571</v>
      </c>
      <c r="D510" s="27" t="s">
        <v>2547</v>
      </c>
      <c r="E510" s="109">
        <v>6</v>
      </c>
      <c r="F510" s="27"/>
      <c r="G510" s="27">
        <v>2</v>
      </c>
      <c r="H510" s="44">
        <v>521.42999999999995</v>
      </c>
      <c r="I510" s="44">
        <f t="shared" si="13"/>
        <v>2.3013635579080607E-2</v>
      </c>
    </row>
    <row r="511" spans="2:12" x14ac:dyDescent="0.3">
      <c r="B511" s="27"/>
      <c r="C511" s="27">
        <v>576</v>
      </c>
      <c r="D511" s="27" t="s">
        <v>220</v>
      </c>
      <c r="E511" s="109">
        <v>329.08</v>
      </c>
      <c r="F511" s="27"/>
      <c r="G511" s="27">
        <v>1</v>
      </c>
      <c r="H511" s="44">
        <v>52.14</v>
      </c>
      <c r="I511" s="44">
        <f t="shared" si="13"/>
        <v>6.3114691215957031</v>
      </c>
    </row>
    <row r="512" spans="2:12" x14ac:dyDescent="0.3">
      <c r="B512" s="27"/>
      <c r="C512" s="27"/>
      <c r="D512" s="27" t="s">
        <v>7034</v>
      </c>
      <c r="E512" s="109">
        <v>240</v>
      </c>
      <c r="F512" s="27"/>
      <c r="G512" s="27">
        <v>1</v>
      </c>
      <c r="H512" s="44">
        <v>52.14</v>
      </c>
      <c r="I512" s="44">
        <f t="shared" si="13"/>
        <v>4.6029919447640966</v>
      </c>
      <c r="J512" s="57" t="s">
        <v>15</v>
      </c>
      <c r="K512" s="132">
        <f>SUM(I486:I512)</f>
        <v>62.65577584955669</v>
      </c>
      <c r="L512" s="66">
        <f>COUNT(I486:I512)</f>
        <v>27</v>
      </c>
    </row>
    <row r="515" spans="9:12" x14ac:dyDescent="0.3">
      <c r="I515" s="25">
        <f>SUM(I4:I512)</f>
        <v>656.16509575971622</v>
      </c>
      <c r="K515" s="66">
        <f>SUM(K3:K512)</f>
        <v>656.165095759716</v>
      </c>
      <c r="L515" s="66">
        <f>SUM(L3:L512)</f>
        <v>500</v>
      </c>
    </row>
    <row r="516" spans="9:12" x14ac:dyDescent="0.3">
      <c r="J516" s="193" t="s">
        <v>7039</v>
      </c>
      <c r="K516" s="215">
        <f>K515-I515</f>
        <v>0</v>
      </c>
    </row>
  </sheetData>
  <pageMargins left="0.7" right="0.7" top="0.75" bottom="0.75" header="0.3" footer="0.3"/>
  <pageSetup paperSize="9" scale="6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4"/>
  <sheetViews>
    <sheetView zoomScale="80" zoomScaleNormal="80" workbookViewId="0">
      <pane ySplit="3" topLeftCell="A335" activePane="bottomLeft" state="frozen"/>
      <selection pane="bottomLeft" activeCell="V309" sqref="V309"/>
    </sheetView>
  </sheetViews>
  <sheetFormatPr defaultColWidth="9" defaultRowHeight="14" x14ac:dyDescent="0.3"/>
  <cols>
    <col min="1" max="1" width="2" style="66" customWidth="1"/>
    <col min="2" max="2" width="25.5" style="66" customWidth="1"/>
    <col min="3" max="3" width="4.83203125" style="66" bestFit="1" customWidth="1"/>
    <col min="4" max="4" width="25.58203125" style="66" customWidth="1"/>
    <col min="5" max="5" width="14.25" style="110" customWidth="1"/>
    <col min="6" max="6" width="4.58203125" style="66" customWidth="1"/>
    <col min="7" max="7" width="4.83203125" style="133" customWidth="1"/>
    <col min="8" max="8" width="8.08203125" style="25" customWidth="1"/>
    <col min="9" max="9" width="8.5" style="25" customWidth="1"/>
    <col min="10" max="10" width="4.08203125" style="25" customWidth="1"/>
    <col min="11" max="16384" width="9" style="66"/>
  </cols>
  <sheetData>
    <row r="1" spans="2:12" x14ac:dyDescent="0.3">
      <c r="B1" s="146" t="s">
        <v>451</v>
      </c>
    </row>
    <row r="2" spans="2:12" x14ac:dyDescent="0.3">
      <c r="B2" s="40" t="s">
        <v>8</v>
      </c>
      <c r="C2" s="40" t="s">
        <v>0</v>
      </c>
      <c r="D2" s="40" t="s">
        <v>1</v>
      </c>
      <c r="E2" s="111" t="s">
        <v>578</v>
      </c>
      <c r="F2" s="40" t="s">
        <v>3</v>
      </c>
      <c r="G2" s="40" t="s">
        <v>4</v>
      </c>
      <c r="H2" s="49" t="s">
        <v>5</v>
      </c>
      <c r="I2" s="49" t="s">
        <v>6</v>
      </c>
    </row>
    <row r="3" spans="2:12" x14ac:dyDescent="0.3">
      <c r="B3" s="40" t="s">
        <v>7</v>
      </c>
      <c r="C3" s="27"/>
      <c r="D3" s="27"/>
      <c r="E3" s="109"/>
      <c r="F3" s="27"/>
      <c r="G3" s="27"/>
      <c r="H3" s="44"/>
      <c r="I3" s="44"/>
      <c r="J3" s="26"/>
    </row>
    <row r="4" spans="2:12" x14ac:dyDescent="0.3">
      <c r="B4" s="27"/>
      <c r="C4" s="55">
        <v>1</v>
      </c>
      <c r="D4" s="51" t="s">
        <v>283</v>
      </c>
      <c r="E4" s="109">
        <v>1.21</v>
      </c>
      <c r="F4" s="27">
        <v>6</v>
      </c>
      <c r="G4" s="27">
        <v>1</v>
      </c>
      <c r="H4" s="44">
        <v>1</v>
      </c>
      <c r="I4" s="44">
        <f>(E4*G4)/H4</f>
        <v>1.21</v>
      </c>
      <c r="K4" s="66" t="s">
        <v>2594</v>
      </c>
      <c r="L4" s="208" t="s">
        <v>3756</v>
      </c>
    </row>
    <row r="5" spans="2:12" x14ac:dyDescent="0.3">
      <c r="B5" s="27"/>
      <c r="C5" s="55">
        <v>2</v>
      </c>
      <c r="D5" s="51" t="s">
        <v>365</v>
      </c>
      <c r="E5" s="107">
        <f>VLOOKUP(D5,'[1]new tesco'!$B$6:$I$297,8,FALSE)</f>
        <v>0.79</v>
      </c>
      <c r="F5" s="27">
        <v>6</v>
      </c>
      <c r="G5" s="27">
        <v>2</v>
      </c>
      <c r="H5" s="44">
        <v>1.71</v>
      </c>
      <c r="I5" s="44">
        <f t="shared" ref="I5:I68" si="0">(E5*G5)/H5</f>
        <v>0.92397660818713456</v>
      </c>
      <c r="K5" s="66" t="s">
        <v>3684</v>
      </c>
      <c r="L5" s="208" t="s">
        <v>3757</v>
      </c>
    </row>
    <row r="6" spans="2:12" x14ac:dyDescent="0.3">
      <c r="B6" s="27"/>
      <c r="C6" s="55">
        <v>3</v>
      </c>
      <c r="D6" s="51" t="s">
        <v>284</v>
      </c>
      <c r="E6" s="107">
        <f>VLOOKUP(D6,'[1]new tesco'!$B$6:$I$297,8,FALSE)</f>
        <v>1.99</v>
      </c>
      <c r="F6" s="27">
        <v>4</v>
      </c>
      <c r="G6" s="27">
        <v>1</v>
      </c>
      <c r="H6" s="44">
        <v>1</v>
      </c>
      <c r="I6" s="44">
        <f t="shared" si="0"/>
        <v>1.99</v>
      </c>
      <c r="K6" s="66" t="s">
        <v>3685</v>
      </c>
      <c r="L6" s="208" t="s">
        <v>2599</v>
      </c>
    </row>
    <row r="7" spans="2:12" x14ac:dyDescent="0.3">
      <c r="B7" s="27"/>
      <c r="C7" s="55">
        <v>4</v>
      </c>
      <c r="D7" s="51" t="s">
        <v>284</v>
      </c>
      <c r="E7" s="107">
        <f>VLOOKUP(D7,'[1]new tesco'!$B$6:$I$297,8,FALSE)</f>
        <v>1.99</v>
      </c>
      <c r="F7" s="27"/>
      <c r="G7" s="27">
        <v>1</v>
      </c>
      <c r="H7" s="44">
        <v>1</v>
      </c>
      <c r="I7" s="44">
        <f t="shared" si="0"/>
        <v>1.99</v>
      </c>
      <c r="K7" s="66" t="s">
        <v>3685</v>
      </c>
      <c r="L7" s="208" t="s">
        <v>3758</v>
      </c>
    </row>
    <row r="8" spans="2:12" x14ac:dyDescent="0.3">
      <c r="B8" s="27"/>
      <c r="C8" s="55">
        <v>5</v>
      </c>
      <c r="D8" s="51" t="s">
        <v>17</v>
      </c>
      <c r="E8" s="107">
        <f>VLOOKUP(D8,'[1]new tesco'!$B$6:$I$297,8,FALSE)</f>
        <v>1.9</v>
      </c>
      <c r="F8" s="27">
        <v>4</v>
      </c>
      <c r="G8" s="27">
        <v>2</v>
      </c>
      <c r="H8" s="44">
        <v>1</v>
      </c>
      <c r="I8" s="44">
        <f t="shared" si="0"/>
        <v>3.8</v>
      </c>
      <c r="K8" s="66" t="s">
        <v>3686</v>
      </c>
      <c r="L8" s="208" t="s">
        <v>2601</v>
      </c>
    </row>
    <row r="9" spans="2:12" x14ac:dyDescent="0.3">
      <c r="B9" s="27"/>
      <c r="C9" s="55">
        <v>6</v>
      </c>
      <c r="D9" s="51" t="s">
        <v>19</v>
      </c>
      <c r="E9" s="107">
        <v>1.69</v>
      </c>
      <c r="F9" s="27">
        <v>12</v>
      </c>
      <c r="G9" s="27">
        <v>1</v>
      </c>
      <c r="H9" s="44">
        <v>1.5</v>
      </c>
      <c r="I9" s="44">
        <f t="shared" si="0"/>
        <v>1.1266666666666667</v>
      </c>
      <c r="K9" s="66" t="s">
        <v>3687</v>
      </c>
      <c r="L9" s="208" t="s">
        <v>3759</v>
      </c>
    </row>
    <row r="10" spans="2:12" x14ac:dyDescent="0.3">
      <c r="B10" s="27"/>
      <c r="C10" s="55">
        <v>7</v>
      </c>
      <c r="D10" s="51" t="s">
        <v>3658</v>
      </c>
      <c r="E10" s="107">
        <v>2.1</v>
      </c>
      <c r="F10" s="27"/>
      <c r="G10" s="27">
        <v>1</v>
      </c>
      <c r="H10" s="44">
        <v>1.59</v>
      </c>
      <c r="I10" s="44">
        <f t="shared" si="0"/>
        <v>1.320754716981132</v>
      </c>
      <c r="K10" s="66" t="s">
        <v>3688</v>
      </c>
      <c r="L10" s="208" t="s">
        <v>3760</v>
      </c>
    </row>
    <row r="11" spans="2:12" x14ac:dyDescent="0.3">
      <c r="B11" s="27"/>
      <c r="C11" s="55">
        <v>8</v>
      </c>
      <c r="D11" s="51" t="s">
        <v>2065</v>
      </c>
      <c r="E11" s="107">
        <f>VLOOKUP(D11,'[1]new tesco'!$B$6:$I$297,8,FALSE)</f>
        <v>5.75</v>
      </c>
      <c r="F11" s="27"/>
      <c r="G11" s="27">
        <v>1</v>
      </c>
      <c r="H11" s="44">
        <v>1.71</v>
      </c>
      <c r="I11" s="44">
        <f t="shared" si="0"/>
        <v>3.3625730994152048</v>
      </c>
      <c r="K11" s="66" t="s">
        <v>3689</v>
      </c>
      <c r="L11" s="208" t="s">
        <v>2607</v>
      </c>
    </row>
    <row r="12" spans="2:12" x14ac:dyDescent="0.3">
      <c r="B12" s="27"/>
      <c r="C12" s="55">
        <v>9</v>
      </c>
      <c r="D12" s="51" t="s">
        <v>20</v>
      </c>
      <c r="E12" s="107">
        <f>VLOOKUP(D12,'[1]new tesco'!$B$6:$I$297,8,FALSE)</f>
        <v>2.59</v>
      </c>
      <c r="F12" s="27"/>
      <c r="G12" s="27">
        <v>2</v>
      </c>
      <c r="H12" s="44">
        <v>1</v>
      </c>
      <c r="I12" s="44">
        <f t="shared" si="0"/>
        <v>5.18</v>
      </c>
      <c r="K12" s="66" t="s">
        <v>3690</v>
      </c>
      <c r="L12" s="208" t="s">
        <v>3761</v>
      </c>
    </row>
    <row r="13" spans="2:12" x14ac:dyDescent="0.3">
      <c r="B13" s="27"/>
      <c r="C13" s="55">
        <v>10</v>
      </c>
      <c r="D13" s="51" t="s">
        <v>3659</v>
      </c>
      <c r="E13" s="107">
        <v>1.58</v>
      </c>
      <c r="F13" s="27">
        <v>6</v>
      </c>
      <c r="G13" s="27">
        <v>1</v>
      </c>
      <c r="H13" s="44">
        <v>2</v>
      </c>
      <c r="I13" s="44">
        <f t="shared" si="0"/>
        <v>0.79</v>
      </c>
      <c r="K13" s="66" t="s">
        <v>3691</v>
      </c>
      <c r="L13" s="208" t="s">
        <v>3762</v>
      </c>
    </row>
    <row r="14" spans="2:12" x14ac:dyDescent="0.3">
      <c r="B14" s="27"/>
      <c r="C14" s="55">
        <v>11</v>
      </c>
      <c r="D14" s="51" t="s">
        <v>21</v>
      </c>
      <c r="E14" s="107">
        <v>1.75</v>
      </c>
      <c r="F14" s="27">
        <v>8</v>
      </c>
      <c r="G14" s="27">
        <v>1</v>
      </c>
      <c r="H14" s="44">
        <v>1</v>
      </c>
      <c r="I14" s="44">
        <f t="shared" si="0"/>
        <v>1.75</v>
      </c>
      <c r="K14" s="66" t="s">
        <v>2644</v>
      </c>
      <c r="L14" s="208" t="s">
        <v>3763</v>
      </c>
    </row>
    <row r="15" spans="2:12" x14ac:dyDescent="0.3">
      <c r="B15" s="27"/>
      <c r="C15" s="55">
        <v>12</v>
      </c>
      <c r="D15" s="51" t="s">
        <v>22</v>
      </c>
      <c r="E15" s="107"/>
      <c r="F15" s="27">
        <v>16</v>
      </c>
      <c r="G15" s="27">
        <v>1</v>
      </c>
      <c r="H15" s="44">
        <v>5.33</v>
      </c>
      <c r="I15" s="44">
        <f t="shared" si="0"/>
        <v>0</v>
      </c>
      <c r="K15" s="66" t="s">
        <v>3692</v>
      </c>
      <c r="L15" s="208" t="s">
        <v>3764</v>
      </c>
    </row>
    <row r="16" spans="2:12" x14ac:dyDescent="0.3">
      <c r="B16" s="27"/>
      <c r="C16" s="55">
        <v>13</v>
      </c>
      <c r="D16" s="51" t="s">
        <v>23</v>
      </c>
      <c r="E16" s="107">
        <v>3</v>
      </c>
      <c r="F16" s="27"/>
      <c r="G16" s="27">
        <v>1</v>
      </c>
      <c r="H16" s="44">
        <v>1</v>
      </c>
      <c r="I16" s="44">
        <f t="shared" si="0"/>
        <v>3</v>
      </c>
      <c r="K16" s="66" t="s">
        <v>3693</v>
      </c>
      <c r="L16" s="208" t="s">
        <v>3765</v>
      </c>
    </row>
    <row r="17" spans="2:12" x14ac:dyDescent="0.3">
      <c r="B17" s="27"/>
      <c r="C17" s="55">
        <v>14</v>
      </c>
      <c r="D17" s="51" t="s">
        <v>24</v>
      </c>
      <c r="E17" s="107">
        <v>3.15</v>
      </c>
      <c r="F17" s="27"/>
      <c r="G17" s="27">
        <v>1</v>
      </c>
      <c r="H17" s="44">
        <v>1.73</v>
      </c>
      <c r="I17" s="44">
        <f t="shared" si="0"/>
        <v>1.8208092485549132</v>
      </c>
      <c r="K17" s="66" t="s">
        <v>3694</v>
      </c>
      <c r="L17" s="208" t="s">
        <v>2619</v>
      </c>
    </row>
    <row r="18" spans="2:12" x14ac:dyDescent="0.3">
      <c r="B18" s="27"/>
      <c r="C18" s="55">
        <v>15</v>
      </c>
      <c r="D18" s="51" t="s">
        <v>3660</v>
      </c>
      <c r="E18" s="107">
        <v>1.052</v>
      </c>
      <c r="F18" s="27"/>
      <c r="G18" s="27">
        <v>0</v>
      </c>
      <c r="H18" s="44">
        <v>0</v>
      </c>
      <c r="I18" s="176" t="e">
        <f>(E18*G18)/H18</f>
        <v>#DIV/0!</v>
      </c>
      <c r="K18" s="66" t="s">
        <v>3695</v>
      </c>
      <c r="L18" s="208" t="s">
        <v>3766</v>
      </c>
    </row>
    <row r="19" spans="2:12" x14ac:dyDescent="0.3">
      <c r="B19" s="27"/>
      <c r="C19" s="55">
        <v>16</v>
      </c>
      <c r="D19" s="51" t="s">
        <v>25</v>
      </c>
      <c r="E19" s="107">
        <v>2.1</v>
      </c>
      <c r="F19" s="27">
        <v>3</v>
      </c>
      <c r="G19" s="27">
        <v>1</v>
      </c>
      <c r="H19" s="44">
        <v>1</v>
      </c>
      <c r="I19" s="44">
        <f t="shared" si="0"/>
        <v>2.1</v>
      </c>
      <c r="K19" s="66" t="s">
        <v>3696</v>
      </c>
      <c r="L19" s="208" t="s">
        <v>3767</v>
      </c>
    </row>
    <row r="20" spans="2:12" x14ac:dyDescent="0.3">
      <c r="B20" s="27"/>
      <c r="C20" s="55">
        <v>17</v>
      </c>
      <c r="D20" s="51" t="s">
        <v>3661</v>
      </c>
      <c r="E20" s="107">
        <v>3.15</v>
      </c>
      <c r="F20" s="27">
        <v>4</v>
      </c>
      <c r="G20" s="27">
        <v>1</v>
      </c>
      <c r="H20" s="44">
        <v>2</v>
      </c>
      <c r="I20" s="44">
        <f t="shared" si="0"/>
        <v>1.575</v>
      </c>
      <c r="K20" s="66" t="s">
        <v>3697</v>
      </c>
      <c r="L20" s="208" t="s">
        <v>3768</v>
      </c>
    </row>
    <row r="21" spans="2:12" x14ac:dyDescent="0.3">
      <c r="B21" s="27"/>
      <c r="C21" s="55">
        <v>18</v>
      </c>
      <c r="D21" s="51" t="s">
        <v>3662</v>
      </c>
      <c r="E21" s="107">
        <v>2.1</v>
      </c>
      <c r="F21" s="27">
        <v>10</v>
      </c>
      <c r="G21" s="27">
        <v>1</v>
      </c>
      <c r="H21" s="44">
        <v>5</v>
      </c>
      <c r="I21" s="44">
        <f t="shared" si="0"/>
        <v>0.42000000000000004</v>
      </c>
      <c r="K21" s="66" t="s">
        <v>3698</v>
      </c>
      <c r="L21" s="208" t="s">
        <v>3769</v>
      </c>
    </row>
    <row r="22" spans="2:12" x14ac:dyDescent="0.3">
      <c r="B22" s="27"/>
      <c r="C22" s="55">
        <v>19</v>
      </c>
      <c r="D22" s="51" t="s">
        <v>3663</v>
      </c>
      <c r="E22" s="107">
        <v>1.31</v>
      </c>
      <c r="F22" s="27"/>
      <c r="G22" s="27">
        <v>1</v>
      </c>
      <c r="H22" s="44">
        <v>1.67</v>
      </c>
      <c r="I22" s="44">
        <f t="shared" si="0"/>
        <v>0.78443113772455098</v>
      </c>
      <c r="K22" s="66" t="s">
        <v>1626</v>
      </c>
      <c r="L22" s="208" t="s">
        <v>2628</v>
      </c>
    </row>
    <row r="23" spans="2:12" x14ac:dyDescent="0.3">
      <c r="B23" s="27"/>
      <c r="C23" s="55">
        <v>20</v>
      </c>
      <c r="D23" s="51" t="s">
        <v>227</v>
      </c>
      <c r="E23" s="107">
        <v>1.48</v>
      </c>
      <c r="F23" s="27"/>
      <c r="G23" s="27">
        <v>1</v>
      </c>
      <c r="H23" s="44">
        <v>1.66</v>
      </c>
      <c r="I23" s="44">
        <f t="shared" si="0"/>
        <v>0.89156626506024095</v>
      </c>
      <c r="K23" s="66" t="s">
        <v>3699</v>
      </c>
      <c r="L23" s="208" t="s">
        <v>3770</v>
      </c>
    </row>
    <row r="24" spans="2:12" x14ac:dyDescent="0.3">
      <c r="B24" s="27"/>
      <c r="C24" s="55">
        <v>21</v>
      </c>
      <c r="D24" s="51" t="s">
        <v>27</v>
      </c>
      <c r="E24" s="107">
        <f>VLOOKUP(D24,'[1]new tesco'!$B$6:$I$297,8,FALSE)</f>
        <v>0.94</v>
      </c>
      <c r="F24" s="27"/>
      <c r="G24" s="27">
        <v>1</v>
      </c>
      <c r="H24" s="44">
        <v>1.19</v>
      </c>
      <c r="I24" s="44">
        <f t="shared" si="0"/>
        <v>0.78991596638655459</v>
      </c>
      <c r="K24" s="66" t="s">
        <v>3700</v>
      </c>
      <c r="L24" s="208" t="s">
        <v>2633</v>
      </c>
    </row>
    <row r="25" spans="2:12" x14ac:dyDescent="0.3">
      <c r="B25" s="27"/>
      <c r="C25" s="55">
        <v>22</v>
      </c>
      <c r="D25" s="51" t="s">
        <v>41</v>
      </c>
      <c r="E25" s="107">
        <f>VLOOKUP(D25,'[1]new tesco'!$B$6:$I$297,8,FALSE)</f>
        <v>1.58</v>
      </c>
      <c r="F25" s="27">
        <v>12</v>
      </c>
      <c r="G25" s="27">
        <v>1</v>
      </c>
      <c r="H25" s="44">
        <v>2</v>
      </c>
      <c r="I25" s="44">
        <f t="shared" si="0"/>
        <v>0.79</v>
      </c>
      <c r="K25" s="66" t="s">
        <v>3701</v>
      </c>
      <c r="L25" s="208" t="s">
        <v>3771</v>
      </c>
    </row>
    <row r="26" spans="2:12" x14ac:dyDescent="0.3">
      <c r="B26" s="27"/>
      <c r="C26" s="55">
        <v>23</v>
      </c>
      <c r="D26" s="51" t="s">
        <v>2094</v>
      </c>
      <c r="E26" s="107">
        <v>1.58</v>
      </c>
      <c r="F26" s="27"/>
      <c r="G26" s="27">
        <v>1</v>
      </c>
      <c r="H26" s="44">
        <v>3.53</v>
      </c>
      <c r="I26" s="44">
        <f t="shared" si="0"/>
        <v>0.44759206798866857</v>
      </c>
      <c r="K26" s="66" t="s">
        <v>2126</v>
      </c>
      <c r="L26" s="208" t="s">
        <v>2657</v>
      </c>
    </row>
    <row r="27" spans="2:12" x14ac:dyDescent="0.3">
      <c r="B27" s="27"/>
      <c r="C27" s="55">
        <v>24</v>
      </c>
      <c r="D27" s="51" t="s">
        <v>286</v>
      </c>
      <c r="E27" s="107">
        <v>0.49</v>
      </c>
      <c r="F27" s="27"/>
      <c r="G27" s="27">
        <v>1</v>
      </c>
      <c r="H27" s="44">
        <v>1</v>
      </c>
      <c r="I27" s="44">
        <f t="shared" si="0"/>
        <v>0.49</v>
      </c>
      <c r="K27" s="66" t="s">
        <v>973</v>
      </c>
      <c r="L27" s="208" t="s">
        <v>3772</v>
      </c>
    </row>
    <row r="28" spans="2:12" x14ac:dyDescent="0.3">
      <c r="B28" s="27"/>
      <c r="C28" s="55">
        <v>25</v>
      </c>
      <c r="D28" s="51" t="s">
        <v>3664</v>
      </c>
      <c r="E28" s="107">
        <v>0.45</v>
      </c>
      <c r="F28" s="27"/>
      <c r="G28" s="27">
        <v>1</v>
      </c>
      <c r="H28" s="44">
        <v>1</v>
      </c>
      <c r="I28" s="44">
        <f t="shared" si="0"/>
        <v>0.45</v>
      </c>
      <c r="K28" s="66" t="s">
        <v>3702</v>
      </c>
      <c r="L28" s="208" t="s">
        <v>3773</v>
      </c>
    </row>
    <row r="29" spans="2:12" x14ac:dyDescent="0.3">
      <c r="B29" s="27"/>
      <c r="C29" s="55">
        <v>26</v>
      </c>
      <c r="D29" s="51" t="s">
        <v>29</v>
      </c>
      <c r="E29" s="107">
        <v>0.04</v>
      </c>
      <c r="F29" s="27"/>
      <c r="G29" s="27">
        <v>1</v>
      </c>
      <c r="H29" s="44">
        <v>1</v>
      </c>
      <c r="I29" s="44">
        <f t="shared" si="0"/>
        <v>0.04</v>
      </c>
      <c r="K29" s="66" t="s">
        <v>3703</v>
      </c>
      <c r="L29" s="208" t="s">
        <v>3774</v>
      </c>
    </row>
    <row r="30" spans="2:12" x14ac:dyDescent="0.3">
      <c r="B30" s="27"/>
      <c r="C30" s="55">
        <v>27</v>
      </c>
      <c r="D30" s="51" t="s">
        <v>30</v>
      </c>
      <c r="E30" s="107">
        <v>0.11</v>
      </c>
      <c r="F30" s="27"/>
      <c r="G30" s="27">
        <v>1</v>
      </c>
      <c r="H30" s="44">
        <v>1</v>
      </c>
      <c r="I30" s="44">
        <f t="shared" si="0"/>
        <v>0.11</v>
      </c>
      <c r="K30" s="66" t="s">
        <v>3704</v>
      </c>
      <c r="L30" s="208" t="s">
        <v>2638</v>
      </c>
    </row>
    <row r="31" spans="2:12" x14ac:dyDescent="0.3">
      <c r="B31" s="27"/>
      <c r="C31" s="55">
        <v>28</v>
      </c>
      <c r="D31" s="51" t="s">
        <v>260</v>
      </c>
      <c r="E31" s="107">
        <v>0.26</v>
      </c>
      <c r="F31" s="27"/>
      <c r="G31" s="27">
        <v>1</v>
      </c>
      <c r="H31" s="44">
        <v>1</v>
      </c>
      <c r="I31" s="44">
        <f t="shared" si="0"/>
        <v>0.26</v>
      </c>
      <c r="K31" s="66" t="s">
        <v>974</v>
      </c>
      <c r="L31" s="208" t="s">
        <v>3775</v>
      </c>
    </row>
    <row r="32" spans="2:12" x14ac:dyDescent="0.3">
      <c r="B32" s="27"/>
      <c r="C32" s="55">
        <v>29</v>
      </c>
      <c r="D32" s="51" t="s">
        <v>31</v>
      </c>
      <c r="E32" s="107">
        <f>VLOOKUP(D32,'[1]new tesco'!$B$6:$I$297,8,FALSE)</f>
        <v>0.95</v>
      </c>
      <c r="F32" s="27"/>
      <c r="G32" s="27">
        <v>1</v>
      </c>
      <c r="H32" s="44">
        <v>1</v>
      </c>
      <c r="I32" s="44">
        <f t="shared" si="0"/>
        <v>0.95</v>
      </c>
      <c r="K32" s="66" t="s">
        <v>3705</v>
      </c>
      <c r="L32" s="208" t="s">
        <v>3776</v>
      </c>
    </row>
    <row r="33" spans="2:12" x14ac:dyDescent="0.3">
      <c r="B33" s="27"/>
      <c r="C33" s="55">
        <v>30</v>
      </c>
      <c r="D33" s="51" t="s">
        <v>32</v>
      </c>
      <c r="E33" s="107">
        <v>0.75</v>
      </c>
      <c r="F33" s="27">
        <v>6</v>
      </c>
      <c r="G33" s="27">
        <v>2</v>
      </c>
      <c r="H33" s="44">
        <v>1</v>
      </c>
      <c r="I33" s="44">
        <f t="shared" si="0"/>
        <v>1.5</v>
      </c>
      <c r="K33" s="66" t="s">
        <v>3706</v>
      </c>
      <c r="L33" s="208" t="s">
        <v>2643</v>
      </c>
    </row>
    <row r="34" spans="2:12" x14ac:dyDescent="0.3">
      <c r="B34" s="27"/>
      <c r="C34" s="55">
        <v>31</v>
      </c>
      <c r="D34" s="51" t="s">
        <v>33</v>
      </c>
      <c r="E34" s="107">
        <v>0.9</v>
      </c>
      <c r="F34" s="27"/>
      <c r="G34" s="27">
        <v>1</v>
      </c>
      <c r="H34" s="44">
        <v>2</v>
      </c>
      <c r="I34" s="44">
        <f t="shared" si="0"/>
        <v>0.45</v>
      </c>
      <c r="K34" s="66" t="s">
        <v>3707</v>
      </c>
      <c r="L34" s="208" t="s">
        <v>2645</v>
      </c>
    </row>
    <row r="35" spans="2:12" x14ac:dyDescent="0.3">
      <c r="B35" s="27"/>
      <c r="C35" s="55">
        <v>32</v>
      </c>
      <c r="D35" s="51" t="s">
        <v>35</v>
      </c>
      <c r="E35" s="107">
        <v>0.66</v>
      </c>
      <c r="F35" s="27"/>
      <c r="G35" s="27">
        <v>1</v>
      </c>
      <c r="H35" s="44">
        <v>5.26</v>
      </c>
      <c r="I35" s="44">
        <f t="shared" si="0"/>
        <v>0.12547528517110268</v>
      </c>
      <c r="K35" s="66" t="s">
        <v>2098</v>
      </c>
      <c r="L35" s="208" t="s">
        <v>2647</v>
      </c>
    </row>
    <row r="36" spans="2:12" x14ac:dyDescent="0.3">
      <c r="B36" s="27"/>
      <c r="C36" s="55">
        <v>33</v>
      </c>
      <c r="D36" s="51" t="s">
        <v>36</v>
      </c>
      <c r="E36" s="107">
        <v>0.32</v>
      </c>
      <c r="F36" s="27">
        <v>3</v>
      </c>
      <c r="G36" s="27">
        <v>1</v>
      </c>
      <c r="H36" s="44">
        <v>3</v>
      </c>
      <c r="I36" s="44">
        <f t="shared" si="0"/>
        <v>0.10666666666666667</v>
      </c>
      <c r="K36" s="66" t="s">
        <v>3708</v>
      </c>
      <c r="L36" s="208" t="s">
        <v>3777</v>
      </c>
    </row>
    <row r="37" spans="2:12" x14ac:dyDescent="0.3">
      <c r="B37" s="27"/>
      <c r="C37" s="55">
        <v>34</v>
      </c>
      <c r="D37" s="51" t="s">
        <v>36</v>
      </c>
      <c r="E37" s="107">
        <v>0.26</v>
      </c>
      <c r="F37" s="27"/>
      <c r="G37" s="27">
        <v>1</v>
      </c>
      <c r="H37" s="44">
        <v>1</v>
      </c>
      <c r="I37" s="44">
        <f t="shared" si="0"/>
        <v>0.26</v>
      </c>
      <c r="L37" s="208" t="s">
        <v>3778</v>
      </c>
    </row>
    <row r="38" spans="2:12" x14ac:dyDescent="0.3">
      <c r="B38" s="27"/>
      <c r="C38" s="55">
        <v>35</v>
      </c>
      <c r="D38" s="51" t="s">
        <v>37</v>
      </c>
      <c r="E38" s="107">
        <v>0.42</v>
      </c>
      <c r="F38" s="27"/>
      <c r="G38" s="27">
        <v>2</v>
      </c>
      <c r="H38" s="44">
        <v>1</v>
      </c>
      <c r="I38" s="44">
        <f t="shared" si="0"/>
        <v>0.84</v>
      </c>
      <c r="K38" s="66" t="s">
        <v>3709</v>
      </c>
      <c r="L38" s="208" t="s">
        <v>3779</v>
      </c>
    </row>
    <row r="39" spans="2:12" x14ac:dyDescent="0.3">
      <c r="B39" s="27"/>
      <c r="C39" s="55">
        <v>36</v>
      </c>
      <c r="D39" s="51" t="s">
        <v>42</v>
      </c>
      <c r="E39" s="107">
        <v>0.43</v>
      </c>
      <c r="F39" s="27"/>
      <c r="G39" s="27">
        <v>1</v>
      </c>
      <c r="H39" s="44">
        <v>1</v>
      </c>
      <c r="I39" s="44">
        <f t="shared" si="0"/>
        <v>0.43</v>
      </c>
      <c r="K39" s="66" t="s">
        <v>3710</v>
      </c>
      <c r="L39" s="208" t="s">
        <v>3780</v>
      </c>
    </row>
    <row r="40" spans="2:12" x14ac:dyDescent="0.3">
      <c r="B40" s="27"/>
      <c r="C40" s="55">
        <v>37</v>
      </c>
      <c r="D40" s="51" t="s">
        <v>590</v>
      </c>
      <c r="E40" s="107">
        <v>0.95</v>
      </c>
      <c r="F40" s="27">
        <v>3</v>
      </c>
      <c r="G40" s="27">
        <v>1</v>
      </c>
      <c r="H40" s="44">
        <v>3</v>
      </c>
      <c r="I40" s="44">
        <f t="shared" si="0"/>
        <v>0.31666666666666665</v>
      </c>
      <c r="K40" s="66" t="s">
        <v>3711</v>
      </c>
      <c r="L40" s="208" t="s">
        <v>3781</v>
      </c>
    </row>
    <row r="41" spans="2:12" x14ac:dyDescent="0.3">
      <c r="B41" s="27"/>
      <c r="C41" s="55">
        <v>38</v>
      </c>
      <c r="D41" s="51" t="s">
        <v>3665</v>
      </c>
      <c r="E41" s="107">
        <v>0.47</v>
      </c>
      <c r="F41" s="27">
        <v>3</v>
      </c>
      <c r="G41" s="27">
        <v>1</v>
      </c>
      <c r="H41" s="44">
        <v>3</v>
      </c>
      <c r="I41" s="44">
        <f t="shared" si="0"/>
        <v>0.15666666666666665</v>
      </c>
      <c r="K41" s="66" t="s">
        <v>3711</v>
      </c>
      <c r="L41" s="208" t="s">
        <v>3782</v>
      </c>
    </row>
    <row r="42" spans="2:12" x14ac:dyDescent="0.3">
      <c r="B42" s="27"/>
      <c r="C42" s="55">
        <v>39</v>
      </c>
      <c r="D42" s="51" t="s">
        <v>289</v>
      </c>
      <c r="E42" s="107">
        <f>VLOOKUP(D42,'[1]new tesco'!$B$6:$I$297,8,FALSE)</f>
        <v>1.26</v>
      </c>
      <c r="F42" s="27"/>
      <c r="G42" s="27">
        <v>1</v>
      </c>
      <c r="H42" s="44">
        <v>15</v>
      </c>
      <c r="I42" s="44">
        <f t="shared" si="0"/>
        <v>8.4000000000000005E-2</v>
      </c>
      <c r="K42" s="66" t="s">
        <v>3712</v>
      </c>
      <c r="L42" s="208" t="s">
        <v>3783</v>
      </c>
    </row>
    <row r="43" spans="2:12" x14ac:dyDescent="0.3">
      <c r="B43" s="27"/>
      <c r="C43" s="55">
        <v>40</v>
      </c>
      <c r="D43" s="51" t="s">
        <v>3666</v>
      </c>
      <c r="E43" s="107">
        <f>VLOOKUP(D43,'[1]new tesco'!$B$6:$I$297,8,FALSE)</f>
        <v>1.47</v>
      </c>
      <c r="F43" s="27">
        <v>3</v>
      </c>
      <c r="G43" s="27">
        <v>1</v>
      </c>
      <c r="H43" s="44">
        <v>1.5</v>
      </c>
      <c r="I43" s="44">
        <f t="shared" si="0"/>
        <v>0.98</v>
      </c>
      <c r="K43" s="66" t="s">
        <v>3713</v>
      </c>
      <c r="L43" s="208" t="s">
        <v>3784</v>
      </c>
    </row>
    <row r="44" spans="2:12" x14ac:dyDescent="0.3">
      <c r="B44" s="27"/>
      <c r="C44" s="55">
        <v>41</v>
      </c>
      <c r="D44" s="51" t="s">
        <v>228</v>
      </c>
      <c r="E44" s="107">
        <v>1.31</v>
      </c>
      <c r="F44" s="27"/>
      <c r="G44" s="27">
        <v>1</v>
      </c>
      <c r="H44" s="44">
        <v>1</v>
      </c>
      <c r="I44" s="44">
        <f t="shared" si="0"/>
        <v>1.31</v>
      </c>
      <c r="K44" s="66" t="s">
        <v>2620</v>
      </c>
      <c r="L44" s="208" t="s">
        <v>3785</v>
      </c>
    </row>
    <row r="45" spans="2:12" x14ac:dyDescent="0.3">
      <c r="B45" s="27"/>
      <c r="C45" s="55">
        <v>42</v>
      </c>
      <c r="D45" s="51" t="s">
        <v>229</v>
      </c>
      <c r="E45" s="107">
        <v>0.45</v>
      </c>
      <c r="F45" s="27">
        <v>1</v>
      </c>
      <c r="G45" s="27">
        <v>2</v>
      </c>
      <c r="H45" s="44">
        <v>1</v>
      </c>
      <c r="I45" s="44">
        <f t="shared" si="0"/>
        <v>0.9</v>
      </c>
      <c r="K45" s="66" t="s">
        <v>3714</v>
      </c>
      <c r="L45" s="208" t="s">
        <v>2662</v>
      </c>
    </row>
    <row r="46" spans="2:12" x14ac:dyDescent="0.3">
      <c r="B46" s="27"/>
      <c r="C46" s="55">
        <v>43</v>
      </c>
      <c r="D46" s="51" t="s">
        <v>43</v>
      </c>
      <c r="E46" s="107">
        <f>VLOOKUP(D46,'[1]new tesco'!$B$6:$I$297,8,FALSE)</f>
        <v>0.13</v>
      </c>
      <c r="F46" s="27"/>
      <c r="G46" s="27">
        <v>10</v>
      </c>
      <c r="H46" s="44">
        <v>1</v>
      </c>
      <c r="I46" s="44">
        <f t="shared" si="0"/>
        <v>1.3</v>
      </c>
      <c r="K46" s="66" t="s">
        <v>3715</v>
      </c>
      <c r="L46" s="208" t="s">
        <v>2665</v>
      </c>
    </row>
    <row r="47" spans="2:12" x14ac:dyDescent="0.3">
      <c r="B47" s="27"/>
      <c r="C47" s="55">
        <v>44</v>
      </c>
      <c r="D47" s="51" t="s">
        <v>44</v>
      </c>
      <c r="E47" s="107">
        <v>1.68</v>
      </c>
      <c r="F47" s="27">
        <v>5</v>
      </c>
      <c r="G47" s="27">
        <v>2</v>
      </c>
      <c r="H47" s="44">
        <v>1</v>
      </c>
      <c r="I47" s="44">
        <f t="shared" si="0"/>
        <v>3.36</v>
      </c>
      <c r="K47" s="66" t="s">
        <v>3716</v>
      </c>
      <c r="L47" s="208" t="s">
        <v>3786</v>
      </c>
    </row>
    <row r="48" spans="2:12" x14ac:dyDescent="0.3">
      <c r="B48" s="27"/>
      <c r="C48" s="55">
        <v>45</v>
      </c>
      <c r="D48" s="51" t="s">
        <v>45</v>
      </c>
      <c r="E48" s="107">
        <v>2.1</v>
      </c>
      <c r="F48" s="27">
        <v>12</v>
      </c>
      <c r="G48" s="27">
        <v>1</v>
      </c>
      <c r="H48" s="44">
        <v>1.71</v>
      </c>
      <c r="I48" s="44">
        <f t="shared" si="0"/>
        <v>1.2280701754385965</v>
      </c>
      <c r="K48" s="66" t="s">
        <v>3717</v>
      </c>
      <c r="L48" s="208" t="s">
        <v>3787</v>
      </c>
    </row>
    <row r="49" spans="2:12" x14ac:dyDescent="0.3">
      <c r="B49" s="27"/>
      <c r="C49" s="55">
        <v>46</v>
      </c>
      <c r="D49" s="51" t="s">
        <v>367</v>
      </c>
      <c r="E49" s="107">
        <f>VLOOKUP(D49,'[1]new tesco'!$B$6:$I$297,8,FALSE)</f>
        <v>0.53</v>
      </c>
      <c r="F49" s="27"/>
      <c r="G49" s="27">
        <v>5</v>
      </c>
      <c r="H49" s="44">
        <v>1</v>
      </c>
      <c r="I49" s="44">
        <f t="shared" si="0"/>
        <v>2.6500000000000004</v>
      </c>
      <c r="K49" s="66" t="s">
        <v>3718</v>
      </c>
      <c r="L49" s="208" t="s">
        <v>3788</v>
      </c>
    </row>
    <row r="50" spans="2:12" x14ac:dyDescent="0.3">
      <c r="B50" s="27"/>
      <c r="C50" s="55">
        <v>47</v>
      </c>
      <c r="D50" s="51" t="s">
        <v>547</v>
      </c>
      <c r="E50" s="107">
        <v>0.79</v>
      </c>
      <c r="F50" s="27"/>
      <c r="G50" s="27">
        <v>1</v>
      </c>
      <c r="H50" s="44">
        <v>1</v>
      </c>
      <c r="I50" s="44">
        <f t="shared" si="0"/>
        <v>0.79</v>
      </c>
      <c r="K50" s="66" t="s">
        <v>3719</v>
      </c>
      <c r="L50" s="208" t="s">
        <v>3789</v>
      </c>
    </row>
    <row r="51" spans="2:12" x14ac:dyDescent="0.3">
      <c r="B51" s="27"/>
      <c r="C51" s="55">
        <v>48</v>
      </c>
      <c r="D51" s="51" t="s">
        <v>290</v>
      </c>
      <c r="E51" s="107">
        <f>VLOOKUP(D51,'[1]new tesco'!$B$6:$I$297,8,FALSE)</f>
        <v>2</v>
      </c>
      <c r="F51" s="27"/>
      <c r="G51" s="27">
        <v>1</v>
      </c>
      <c r="H51" s="44">
        <v>1</v>
      </c>
      <c r="I51" s="44">
        <f t="shared" si="0"/>
        <v>2</v>
      </c>
      <c r="K51" s="66" t="s">
        <v>3720</v>
      </c>
      <c r="L51" s="208" t="s">
        <v>2675</v>
      </c>
    </row>
    <row r="52" spans="2:12" x14ac:dyDescent="0.3">
      <c r="B52" s="27"/>
      <c r="C52" s="55">
        <v>49</v>
      </c>
      <c r="D52" s="51" t="s">
        <v>3667</v>
      </c>
      <c r="E52" s="107">
        <v>1.89</v>
      </c>
      <c r="F52" s="27"/>
      <c r="G52" s="27">
        <v>1</v>
      </c>
      <c r="H52" s="44">
        <v>5.56</v>
      </c>
      <c r="I52" s="44">
        <f t="shared" si="0"/>
        <v>0.33992805755395683</v>
      </c>
      <c r="K52" s="66" t="s">
        <v>3721</v>
      </c>
      <c r="L52" s="208" t="s">
        <v>2678</v>
      </c>
    </row>
    <row r="53" spans="2:12" x14ac:dyDescent="0.3">
      <c r="B53" s="27"/>
      <c r="C53" s="55">
        <v>50</v>
      </c>
      <c r="D53" s="51" t="s">
        <v>3668</v>
      </c>
      <c r="E53" s="107">
        <f>VLOOKUP(D53,'[1]new tesco'!$B$6:$I$297,8,FALSE)</f>
        <v>2.63</v>
      </c>
      <c r="F53" s="27">
        <v>2</v>
      </c>
      <c r="G53" s="27">
        <v>1</v>
      </c>
      <c r="H53" s="44">
        <v>2.86</v>
      </c>
      <c r="I53" s="44">
        <f t="shared" si="0"/>
        <v>0.91958041958041958</v>
      </c>
      <c r="K53" s="66" t="s">
        <v>3722</v>
      </c>
      <c r="L53" s="208" t="s">
        <v>3790</v>
      </c>
    </row>
    <row r="54" spans="2:12" x14ac:dyDescent="0.3">
      <c r="B54" s="27"/>
      <c r="C54" s="55">
        <v>51</v>
      </c>
      <c r="D54" s="51" t="s">
        <v>291</v>
      </c>
      <c r="E54" s="107">
        <f>VLOOKUP(D54,'[1]new tesco'!$B$6:$I$297,8,FALSE)</f>
        <v>2.1</v>
      </c>
      <c r="F54" s="27">
        <v>6</v>
      </c>
      <c r="G54" s="27">
        <v>1</v>
      </c>
      <c r="H54" s="44">
        <v>2</v>
      </c>
      <c r="I54" s="44">
        <f t="shared" si="0"/>
        <v>1.05</v>
      </c>
      <c r="K54" s="66" t="s">
        <v>3723</v>
      </c>
      <c r="L54" s="208" t="s">
        <v>2677</v>
      </c>
    </row>
    <row r="55" spans="2:12" x14ac:dyDescent="0.3">
      <c r="B55" s="27"/>
      <c r="C55" s="55">
        <v>52</v>
      </c>
      <c r="D55" s="51" t="s">
        <v>3669</v>
      </c>
      <c r="E55" s="107">
        <v>3.46</v>
      </c>
      <c r="F55" s="27"/>
      <c r="G55" s="27">
        <v>2</v>
      </c>
      <c r="H55" s="44">
        <v>1</v>
      </c>
      <c r="I55" s="44">
        <f t="shared" si="0"/>
        <v>6.92</v>
      </c>
      <c r="K55" s="66" t="s">
        <v>3724</v>
      </c>
      <c r="L55" s="208" t="s">
        <v>2680</v>
      </c>
    </row>
    <row r="56" spans="2:12" x14ac:dyDescent="0.3">
      <c r="B56" s="27"/>
      <c r="C56" s="55">
        <v>53</v>
      </c>
      <c r="D56" s="51" t="s">
        <v>49</v>
      </c>
      <c r="E56" s="107">
        <f>VLOOKUP(D56,'[1]new tesco'!$B$6:$I$297,8,FALSE)</f>
        <v>0.79</v>
      </c>
      <c r="F56" s="27"/>
      <c r="G56" s="27">
        <v>1</v>
      </c>
      <c r="H56" s="44">
        <v>1</v>
      </c>
      <c r="I56" s="44">
        <f t="shared" si="0"/>
        <v>0.79</v>
      </c>
      <c r="K56" s="66" t="s">
        <v>1058</v>
      </c>
      <c r="L56" s="208" t="s">
        <v>2682</v>
      </c>
    </row>
    <row r="57" spans="2:12" x14ac:dyDescent="0.3">
      <c r="B57" s="27"/>
      <c r="C57" s="55">
        <v>54</v>
      </c>
      <c r="D57" s="51" t="s">
        <v>2143</v>
      </c>
      <c r="E57" s="107">
        <v>1.1599999999999999</v>
      </c>
      <c r="F57" s="27">
        <v>18</v>
      </c>
      <c r="G57" s="27">
        <v>2</v>
      </c>
      <c r="H57" s="44">
        <v>1</v>
      </c>
      <c r="I57" s="44">
        <f t="shared" si="0"/>
        <v>2.3199999999999998</v>
      </c>
      <c r="K57" s="66" t="s">
        <v>3725</v>
      </c>
      <c r="L57" s="208" t="s">
        <v>2684</v>
      </c>
    </row>
    <row r="58" spans="2:12" x14ac:dyDescent="0.3">
      <c r="B58" s="27"/>
      <c r="C58" s="55">
        <v>55</v>
      </c>
      <c r="D58" s="51" t="s">
        <v>3670</v>
      </c>
      <c r="E58" s="107">
        <v>0.85</v>
      </c>
      <c r="F58" s="27">
        <v>18</v>
      </c>
      <c r="G58" s="27">
        <v>1</v>
      </c>
      <c r="H58" s="44">
        <v>1.8</v>
      </c>
      <c r="I58" s="44">
        <f t="shared" si="0"/>
        <v>0.47222222222222221</v>
      </c>
      <c r="K58" s="66" t="s">
        <v>3726</v>
      </c>
      <c r="L58" s="208" t="s">
        <v>2686</v>
      </c>
    </row>
    <row r="59" spans="2:12" x14ac:dyDescent="0.3">
      <c r="B59" s="27"/>
      <c r="C59" s="55">
        <v>56</v>
      </c>
      <c r="D59" s="51" t="s">
        <v>383</v>
      </c>
      <c r="E59" s="107">
        <v>0.53</v>
      </c>
      <c r="F59" s="27"/>
      <c r="G59" s="27">
        <v>1</v>
      </c>
      <c r="H59" s="44">
        <v>1</v>
      </c>
      <c r="I59" s="44">
        <f t="shared" si="0"/>
        <v>0.53</v>
      </c>
      <c r="K59" s="66" t="s">
        <v>3727</v>
      </c>
      <c r="L59" s="208" t="s">
        <v>3791</v>
      </c>
    </row>
    <row r="60" spans="2:12" x14ac:dyDescent="0.3">
      <c r="B60" s="27"/>
      <c r="C60" s="55">
        <v>57</v>
      </c>
      <c r="D60" s="51" t="s">
        <v>231</v>
      </c>
      <c r="E60" s="107">
        <v>1.05</v>
      </c>
      <c r="F60" s="27">
        <v>6</v>
      </c>
      <c r="G60" s="27">
        <v>1</v>
      </c>
      <c r="H60" s="44">
        <v>3</v>
      </c>
      <c r="I60" s="44">
        <f t="shared" si="0"/>
        <v>0.35000000000000003</v>
      </c>
      <c r="K60" s="66" t="s">
        <v>3728</v>
      </c>
      <c r="L60" s="208" t="s">
        <v>3792</v>
      </c>
    </row>
    <row r="61" spans="2:12" x14ac:dyDescent="0.3">
      <c r="B61" s="27"/>
      <c r="C61" s="55">
        <v>58</v>
      </c>
      <c r="D61" s="51" t="s">
        <v>3671</v>
      </c>
      <c r="E61" s="107">
        <v>0.47</v>
      </c>
      <c r="F61" s="27">
        <v>31</v>
      </c>
      <c r="G61" s="27">
        <v>1</v>
      </c>
      <c r="H61" s="44">
        <v>1.82</v>
      </c>
      <c r="I61" s="44">
        <f t="shared" si="0"/>
        <v>0.25824175824175821</v>
      </c>
      <c r="K61" s="66" t="s">
        <v>3729</v>
      </c>
      <c r="L61" s="208" t="s">
        <v>3793</v>
      </c>
    </row>
    <row r="62" spans="2:12" x14ac:dyDescent="0.3">
      <c r="B62" s="27"/>
      <c r="C62" s="55">
        <v>59</v>
      </c>
      <c r="D62" s="51" t="s">
        <v>3671</v>
      </c>
      <c r="E62" s="107">
        <v>0.47</v>
      </c>
      <c r="F62" s="27">
        <v>22</v>
      </c>
      <c r="G62" s="27">
        <v>1</v>
      </c>
      <c r="H62" s="44">
        <v>8</v>
      </c>
      <c r="I62" s="44">
        <f t="shared" si="0"/>
        <v>5.8749999999999997E-2</v>
      </c>
      <c r="K62" s="66" t="s">
        <v>3730</v>
      </c>
      <c r="L62" s="208" t="s">
        <v>3794</v>
      </c>
    </row>
    <row r="63" spans="2:12" x14ac:dyDescent="0.3">
      <c r="B63" s="27"/>
      <c r="C63" s="55">
        <v>60</v>
      </c>
      <c r="D63" s="51" t="s">
        <v>3671</v>
      </c>
      <c r="E63" s="107">
        <v>0.47</v>
      </c>
      <c r="F63" s="27">
        <v>22</v>
      </c>
      <c r="G63" s="27">
        <v>1</v>
      </c>
      <c r="H63" s="44">
        <v>7.33</v>
      </c>
      <c r="I63" s="44">
        <f t="shared" si="0"/>
        <v>6.4120054570259211E-2</v>
      </c>
      <c r="K63" s="66" t="s">
        <v>3731</v>
      </c>
      <c r="L63" s="208" t="s">
        <v>3795</v>
      </c>
    </row>
    <row r="64" spans="2:12" x14ac:dyDescent="0.3">
      <c r="B64" s="27"/>
      <c r="C64" s="55">
        <v>61</v>
      </c>
      <c r="D64" s="51" t="s">
        <v>3671</v>
      </c>
      <c r="E64" s="107">
        <v>1.1000000000000001</v>
      </c>
      <c r="F64" s="27">
        <v>10</v>
      </c>
      <c r="G64" s="27">
        <v>1</v>
      </c>
      <c r="H64" s="44">
        <v>5</v>
      </c>
      <c r="I64" s="44">
        <f t="shared" si="0"/>
        <v>0.22000000000000003</v>
      </c>
      <c r="K64" s="66" t="s">
        <v>3732</v>
      </c>
      <c r="L64" s="208" t="s">
        <v>2704</v>
      </c>
    </row>
    <row r="65" spans="2:12" x14ac:dyDescent="0.3">
      <c r="B65" s="27"/>
      <c r="C65" s="55">
        <v>62</v>
      </c>
      <c r="D65" s="51" t="s">
        <v>3672</v>
      </c>
      <c r="E65" s="107">
        <v>1.89</v>
      </c>
      <c r="F65" s="27">
        <v>4</v>
      </c>
      <c r="G65" s="27">
        <v>1</v>
      </c>
      <c r="H65" s="44">
        <v>4</v>
      </c>
      <c r="I65" s="44">
        <f t="shared" si="0"/>
        <v>0.47249999999999998</v>
      </c>
      <c r="K65" s="66" t="s">
        <v>3733</v>
      </c>
      <c r="L65" s="208" t="s">
        <v>3796</v>
      </c>
    </row>
    <row r="66" spans="2:12" x14ac:dyDescent="0.3">
      <c r="B66" s="27"/>
      <c r="C66" s="55">
        <v>63</v>
      </c>
      <c r="D66" s="51" t="s">
        <v>55</v>
      </c>
      <c r="E66" s="107">
        <v>2.94</v>
      </c>
      <c r="F66" s="27">
        <v>24</v>
      </c>
      <c r="G66" s="27">
        <v>1</v>
      </c>
      <c r="H66" s="44">
        <v>2</v>
      </c>
      <c r="I66" s="44">
        <f t="shared" si="0"/>
        <v>1.47</v>
      </c>
      <c r="K66" s="66" t="s">
        <v>3734</v>
      </c>
      <c r="L66" s="208" t="s">
        <v>2690</v>
      </c>
    </row>
    <row r="67" spans="2:12" x14ac:dyDescent="0.3">
      <c r="B67" s="27"/>
      <c r="C67" s="55">
        <v>64</v>
      </c>
      <c r="D67" s="51" t="s">
        <v>54</v>
      </c>
      <c r="E67" s="107">
        <v>1.1599999999999999</v>
      </c>
      <c r="F67" s="27"/>
      <c r="G67" s="27">
        <v>1</v>
      </c>
      <c r="H67" s="44">
        <v>78.209999999999994</v>
      </c>
      <c r="I67" s="44">
        <f t="shared" si="0"/>
        <v>1.4831862933128756E-2</v>
      </c>
      <c r="K67" s="66" t="s">
        <v>3735</v>
      </c>
      <c r="L67" s="208" t="s">
        <v>3797</v>
      </c>
    </row>
    <row r="68" spans="2:12" x14ac:dyDescent="0.3">
      <c r="B68" s="27"/>
      <c r="C68" s="55">
        <v>65</v>
      </c>
      <c r="D68" s="51" t="s">
        <v>263</v>
      </c>
      <c r="E68" s="107">
        <v>2.31</v>
      </c>
      <c r="F68" s="27"/>
      <c r="G68" s="27">
        <v>1</v>
      </c>
      <c r="H68" s="44">
        <v>12.5</v>
      </c>
      <c r="I68" s="44">
        <f t="shared" si="0"/>
        <v>0.18479999999999999</v>
      </c>
      <c r="K68" s="66" t="s">
        <v>1624</v>
      </c>
      <c r="L68" s="208" t="s">
        <v>3798</v>
      </c>
    </row>
    <row r="69" spans="2:12" x14ac:dyDescent="0.3">
      <c r="B69" s="27"/>
      <c r="C69" s="55">
        <v>66</v>
      </c>
      <c r="D69" s="51" t="s">
        <v>2584</v>
      </c>
      <c r="E69" s="107">
        <f>VLOOKUP(D69,'[1]new tesco'!$B$6:$I$297,8,FALSE)</f>
        <v>2.73</v>
      </c>
      <c r="F69" s="27"/>
      <c r="G69" s="27">
        <v>1</v>
      </c>
      <c r="H69" s="44">
        <v>18.75</v>
      </c>
      <c r="I69" s="44">
        <f t="shared" ref="I69:I106" si="1">(E69*G69)/H69</f>
        <v>0.14560000000000001</v>
      </c>
      <c r="K69" s="66" t="s">
        <v>1041</v>
      </c>
      <c r="L69" s="208" t="s">
        <v>2691</v>
      </c>
    </row>
    <row r="70" spans="2:12" x14ac:dyDescent="0.3">
      <c r="B70" s="27"/>
      <c r="C70" s="55">
        <v>67</v>
      </c>
      <c r="D70" s="51" t="s">
        <v>3673</v>
      </c>
      <c r="E70" s="107">
        <v>0.74</v>
      </c>
      <c r="F70" s="27"/>
      <c r="G70" s="27">
        <v>1</v>
      </c>
      <c r="H70" s="44">
        <v>1</v>
      </c>
      <c r="I70" s="44">
        <f t="shared" si="1"/>
        <v>0.74</v>
      </c>
      <c r="K70" s="66" t="s">
        <v>1041</v>
      </c>
      <c r="L70" s="208" t="s">
        <v>3799</v>
      </c>
    </row>
    <row r="71" spans="2:12" x14ac:dyDescent="0.3">
      <c r="B71" s="27"/>
      <c r="C71" s="55">
        <v>68</v>
      </c>
      <c r="D71" s="51" t="s">
        <v>57</v>
      </c>
      <c r="E71" s="107">
        <v>0.57999999999999996</v>
      </c>
      <c r="F71" s="27"/>
      <c r="G71" s="27">
        <v>1</v>
      </c>
      <c r="H71" s="44">
        <v>6</v>
      </c>
      <c r="I71" s="44">
        <f t="shared" si="1"/>
        <v>9.6666666666666665E-2</v>
      </c>
      <c r="K71" s="66" t="s">
        <v>3736</v>
      </c>
      <c r="L71" s="208" t="s">
        <v>3800</v>
      </c>
    </row>
    <row r="72" spans="2:12" x14ac:dyDescent="0.3">
      <c r="B72" s="27"/>
      <c r="C72" s="55">
        <v>69</v>
      </c>
      <c r="D72" s="51" t="s">
        <v>57</v>
      </c>
      <c r="E72" s="107">
        <v>0.57999999999999996</v>
      </c>
      <c r="F72" s="27"/>
      <c r="G72" s="27">
        <v>1</v>
      </c>
      <c r="H72" s="44">
        <v>3.52</v>
      </c>
      <c r="I72" s="44">
        <f t="shared" si="1"/>
        <v>0.16477272727272727</v>
      </c>
      <c r="K72" s="66" t="s">
        <v>3737</v>
      </c>
      <c r="L72" s="208" t="s">
        <v>2696</v>
      </c>
    </row>
    <row r="73" spans="2:12" x14ac:dyDescent="0.3">
      <c r="B73" s="27"/>
      <c r="C73" s="55">
        <v>70</v>
      </c>
      <c r="D73" s="51" t="s">
        <v>57</v>
      </c>
      <c r="E73" s="107">
        <v>0.57999999999999996</v>
      </c>
      <c r="F73" s="27"/>
      <c r="G73" s="27">
        <v>1</v>
      </c>
      <c r="H73" s="44">
        <v>55.56</v>
      </c>
      <c r="I73" s="44">
        <f t="shared" si="1"/>
        <v>1.0439164866810654E-2</v>
      </c>
      <c r="K73" s="66" t="s">
        <v>3738</v>
      </c>
      <c r="L73" s="208" t="s">
        <v>2698</v>
      </c>
    </row>
    <row r="74" spans="2:12" x14ac:dyDescent="0.3">
      <c r="B74" s="27"/>
      <c r="C74" s="55">
        <v>71</v>
      </c>
      <c r="D74" s="51" t="s">
        <v>3674</v>
      </c>
      <c r="E74" s="107">
        <v>1.7</v>
      </c>
      <c r="F74" s="27"/>
      <c r="G74" s="27">
        <v>1</v>
      </c>
      <c r="H74" s="44">
        <v>1</v>
      </c>
      <c r="I74" s="44">
        <f t="shared" si="1"/>
        <v>1.7</v>
      </c>
      <c r="K74" s="66" t="s">
        <v>2652</v>
      </c>
      <c r="L74" s="208" t="s">
        <v>3801</v>
      </c>
    </row>
    <row r="75" spans="2:12" x14ac:dyDescent="0.3">
      <c r="B75" s="27"/>
      <c r="C75" s="55">
        <v>72</v>
      </c>
      <c r="D75" s="51" t="s">
        <v>58</v>
      </c>
      <c r="E75" s="107">
        <f>VLOOKUP(D75,'[1]new tesco'!$B$6:$I$297,8,FALSE)</f>
        <v>1.26</v>
      </c>
      <c r="F75" s="27"/>
      <c r="G75" s="27">
        <v>1</v>
      </c>
      <c r="H75" s="44">
        <v>5.43</v>
      </c>
      <c r="I75" s="44">
        <f t="shared" si="1"/>
        <v>0.23204419889502764</v>
      </c>
      <c r="K75" s="66" t="s">
        <v>3739</v>
      </c>
      <c r="L75" s="208" t="s">
        <v>1693</v>
      </c>
    </row>
    <row r="76" spans="2:12" x14ac:dyDescent="0.3">
      <c r="B76" s="27"/>
      <c r="C76" s="55">
        <v>73</v>
      </c>
      <c r="D76" s="51" t="s">
        <v>60</v>
      </c>
      <c r="E76" s="107">
        <f>VLOOKUP(D76,'[1]new tesco'!$B$6:$I$297,8,FALSE)</f>
        <v>1.1000000000000001</v>
      </c>
      <c r="F76" s="27">
        <v>80</v>
      </c>
      <c r="G76" s="27">
        <v>1</v>
      </c>
      <c r="H76" s="44">
        <v>1.54</v>
      </c>
      <c r="I76" s="44">
        <f t="shared" si="1"/>
        <v>0.7142857142857143</v>
      </c>
      <c r="K76" s="66" t="s">
        <v>3740</v>
      </c>
      <c r="L76" s="208" t="s">
        <v>1087</v>
      </c>
    </row>
    <row r="77" spans="2:12" x14ac:dyDescent="0.3">
      <c r="B77" s="27"/>
      <c r="C77" s="55">
        <v>74</v>
      </c>
      <c r="D77" s="51" t="s">
        <v>61</v>
      </c>
      <c r="E77" s="107">
        <f>VLOOKUP(D77,'[1]new tesco'!$B$6:$I$297,8,FALSE)</f>
        <v>2.1</v>
      </c>
      <c r="F77" s="27"/>
      <c r="G77" s="27">
        <v>1</v>
      </c>
      <c r="H77" s="44">
        <v>2.35</v>
      </c>
      <c r="I77" s="44">
        <f t="shared" si="1"/>
        <v>0.8936170212765957</v>
      </c>
      <c r="K77" s="66" t="s">
        <v>3741</v>
      </c>
      <c r="L77" s="208" t="s">
        <v>2718</v>
      </c>
    </row>
    <row r="78" spans="2:12" x14ac:dyDescent="0.3">
      <c r="B78" s="27"/>
      <c r="C78" s="55">
        <v>75</v>
      </c>
      <c r="D78" s="51" t="s">
        <v>595</v>
      </c>
      <c r="E78" s="107">
        <v>1.58</v>
      </c>
      <c r="F78" s="27"/>
      <c r="G78" s="27">
        <v>1</v>
      </c>
      <c r="H78" s="44">
        <v>1.5</v>
      </c>
      <c r="I78" s="44">
        <f t="shared" si="1"/>
        <v>1.0533333333333335</v>
      </c>
      <c r="K78" s="66" t="s">
        <v>3742</v>
      </c>
      <c r="L78" s="208" t="s">
        <v>3802</v>
      </c>
    </row>
    <row r="79" spans="2:12" x14ac:dyDescent="0.3">
      <c r="B79" s="27"/>
      <c r="C79" s="55">
        <v>76</v>
      </c>
      <c r="D79" s="51" t="s">
        <v>3675</v>
      </c>
      <c r="E79" s="107">
        <v>1</v>
      </c>
      <c r="F79" s="27">
        <v>8</v>
      </c>
      <c r="G79" s="27">
        <v>1</v>
      </c>
      <c r="H79" s="44">
        <v>8</v>
      </c>
      <c r="I79" s="44">
        <f t="shared" si="1"/>
        <v>0.125</v>
      </c>
      <c r="K79" s="66" t="s">
        <v>3743</v>
      </c>
      <c r="L79" s="208" t="s">
        <v>3803</v>
      </c>
    </row>
    <row r="80" spans="2:12" x14ac:dyDescent="0.3">
      <c r="B80" s="27"/>
      <c r="C80" s="55">
        <v>77</v>
      </c>
      <c r="D80" s="51" t="s">
        <v>1670</v>
      </c>
      <c r="E80" s="107">
        <f>VLOOKUP(D80,'[1]new tesco'!$B$6:$I$297,8,FALSE)</f>
        <v>3.03</v>
      </c>
      <c r="F80" s="27">
        <v>5</v>
      </c>
      <c r="G80" s="27">
        <v>1</v>
      </c>
      <c r="H80" s="44">
        <v>5</v>
      </c>
      <c r="I80" s="44">
        <f t="shared" si="1"/>
        <v>0.60599999999999998</v>
      </c>
      <c r="K80" s="66" t="s">
        <v>3744</v>
      </c>
      <c r="L80" s="208" t="s">
        <v>3804</v>
      </c>
    </row>
    <row r="81" spans="2:12" x14ac:dyDescent="0.3">
      <c r="B81" s="27"/>
      <c r="C81" s="55">
        <v>78</v>
      </c>
      <c r="D81" s="51" t="s">
        <v>3676</v>
      </c>
      <c r="E81" s="107">
        <f>VLOOKUP(D81,'[1]new tesco'!$B$6:$I$297,8,FALSE)</f>
        <v>0.6</v>
      </c>
      <c r="F81" s="27">
        <v>23</v>
      </c>
      <c r="G81" s="27">
        <v>5.75</v>
      </c>
      <c r="H81" s="44">
        <v>1</v>
      </c>
      <c r="I81" s="44">
        <f t="shared" si="1"/>
        <v>3.4499999999999997</v>
      </c>
      <c r="K81" s="66" t="s">
        <v>3745</v>
      </c>
      <c r="L81" s="208" t="s">
        <v>3805</v>
      </c>
    </row>
    <row r="82" spans="2:12" x14ac:dyDescent="0.3">
      <c r="B82" s="27"/>
      <c r="C82" s="55">
        <v>79</v>
      </c>
      <c r="D82" s="51" t="s">
        <v>3677</v>
      </c>
      <c r="E82" s="107">
        <f>1.05/6</f>
        <v>0.17500000000000002</v>
      </c>
      <c r="F82" s="27">
        <v>6</v>
      </c>
      <c r="G82" s="27">
        <v>1</v>
      </c>
      <c r="H82" s="44">
        <v>1</v>
      </c>
      <c r="I82" s="44">
        <f t="shared" si="1"/>
        <v>0.17500000000000002</v>
      </c>
      <c r="K82" s="66" t="s">
        <v>3746</v>
      </c>
      <c r="L82" s="208" t="s">
        <v>3806</v>
      </c>
    </row>
    <row r="83" spans="2:12" x14ac:dyDescent="0.3">
      <c r="B83" s="27"/>
      <c r="C83" s="55">
        <v>80</v>
      </c>
      <c r="D83" s="51" t="s">
        <v>3678</v>
      </c>
      <c r="E83" s="107">
        <v>1.42</v>
      </c>
      <c r="F83" s="27">
        <v>15</v>
      </c>
      <c r="G83" s="27">
        <v>1</v>
      </c>
      <c r="H83" s="44">
        <v>15</v>
      </c>
      <c r="I83" s="44">
        <f t="shared" si="1"/>
        <v>9.4666666666666663E-2</v>
      </c>
      <c r="K83" s="66" t="s">
        <v>1058</v>
      </c>
      <c r="L83" s="208" t="s">
        <v>3807</v>
      </c>
    </row>
    <row r="84" spans="2:12" x14ac:dyDescent="0.3">
      <c r="B84" s="27"/>
      <c r="C84" s="55">
        <v>81</v>
      </c>
      <c r="D84" s="51" t="s">
        <v>3679</v>
      </c>
      <c r="E84" s="107">
        <v>0.79</v>
      </c>
      <c r="F84" s="27">
        <v>12</v>
      </c>
      <c r="G84" s="27">
        <v>1</v>
      </c>
      <c r="H84" s="44">
        <v>12</v>
      </c>
      <c r="I84" s="44">
        <f t="shared" si="1"/>
        <v>6.5833333333333341E-2</v>
      </c>
      <c r="K84" s="66" t="s">
        <v>3747</v>
      </c>
      <c r="L84" s="208" t="s">
        <v>2731</v>
      </c>
    </row>
    <row r="85" spans="2:12" x14ac:dyDescent="0.3">
      <c r="B85" s="27"/>
      <c r="C85" s="55">
        <v>82</v>
      </c>
      <c r="D85" s="51" t="s">
        <v>3680</v>
      </c>
      <c r="E85" s="107">
        <f>VLOOKUP(D85,'[1]new tesco'!$B$6:$I$297,8,FALSE)</f>
        <v>0.79</v>
      </c>
      <c r="F85" s="27">
        <v>1</v>
      </c>
      <c r="G85" s="27">
        <v>1</v>
      </c>
      <c r="H85" s="44">
        <v>1</v>
      </c>
      <c r="I85" s="44">
        <f t="shared" si="1"/>
        <v>0.79</v>
      </c>
      <c r="K85" s="66" t="s">
        <v>2644</v>
      </c>
      <c r="L85" s="208" t="s">
        <v>3808</v>
      </c>
    </row>
    <row r="86" spans="2:12" x14ac:dyDescent="0.3">
      <c r="B86" s="27"/>
      <c r="C86" s="55">
        <v>83</v>
      </c>
      <c r="D86" s="51" t="s">
        <v>53</v>
      </c>
      <c r="E86" s="107">
        <f>VLOOKUP(D86,'[1]new tesco'!$B$6:$I$297,8,FALSE)</f>
        <v>2.1</v>
      </c>
      <c r="F86" s="27"/>
      <c r="G86" s="27">
        <v>1</v>
      </c>
      <c r="H86" s="44">
        <v>24</v>
      </c>
      <c r="I86" s="44">
        <f t="shared" si="1"/>
        <v>8.7500000000000008E-2</v>
      </c>
      <c r="K86" s="66" t="s">
        <v>1043</v>
      </c>
      <c r="L86" s="208" t="s">
        <v>3809</v>
      </c>
    </row>
    <row r="87" spans="2:12" x14ac:dyDescent="0.3">
      <c r="B87" s="27"/>
      <c r="C87" s="55">
        <v>84</v>
      </c>
      <c r="D87" s="51" t="s">
        <v>234</v>
      </c>
      <c r="E87" s="107">
        <f>VLOOKUP(D87,'[1]new tesco'!$B$6:$I$297,8,FALSE)</f>
        <v>1.46</v>
      </c>
      <c r="F87" s="27"/>
      <c r="G87" s="27">
        <v>1</v>
      </c>
      <c r="H87" s="44">
        <v>1</v>
      </c>
      <c r="I87" s="44">
        <f t="shared" si="1"/>
        <v>1.46</v>
      </c>
      <c r="K87" s="66" t="s">
        <v>3748</v>
      </c>
      <c r="L87" s="208" t="s">
        <v>3810</v>
      </c>
    </row>
    <row r="88" spans="2:12" x14ac:dyDescent="0.3">
      <c r="B88" s="27"/>
      <c r="C88" s="55">
        <v>85</v>
      </c>
      <c r="D88" s="51" t="s">
        <v>62</v>
      </c>
      <c r="E88" s="107">
        <v>1.05</v>
      </c>
      <c r="F88" s="27"/>
      <c r="G88" s="27">
        <v>1</v>
      </c>
      <c r="H88" s="44">
        <v>4</v>
      </c>
      <c r="I88" s="44">
        <f t="shared" si="1"/>
        <v>0.26250000000000001</v>
      </c>
      <c r="K88" s="66" t="s">
        <v>3749</v>
      </c>
      <c r="L88" s="208" t="s">
        <v>2721</v>
      </c>
    </row>
    <row r="89" spans="2:12" x14ac:dyDescent="0.3">
      <c r="B89" s="27"/>
      <c r="C89" s="55">
        <v>86</v>
      </c>
      <c r="D89" s="51" t="s">
        <v>265</v>
      </c>
      <c r="E89" s="107">
        <f>VLOOKUP(D89,'[1]new tesco'!$B$6:$I$297,8,FALSE)</f>
        <v>0.44999999999999996</v>
      </c>
      <c r="F89" s="27"/>
      <c r="G89" s="27">
        <v>1</v>
      </c>
      <c r="H89" s="44">
        <v>4.3499999999999996</v>
      </c>
      <c r="I89" s="44">
        <f t="shared" si="1"/>
        <v>0.10344827586206896</v>
      </c>
      <c r="K89" s="66" t="s">
        <v>1043</v>
      </c>
      <c r="L89" s="208" t="s">
        <v>3811</v>
      </c>
    </row>
    <row r="90" spans="2:12" x14ac:dyDescent="0.3">
      <c r="B90" s="27"/>
      <c r="C90" s="55">
        <v>87</v>
      </c>
      <c r="D90" s="51" t="s">
        <v>63</v>
      </c>
      <c r="E90" s="107">
        <f>VLOOKUP(D90,'[1]new tesco'!$B$6:$I$297,8,FALSE)</f>
        <v>0.75</v>
      </c>
      <c r="F90" s="27"/>
      <c r="G90" s="27">
        <v>1</v>
      </c>
      <c r="H90" s="44">
        <v>1</v>
      </c>
      <c r="I90" s="44">
        <f t="shared" si="1"/>
        <v>0.75</v>
      </c>
      <c r="K90" s="66" t="s">
        <v>3750</v>
      </c>
      <c r="L90" s="208" t="s">
        <v>3812</v>
      </c>
    </row>
    <row r="91" spans="2:12" x14ac:dyDescent="0.3">
      <c r="B91" s="27"/>
      <c r="C91" s="55">
        <v>88</v>
      </c>
      <c r="D91" s="51" t="s">
        <v>64</v>
      </c>
      <c r="E91" s="107">
        <f>VLOOKUP(D91,'[1]new tesco'!$B$6:$I$297,8,FALSE)</f>
        <v>0.74</v>
      </c>
      <c r="F91" s="27"/>
      <c r="G91" s="27">
        <v>1</v>
      </c>
      <c r="H91" s="44">
        <v>33.33</v>
      </c>
      <c r="I91" s="44">
        <f t="shared" si="1"/>
        <v>2.2202220222022204E-2</v>
      </c>
      <c r="K91" s="66" t="s">
        <v>1706</v>
      </c>
      <c r="L91" s="208" t="s">
        <v>3813</v>
      </c>
    </row>
    <row r="92" spans="2:12" x14ac:dyDescent="0.3">
      <c r="B92" s="27"/>
      <c r="C92" s="55">
        <v>89</v>
      </c>
      <c r="D92" s="51" t="s">
        <v>373</v>
      </c>
      <c r="E92" s="107">
        <f>VLOOKUP(D92,'[1]new tesco'!$B$6:$I$297,8,FALSE)</f>
        <v>1.3</v>
      </c>
      <c r="F92" s="27">
        <v>12</v>
      </c>
      <c r="G92" s="27">
        <v>1</v>
      </c>
      <c r="H92" s="44">
        <v>12</v>
      </c>
      <c r="I92" s="44">
        <f t="shared" si="1"/>
        <v>0.10833333333333334</v>
      </c>
      <c r="K92" s="66" t="s">
        <v>974</v>
      </c>
      <c r="L92" s="208" t="s">
        <v>2725</v>
      </c>
    </row>
    <row r="93" spans="2:12" x14ac:dyDescent="0.3">
      <c r="B93" s="27"/>
      <c r="C93" s="55">
        <v>90</v>
      </c>
      <c r="D93" s="51" t="s">
        <v>374</v>
      </c>
      <c r="E93" s="107">
        <f>VLOOKUP(D93,'[1]new tesco'!$B$6:$I$297,8,FALSE)</f>
        <v>0.53</v>
      </c>
      <c r="F93" s="27"/>
      <c r="G93" s="27">
        <v>1</v>
      </c>
      <c r="H93" s="44">
        <v>14</v>
      </c>
      <c r="I93" s="44">
        <f t="shared" si="1"/>
        <v>3.785714285714286E-2</v>
      </c>
      <c r="K93" s="66" t="s">
        <v>1699</v>
      </c>
      <c r="L93" s="208" t="s">
        <v>2726</v>
      </c>
    </row>
    <row r="94" spans="2:12" x14ac:dyDescent="0.3">
      <c r="B94" s="27"/>
      <c r="C94" s="55">
        <v>91</v>
      </c>
      <c r="D94" s="51" t="s">
        <v>3681</v>
      </c>
      <c r="E94" s="107">
        <f>VLOOKUP(D94,'[1]new tesco'!$B$6:$I$297,8,FALSE)</f>
        <v>1.26</v>
      </c>
      <c r="F94" s="27"/>
      <c r="G94" s="27">
        <v>1</v>
      </c>
      <c r="H94" s="44">
        <v>26</v>
      </c>
      <c r="I94" s="44">
        <f t="shared" si="1"/>
        <v>4.8461538461538459E-2</v>
      </c>
      <c r="J94" s="57"/>
      <c r="K94" s="132" t="s">
        <v>1060</v>
      </c>
      <c r="L94" s="208" t="s">
        <v>2631</v>
      </c>
    </row>
    <row r="95" spans="2:12" x14ac:dyDescent="0.3">
      <c r="B95" s="27"/>
      <c r="C95" s="55">
        <v>92</v>
      </c>
      <c r="D95" s="55" t="s">
        <v>389</v>
      </c>
      <c r="E95" s="107">
        <v>1.26</v>
      </c>
      <c r="F95" s="27"/>
      <c r="G95" s="27">
        <v>1</v>
      </c>
      <c r="H95" s="44">
        <v>25</v>
      </c>
      <c r="I95" s="44">
        <f t="shared" si="1"/>
        <v>5.04E-2</v>
      </c>
      <c r="K95" s="66" t="s">
        <v>1713</v>
      </c>
      <c r="L95" s="208" t="s">
        <v>2727</v>
      </c>
    </row>
    <row r="96" spans="2:12" x14ac:dyDescent="0.3">
      <c r="B96" s="27"/>
      <c r="C96" s="55">
        <v>93</v>
      </c>
      <c r="D96" s="51" t="s">
        <v>496</v>
      </c>
      <c r="E96" s="107">
        <v>0.28000000000000003</v>
      </c>
      <c r="F96" s="27"/>
      <c r="G96" s="27">
        <v>1</v>
      </c>
      <c r="H96" s="44">
        <v>8.33</v>
      </c>
      <c r="I96" s="44">
        <f t="shared" si="1"/>
        <v>3.3613445378151266E-2</v>
      </c>
      <c r="K96" s="66" t="s">
        <v>3707</v>
      </c>
      <c r="L96" s="208" t="s">
        <v>3814</v>
      </c>
    </row>
    <row r="97" spans="2:12" x14ac:dyDescent="0.3">
      <c r="B97" s="27"/>
      <c r="C97" s="55">
        <v>94</v>
      </c>
      <c r="D97" s="51" t="s">
        <v>298</v>
      </c>
      <c r="E97" s="107">
        <f>VLOOKUP(D97,'[1]new tesco'!$B$6:$I$297,8,FALSE)</f>
        <v>1.58</v>
      </c>
      <c r="F97" s="27"/>
      <c r="G97" s="27">
        <v>1</v>
      </c>
      <c r="H97" s="44">
        <v>4.84</v>
      </c>
      <c r="I97" s="44">
        <f t="shared" si="1"/>
        <v>0.32644628099173556</v>
      </c>
      <c r="K97" s="66" t="s">
        <v>3751</v>
      </c>
      <c r="L97" s="208" t="s">
        <v>3815</v>
      </c>
    </row>
    <row r="98" spans="2:12" x14ac:dyDescent="0.3">
      <c r="B98" s="27"/>
      <c r="C98" s="55">
        <v>95</v>
      </c>
      <c r="D98" s="51" t="s">
        <v>3682</v>
      </c>
      <c r="E98" s="107">
        <f>VLOOKUP(D98,'[1]new tesco'!$B$6:$I$297,8,FALSE)</f>
        <v>3.99</v>
      </c>
      <c r="F98" s="27">
        <v>8</v>
      </c>
      <c r="G98" s="27">
        <v>1</v>
      </c>
      <c r="H98" s="44">
        <v>4</v>
      </c>
      <c r="I98" s="44">
        <f t="shared" si="1"/>
        <v>0.99750000000000005</v>
      </c>
      <c r="K98" s="66" t="s">
        <v>3752</v>
      </c>
      <c r="L98" s="208" t="s">
        <v>3816</v>
      </c>
    </row>
    <row r="99" spans="2:12" x14ac:dyDescent="0.3">
      <c r="B99" s="27"/>
      <c r="C99" s="55">
        <v>96</v>
      </c>
      <c r="D99" s="51" t="s">
        <v>3683</v>
      </c>
      <c r="E99" s="107">
        <v>80</v>
      </c>
      <c r="F99" s="27"/>
      <c r="G99" s="27">
        <v>1</v>
      </c>
      <c r="H99" s="44">
        <v>52.14</v>
      </c>
      <c r="I99" s="44">
        <f t="shared" si="1"/>
        <v>1.5343306482546988</v>
      </c>
      <c r="J99" s="57"/>
      <c r="K99" s="132" t="s">
        <v>3753</v>
      </c>
      <c r="L99" s="208"/>
    </row>
    <row r="100" spans="2:12" x14ac:dyDescent="0.3">
      <c r="B100" s="27"/>
      <c r="C100" s="55">
        <v>97</v>
      </c>
      <c r="D100" s="55" t="s">
        <v>299</v>
      </c>
      <c r="E100" s="107">
        <v>30</v>
      </c>
      <c r="F100" s="27"/>
      <c r="G100" s="27">
        <v>1</v>
      </c>
      <c r="H100" s="44">
        <v>13.04</v>
      </c>
      <c r="I100" s="44">
        <f t="shared" si="1"/>
        <v>2.3006134969325154</v>
      </c>
      <c r="K100" s="66" t="s">
        <v>3754</v>
      </c>
      <c r="L100" s="208" t="s">
        <v>3817</v>
      </c>
    </row>
    <row r="101" spans="2:12" x14ac:dyDescent="0.3">
      <c r="B101" s="27"/>
      <c r="C101" s="55">
        <v>98</v>
      </c>
      <c r="D101" s="27" t="s">
        <v>2593</v>
      </c>
      <c r="E101" s="107">
        <v>12</v>
      </c>
      <c r="F101" s="27"/>
      <c r="G101" s="52">
        <v>1</v>
      </c>
      <c r="H101" s="44">
        <v>4.3499999999999996</v>
      </c>
      <c r="I101" s="44">
        <f t="shared" si="1"/>
        <v>2.7586206896551726</v>
      </c>
      <c r="K101" s="66" t="s">
        <v>3755</v>
      </c>
      <c r="L101" s="208" t="s">
        <v>3818</v>
      </c>
    </row>
    <row r="102" spans="2:12" x14ac:dyDescent="0.3">
      <c r="B102" s="56" t="s">
        <v>238</v>
      </c>
      <c r="C102" s="55"/>
      <c r="D102" s="55"/>
      <c r="E102" s="107"/>
      <c r="F102" s="27"/>
      <c r="G102" s="52"/>
      <c r="H102" s="44"/>
      <c r="I102" s="44"/>
      <c r="L102" s="208"/>
    </row>
    <row r="103" spans="2:12" x14ac:dyDescent="0.3">
      <c r="B103" s="27"/>
      <c r="C103" s="55">
        <v>99</v>
      </c>
      <c r="D103" s="55" t="s">
        <v>239</v>
      </c>
      <c r="E103" s="107">
        <v>5</v>
      </c>
      <c r="F103" s="27"/>
      <c r="G103" s="52">
        <v>1</v>
      </c>
      <c r="H103" s="44">
        <v>1</v>
      </c>
      <c r="I103" s="44">
        <f t="shared" si="1"/>
        <v>5</v>
      </c>
      <c r="K103" s="66" t="s">
        <v>3820</v>
      </c>
      <c r="L103" s="66" t="s">
        <v>3821</v>
      </c>
    </row>
    <row r="104" spans="2:12" x14ac:dyDescent="0.3">
      <c r="B104" s="27"/>
      <c r="C104" s="55">
        <v>100</v>
      </c>
      <c r="D104" s="55" t="s">
        <v>3819</v>
      </c>
      <c r="E104" s="107">
        <v>4.5999999999999996</v>
      </c>
      <c r="F104" s="27">
        <v>4</v>
      </c>
      <c r="G104" s="52">
        <v>1</v>
      </c>
      <c r="H104" s="44">
        <v>1</v>
      </c>
      <c r="I104" s="44">
        <f t="shared" si="1"/>
        <v>4.5999999999999996</v>
      </c>
      <c r="K104" s="66" t="s">
        <v>3820</v>
      </c>
      <c r="L104" s="66" t="s">
        <v>3822</v>
      </c>
    </row>
    <row r="105" spans="2:12" x14ac:dyDescent="0.3">
      <c r="B105" s="27"/>
      <c r="C105" s="55">
        <v>101</v>
      </c>
      <c r="D105" s="55" t="s">
        <v>239</v>
      </c>
      <c r="E105" s="107"/>
      <c r="F105" s="27"/>
      <c r="G105" s="52">
        <v>1</v>
      </c>
      <c r="H105" s="44">
        <v>13.04</v>
      </c>
      <c r="I105" s="44">
        <f t="shared" si="1"/>
        <v>0</v>
      </c>
      <c r="K105" s="66" t="s">
        <v>3823</v>
      </c>
      <c r="L105" s="66" t="s">
        <v>2742</v>
      </c>
    </row>
    <row r="106" spans="2:12" x14ac:dyDescent="0.3">
      <c r="B106" s="27"/>
      <c r="C106" s="55">
        <v>102</v>
      </c>
      <c r="D106" s="55" t="s">
        <v>375</v>
      </c>
      <c r="E106" s="107"/>
      <c r="F106" s="27"/>
      <c r="G106" s="52">
        <v>1</v>
      </c>
      <c r="H106" s="44">
        <v>13.04</v>
      </c>
      <c r="I106" s="44">
        <f t="shared" si="1"/>
        <v>0</v>
      </c>
      <c r="K106" s="66" t="s">
        <v>3824</v>
      </c>
      <c r="L106" s="208"/>
    </row>
    <row r="107" spans="2:12" x14ac:dyDescent="0.3">
      <c r="B107" s="27"/>
      <c r="C107" s="55"/>
      <c r="D107" s="55"/>
      <c r="E107" s="117"/>
      <c r="F107" s="27"/>
      <c r="G107" s="52"/>
      <c r="H107" s="44"/>
      <c r="I107" s="44"/>
      <c r="L107" s="208"/>
    </row>
    <row r="108" spans="2:12" x14ac:dyDescent="0.3">
      <c r="B108" s="56" t="s">
        <v>300</v>
      </c>
      <c r="C108" s="55"/>
      <c r="D108" s="55"/>
      <c r="E108" s="117"/>
      <c r="F108" s="27"/>
      <c r="G108" s="52"/>
      <c r="H108" s="44"/>
      <c r="I108" s="44"/>
      <c r="L108" s="208"/>
    </row>
    <row r="109" spans="2:12" x14ac:dyDescent="0.3">
      <c r="B109" s="166" t="s">
        <v>2743</v>
      </c>
      <c r="C109" s="166"/>
      <c r="D109" s="166" t="s">
        <v>66</v>
      </c>
      <c r="E109" s="167">
        <v>8</v>
      </c>
      <c r="F109" s="134">
        <v>5</v>
      </c>
      <c r="G109" s="143">
        <v>2</v>
      </c>
      <c r="H109" s="168">
        <v>52.14</v>
      </c>
      <c r="I109" s="44">
        <f t="shared" ref="I109:I172" si="2">(E109*G109)/H109</f>
        <v>0.30686612965093979</v>
      </c>
      <c r="J109" s="216"/>
      <c r="K109" s="217" t="s">
        <v>2780</v>
      </c>
      <c r="L109" s="217" t="s">
        <v>2781</v>
      </c>
    </row>
    <row r="110" spans="2:12" x14ac:dyDescent="0.3">
      <c r="B110" s="166" t="s">
        <v>2743</v>
      </c>
      <c r="C110" s="166"/>
      <c r="D110" s="166" t="s">
        <v>241</v>
      </c>
      <c r="E110" s="167">
        <v>16</v>
      </c>
      <c r="F110" s="134">
        <v>1</v>
      </c>
      <c r="G110" s="143">
        <v>6</v>
      </c>
      <c r="H110" s="168">
        <v>156.43</v>
      </c>
      <c r="I110" s="44">
        <f t="shared" si="2"/>
        <v>0.61369302563446904</v>
      </c>
      <c r="J110" s="216"/>
      <c r="K110" s="217" t="s">
        <v>3845</v>
      </c>
      <c r="L110" s="217" t="s">
        <v>2783</v>
      </c>
    </row>
    <row r="111" spans="2:12" x14ac:dyDescent="0.3">
      <c r="B111" s="166" t="s">
        <v>2743</v>
      </c>
      <c r="C111" s="166"/>
      <c r="D111" s="166" t="s">
        <v>65</v>
      </c>
      <c r="E111" s="167">
        <v>10</v>
      </c>
      <c r="F111" s="134">
        <v>5</v>
      </c>
      <c r="G111" s="143">
        <v>2</v>
      </c>
      <c r="H111" s="168">
        <v>52.14</v>
      </c>
      <c r="I111" s="44">
        <f t="shared" si="2"/>
        <v>0.3835826620636747</v>
      </c>
      <c r="J111" s="216"/>
      <c r="K111" s="217" t="s">
        <v>2780</v>
      </c>
      <c r="L111" s="217" t="s">
        <v>2784</v>
      </c>
    </row>
    <row r="112" spans="2:12" x14ac:dyDescent="0.3">
      <c r="B112" s="166" t="s">
        <v>2743</v>
      </c>
      <c r="C112" s="166"/>
      <c r="D112" s="166" t="s">
        <v>498</v>
      </c>
      <c r="E112" s="167">
        <v>8</v>
      </c>
      <c r="F112" s="134">
        <v>2</v>
      </c>
      <c r="G112" s="143">
        <v>2</v>
      </c>
      <c r="H112" s="168">
        <v>52.14</v>
      </c>
      <c r="I112" s="44">
        <f t="shared" si="2"/>
        <v>0.30686612965093979</v>
      </c>
      <c r="J112" s="216"/>
      <c r="K112" s="217" t="s">
        <v>2785</v>
      </c>
      <c r="L112" s="217" t="s">
        <v>2786</v>
      </c>
    </row>
    <row r="113" spans="2:12" x14ac:dyDescent="0.3">
      <c r="B113" s="166" t="s">
        <v>2744</v>
      </c>
      <c r="C113" s="166"/>
      <c r="D113" s="166" t="s">
        <v>302</v>
      </c>
      <c r="E113" s="167"/>
      <c r="F113" s="134"/>
      <c r="G113" s="143">
        <v>3</v>
      </c>
      <c r="H113" s="168">
        <v>52.14</v>
      </c>
      <c r="I113" s="44">
        <f t="shared" si="2"/>
        <v>0</v>
      </c>
      <c r="J113" s="216"/>
      <c r="K113" s="217" t="s">
        <v>2787</v>
      </c>
      <c r="L113" s="217" t="s">
        <v>2788</v>
      </c>
    </row>
    <row r="114" spans="2:12" x14ac:dyDescent="0.3">
      <c r="B114" s="166" t="s">
        <v>2744</v>
      </c>
      <c r="C114" s="166"/>
      <c r="D114" s="166" t="s">
        <v>2206</v>
      </c>
      <c r="E114" s="167"/>
      <c r="F114" s="134"/>
      <c r="G114" s="143">
        <v>3</v>
      </c>
      <c r="H114" s="168">
        <v>52.14</v>
      </c>
      <c r="I114" s="44">
        <f t="shared" si="2"/>
        <v>0</v>
      </c>
      <c r="J114" s="216"/>
      <c r="K114" s="217" t="s">
        <v>2789</v>
      </c>
      <c r="L114" s="217" t="s">
        <v>2790</v>
      </c>
    </row>
    <row r="115" spans="2:12" x14ac:dyDescent="0.3">
      <c r="B115" s="166" t="s">
        <v>2744</v>
      </c>
      <c r="C115" s="166"/>
      <c r="D115" s="166" t="s">
        <v>2207</v>
      </c>
      <c r="E115" s="167"/>
      <c r="F115" s="134"/>
      <c r="G115" s="143">
        <v>6</v>
      </c>
      <c r="H115" s="168">
        <v>52.14</v>
      </c>
      <c r="I115" s="44">
        <f t="shared" si="2"/>
        <v>0</v>
      </c>
      <c r="J115" s="216"/>
      <c r="K115" s="217" t="s">
        <v>2791</v>
      </c>
      <c r="L115" s="217" t="s">
        <v>2792</v>
      </c>
    </row>
    <row r="116" spans="2:12" x14ac:dyDescent="0.3">
      <c r="B116" s="166" t="s">
        <v>2744</v>
      </c>
      <c r="C116" s="166"/>
      <c r="D116" s="166" t="s">
        <v>1727</v>
      </c>
      <c r="E116" s="167">
        <v>19.5</v>
      </c>
      <c r="F116" s="134"/>
      <c r="G116" s="143">
        <v>3</v>
      </c>
      <c r="H116" s="168">
        <v>52.14</v>
      </c>
      <c r="I116" s="44">
        <f t="shared" si="2"/>
        <v>1.1219792865362486</v>
      </c>
      <c r="J116" s="216"/>
      <c r="K116" s="217" t="s">
        <v>2793</v>
      </c>
      <c r="L116" s="217" t="s">
        <v>2794</v>
      </c>
    </row>
    <row r="117" spans="2:12" x14ac:dyDescent="0.3">
      <c r="B117" s="166" t="s">
        <v>2744</v>
      </c>
      <c r="C117" s="166"/>
      <c r="D117" s="166" t="s">
        <v>499</v>
      </c>
      <c r="E117" s="167"/>
      <c r="F117" s="134"/>
      <c r="G117" s="143">
        <v>2</v>
      </c>
      <c r="H117" s="168">
        <v>52.14</v>
      </c>
      <c r="I117" s="44">
        <f t="shared" si="2"/>
        <v>0</v>
      </c>
      <c r="J117" s="216"/>
      <c r="K117" s="217" t="s">
        <v>2795</v>
      </c>
      <c r="L117" s="217" t="s">
        <v>2796</v>
      </c>
    </row>
    <row r="118" spans="2:12" x14ac:dyDescent="0.3">
      <c r="B118" s="166" t="s">
        <v>2744</v>
      </c>
      <c r="C118" s="166"/>
      <c r="D118" s="166" t="s">
        <v>70</v>
      </c>
      <c r="E118" s="167"/>
      <c r="F118" s="134"/>
      <c r="G118" s="143">
        <v>3</v>
      </c>
      <c r="H118" s="168">
        <v>52.14</v>
      </c>
      <c r="I118" s="44">
        <f t="shared" si="2"/>
        <v>0</v>
      </c>
      <c r="J118" s="216"/>
      <c r="K118" s="217" t="s">
        <v>2793</v>
      </c>
      <c r="L118" s="217" t="s">
        <v>2797</v>
      </c>
    </row>
    <row r="119" spans="2:12" x14ac:dyDescent="0.3">
      <c r="B119" s="166" t="s">
        <v>2744</v>
      </c>
      <c r="C119" s="166"/>
      <c r="D119" s="166" t="s">
        <v>75</v>
      </c>
      <c r="E119" s="167"/>
      <c r="F119" s="134"/>
      <c r="G119" s="143">
        <v>3</v>
      </c>
      <c r="H119" s="168">
        <v>104.29</v>
      </c>
      <c r="I119" s="44">
        <f t="shared" si="2"/>
        <v>0</v>
      </c>
      <c r="J119" s="216"/>
      <c r="K119" s="217" t="s">
        <v>2798</v>
      </c>
      <c r="L119" s="217" t="s">
        <v>2799</v>
      </c>
    </row>
    <row r="120" spans="2:12" x14ac:dyDescent="0.3">
      <c r="B120" s="166" t="s">
        <v>2744</v>
      </c>
      <c r="C120" s="166"/>
      <c r="D120" s="166" t="s">
        <v>1729</v>
      </c>
      <c r="E120" s="167"/>
      <c r="F120" s="134"/>
      <c r="G120" s="143">
        <v>2</v>
      </c>
      <c r="H120" s="168">
        <v>52.14</v>
      </c>
      <c r="I120" s="44">
        <f t="shared" si="2"/>
        <v>0</v>
      </c>
      <c r="J120" s="216"/>
      <c r="K120" s="217" t="s">
        <v>2800</v>
      </c>
      <c r="L120" s="217" t="s">
        <v>3846</v>
      </c>
    </row>
    <row r="121" spans="2:12" x14ac:dyDescent="0.3">
      <c r="B121" s="166" t="s">
        <v>2744</v>
      </c>
      <c r="C121" s="166"/>
      <c r="D121" s="166" t="s">
        <v>1730</v>
      </c>
      <c r="E121" s="167"/>
      <c r="F121" s="134"/>
      <c r="G121" s="143">
        <v>1</v>
      </c>
      <c r="H121" s="168">
        <v>52.14</v>
      </c>
      <c r="I121" s="44">
        <f t="shared" si="2"/>
        <v>0</v>
      </c>
      <c r="J121" s="216"/>
      <c r="K121" s="217" t="s">
        <v>3847</v>
      </c>
      <c r="L121" s="217" t="s">
        <v>3848</v>
      </c>
    </row>
    <row r="122" spans="2:12" x14ac:dyDescent="0.3">
      <c r="B122" s="166" t="s">
        <v>2744</v>
      </c>
      <c r="C122" s="166"/>
      <c r="D122" s="166" t="s">
        <v>501</v>
      </c>
      <c r="E122" s="167"/>
      <c r="F122" s="134"/>
      <c r="G122" s="143">
        <v>1</v>
      </c>
      <c r="H122" s="168">
        <v>52.14</v>
      </c>
      <c r="I122" s="44">
        <f t="shared" si="2"/>
        <v>0</v>
      </c>
      <c r="J122" s="216"/>
      <c r="K122" s="217" t="s">
        <v>2804</v>
      </c>
      <c r="L122" s="217" t="s">
        <v>2805</v>
      </c>
    </row>
    <row r="123" spans="2:12" x14ac:dyDescent="0.3">
      <c r="B123" s="166" t="s">
        <v>2744</v>
      </c>
      <c r="C123" s="166"/>
      <c r="D123" s="166" t="s">
        <v>2755</v>
      </c>
      <c r="E123" s="167"/>
      <c r="F123" s="134"/>
      <c r="G123" s="143">
        <v>2</v>
      </c>
      <c r="H123" s="168">
        <v>52.14</v>
      </c>
      <c r="I123" s="44">
        <f t="shared" si="2"/>
        <v>0</v>
      </c>
      <c r="J123" s="216"/>
      <c r="K123" s="217" t="s">
        <v>2806</v>
      </c>
      <c r="L123" s="217" t="s">
        <v>2807</v>
      </c>
    </row>
    <row r="124" spans="2:12" x14ac:dyDescent="0.3">
      <c r="B124" s="166" t="s">
        <v>2744</v>
      </c>
      <c r="C124" s="166"/>
      <c r="D124" s="166" t="s">
        <v>2756</v>
      </c>
      <c r="E124" s="167"/>
      <c r="F124" s="134"/>
      <c r="G124" s="143">
        <v>2</v>
      </c>
      <c r="H124" s="168">
        <v>52.14</v>
      </c>
      <c r="I124" s="44">
        <f t="shared" si="2"/>
        <v>0</v>
      </c>
      <c r="J124" s="216"/>
      <c r="K124" s="217" t="s">
        <v>2808</v>
      </c>
      <c r="L124" s="217" t="s">
        <v>2809</v>
      </c>
    </row>
    <row r="125" spans="2:12" x14ac:dyDescent="0.3">
      <c r="B125" s="166" t="s">
        <v>2745</v>
      </c>
      <c r="C125" s="166"/>
      <c r="D125" s="166" t="s">
        <v>3829</v>
      </c>
      <c r="E125" s="167"/>
      <c r="F125" s="134"/>
      <c r="G125" s="143">
        <v>1</v>
      </c>
      <c r="H125" s="168">
        <v>156.43</v>
      </c>
      <c r="I125" s="44">
        <f t="shared" si="2"/>
        <v>0</v>
      </c>
      <c r="J125" s="216"/>
      <c r="K125" s="217" t="s">
        <v>2810</v>
      </c>
      <c r="L125" s="217" t="s">
        <v>2811</v>
      </c>
    </row>
    <row r="126" spans="2:12" x14ac:dyDescent="0.3">
      <c r="B126" s="166" t="s">
        <v>2745</v>
      </c>
      <c r="C126" s="166"/>
      <c r="D126" s="166" t="s">
        <v>1734</v>
      </c>
      <c r="E126" s="167"/>
      <c r="F126" s="134"/>
      <c r="G126" s="143">
        <v>1</v>
      </c>
      <c r="H126" s="168">
        <v>156.43</v>
      </c>
      <c r="I126" s="44">
        <f t="shared" si="2"/>
        <v>0</v>
      </c>
      <c r="J126" s="216"/>
      <c r="K126" s="217" t="s">
        <v>2810</v>
      </c>
      <c r="L126" s="217" t="s">
        <v>2812</v>
      </c>
    </row>
    <row r="127" spans="2:12" x14ac:dyDescent="0.3">
      <c r="B127" s="166" t="s">
        <v>2746</v>
      </c>
      <c r="C127" s="166"/>
      <c r="D127" s="166" t="s">
        <v>2758</v>
      </c>
      <c r="E127" s="167">
        <v>30</v>
      </c>
      <c r="F127" s="134"/>
      <c r="G127" s="143">
        <v>1</v>
      </c>
      <c r="H127" s="168">
        <v>52.14</v>
      </c>
      <c r="I127" s="44">
        <f t="shared" si="2"/>
        <v>0.57537399309551207</v>
      </c>
      <c r="J127" s="216"/>
      <c r="K127" s="217" t="s">
        <v>2813</v>
      </c>
      <c r="L127" s="217" t="s">
        <v>3849</v>
      </c>
    </row>
    <row r="128" spans="2:12" x14ac:dyDescent="0.3">
      <c r="B128" s="166" t="s">
        <v>2746</v>
      </c>
      <c r="C128" s="166"/>
      <c r="D128" s="166" t="s">
        <v>2759</v>
      </c>
      <c r="E128" s="167">
        <v>5.99</v>
      </c>
      <c r="F128" s="134"/>
      <c r="G128" s="143">
        <v>1</v>
      </c>
      <c r="H128" s="168">
        <v>52.14</v>
      </c>
      <c r="I128" s="44">
        <f t="shared" si="2"/>
        <v>0.11488300728807058</v>
      </c>
      <c r="J128" s="216"/>
      <c r="K128" s="217" t="s">
        <v>2815</v>
      </c>
      <c r="L128" s="217" t="s">
        <v>2816</v>
      </c>
    </row>
    <row r="129" spans="2:12" x14ac:dyDescent="0.3">
      <c r="B129" s="166" t="s">
        <v>2744</v>
      </c>
      <c r="C129" s="166"/>
      <c r="D129" s="166" t="s">
        <v>72</v>
      </c>
      <c r="E129" s="167">
        <v>13.65</v>
      </c>
      <c r="F129" s="134"/>
      <c r="G129" s="143">
        <v>2</v>
      </c>
      <c r="H129" s="168">
        <v>104.29</v>
      </c>
      <c r="I129" s="44">
        <f t="shared" si="2"/>
        <v>0.26177006424393517</v>
      </c>
      <c r="J129" s="216"/>
      <c r="K129" s="217" t="s">
        <v>2817</v>
      </c>
      <c r="L129" s="217" t="s">
        <v>2818</v>
      </c>
    </row>
    <row r="130" spans="2:12" x14ac:dyDescent="0.3">
      <c r="B130" s="166" t="s">
        <v>2744</v>
      </c>
      <c r="C130" s="166"/>
      <c r="D130" s="166" t="s">
        <v>72</v>
      </c>
      <c r="E130" s="167">
        <v>17</v>
      </c>
      <c r="F130" s="134"/>
      <c r="G130" s="143">
        <v>2</v>
      </c>
      <c r="H130" s="168">
        <v>104.29</v>
      </c>
      <c r="I130" s="44">
        <f t="shared" si="2"/>
        <v>0.32601399942468118</v>
      </c>
      <c r="J130" s="216"/>
      <c r="K130" s="217" t="s">
        <v>2817</v>
      </c>
      <c r="L130" s="217" t="s">
        <v>2819</v>
      </c>
    </row>
    <row r="131" spans="2:12" x14ac:dyDescent="0.3">
      <c r="B131" s="166" t="s">
        <v>2744</v>
      </c>
      <c r="C131" s="166"/>
      <c r="D131" s="166" t="s">
        <v>377</v>
      </c>
      <c r="E131" s="167"/>
      <c r="F131" s="134"/>
      <c r="G131" s="143">
        <v>2</v>
      </c>
      <c r="H131" s="168">
        <v>104.29</v>
      </c>
      <c r="I131" s="44">
        <f t="shared" si="2"/>
        <v>0</v>
      </c>
      <c r="J131" s="216"/>
      <c r="K131" s="217" t="s">
        <v>2820</v>
      </c>
      <c r="L131" s="217" t="s">
        <v>2821</v>
      </c>
    </row>
    <row r="132" spans="2:12" x14ac:dyDescent="0.3">
      <c r="B132" s="166" t="s">
        <v>2745</v>
      </c>
      <c r="C132" s="166"/>
      <c r="D132" s="166" t="s">
        <v>82</v>
      </c>
      <c r="E132" s="167">
        <v>7.5</v>
      </c>
      <c r="F132" s="134"/>
      <c r="G132" s="143">
        <v>1</v>
      </c>
      <c r="H132" s="168">
        <v>104.29</v>
      </c>
      <c r="I132" s="44">
        <f t="shared" si="2"/>
        <v>7.1914852814267904E-2</v>
      </c>
      <c r="J132" s="216"/>
      <c r="K132" s="217" t="s">
        <v>2822</v>
      </c>
      <c r="L132" s="217" t="s">
        <v>2823</v>
      </c>
    </row>
    <row r="133" spans="2:12" x14ac:dyDescent="0.3">
      <c r="B133" s="166" t="s">
        <v>2745</v>
      </c>
      <c r="C133" s="166"/>
      <c r="D133" s="166" t="s">
        <v>84</v>
      </c>
      <c r="E133" s="167">
        <v>5.5</v>
      </c>
      <c r="F133" s="134"/>
      <c r="G133" s="143">
        <v>1</v>
      </c>
      <c r="H133" s="168">
        <v>104.29</v>
      </c>
      <c r="I133" s="44">
        <f t="shared" si="2"/>
        <v>5.2737558730463131E-2</v>
      </c>
      <c r="J133" s="216"/>
      <c r="K133" s="217" t="s">
        <v>2813</v>
      </c>
      <c r="L133" s="217" t="s">
        <v>2824</v>
      </c>
    </row>
    <row r="134" spans="2:12" x14ac:dyDescent="0.3">
      <c r="B134" s="166" t="s">
        <v>2745</v>
      </c>
      <c r="C134" s="166"/>
      <c r="D134" s="166" t="s">
        <v>1117</v>
      </c>
      <c r="E134" s="167">
        <v>6.5</v>
      </c>
      <c r="F134" s="134"/>
      <c r="G134" s="143">
        <v>1</v>
      </c>
      <c r="H134" s="168">
        <v>104.29</v>
      </c>
      <c r="I134" s="44">
        <f t="shared" si="2"/>
        <v>6.2326205772365514E-2</v>
      </c>
      <c r="J134" s="216"/>
      <c r="K134" s="217" t="s">
        <v>2825</v>
      </c>
      <c r="L134" s="217" t="s">
        <v>2826</v>
      </c>
    </row>
    <row r="135" spans="2:12" x14ac:dyDescent="0.3">
      <c r="B135" s="166" t="s">
        <v>2745</v>
      </c>
      <c r="C135" s="166"/>
      <c r="D135" s="166" t="s">
        <v>1118</v>
      </c>
      <c r="E135" s="167">
        <v>25</v>
      </c>
      <c r="F135" s="134"/>
      <c r="G135" s="143">
        <v>1</v>
      </c>
      <c r="H135" s="168">
        <v>156.43</v>
      </c>
      <c r="I135" s="44">
        <f t="shared" si="2"/>
        <v>0.15981589209230965</v>
      </c>
      <c r="J135" s="216"/>
      <c r="K135" s="217" t="s">
        <v>2827</v>
      </c>
      <c r="L135" s="217" t="s">
        <v>2828</v>
      </c>
    </row>
    <row r="136" spans="2:12" x14ac:dyDescent="0.3">
      <c r="B136" s="166" t="s">
        <v>2745</v>
      </c>
      <c r="C136" s="166"/>
      <c r="D136" s="166" t="s">
        <v>1738</v>
      </c>
      <c r="E136" s="167">
        <v>29.99</v>
      </c>
      <c r="F136" s="134"/>
      <c r="G136" s="143">
        <v>1</v>
      </c>
      <c r="H136" s="168">
        <v>260.70999999999998</v>
      </c>
      <c r="I136" s="44">
        <f t="shared" si="2"/>
        <v>0.1150320279237467</v>
      </c>
      <c r="J136" s="216"/>
      <c r="K136" s="217" t="s">
        <v>2829</v>
      </c>
      <c r="L136" s="217" t="s">
        <v>2830</v>
      </c>
    </row>
    <row r="137" spans="2:12" x14ac:dyDescent="0.3">
      <c r="B137" s="166" t="s">
        <v>2746</v>
      </c>
      <c r="C137" s="166"/>
      <c r="D137" s="166" t="s">
        <v>1739</v>
      </c>
      <c r="E137" s="167">
        <v>25.99</v>
      </c>
      <c r="F137" s="134"/>
      <c r="G137" s="143">
        <v>1</v>
      </c>
      <c r="H137" s="168">
        <v>104.29</v>
      </c>
      <c r="I137" s="44">
        <f t="shared" si="2"/>
        <v>0.24920893661904303</v>
      </c>
      <c r="J137" s="216"/>
      <c r="K137" s="217" t="s">
        <v>2815</v>
      </c>
      <c r="L137" s="217" t="s">
        <v>2831</v>
      </c>
    </row>
    <row r="138" spans="2:12" x14ac:dyDescent="0.3">
      <c r="B138" s="166" t="s">
        <v>2746</v>
      </c>
      <c r="C138" s="166"/>
      <c r="D138" s="166" t="s">
        <v>2760</v>
      </c>
      <c r="E138" s="167">
        <v>12</v>
      </c>
      <c r="F138" s="134"/>
      <c r="G138" s="143">
        <v>1</v>
      </c>
      <c r="H138" s="168">
        <v>104.29</v>
      </c>
      <c r="I138" s="44">
        <f t="shared" si="2"/>
        <v>0.11506376450282864</v>
      </c>
      <c r="J138" s="216"/>
      <c r="K138" s="217" t="s">
        <v>2815</v>
      </c>
      <c r="L138" s="217" t="s">
        <v>2832</v>
      </c>
    </row>
    <row r="139" spans="2:12" x14ac:dyDescent="0.3">
      <c r="B139" s="166" t="s">
        <v>2746</v>
      </c>
      <c r="C139" s="166"/>
      <c r="D139" s="166" t="s">
        <v>2761</v>
      </c>
      <c r="E139" s="167">
        <v>9.99</v>
      </c>
      <c r="F139" s="134"/>
      <c r="G139" s="143">
        <v>1</v>
      </c>
      <c r="H139" s="168">
        <v>104.29</v>
      </c>
      <c r="I139" s="44">
        <f t="shared" si="2"/>
        <v>9.5790583948604846E-2</v>
      </c>
      <c r="J139" s="216"/>
      <c r="K139" s="217" t="s">
        <v>2815</v>
      </c>
      <c r="L139" s="217" t="s">
        <v>3850</v>
      </c>
    </row>
    <row r="140" spans="2:12" x14ac:dyDescent="0.3">
      <c r="B140" s="166" t="s">
        <v>2747</v>
      </c>
      <c r="C140" s="166"/>
      <c r="D140" s="166" t="s">
        <v>1741</v>
      </c>
      <c r="E140" s="167">
        <v>12.99</v>
      </c>
      <c r="F140" s="134"/>
      <c r="G140" s="143">
        <v>3</v>
      </c>
      <c r="H140" s="168">
        <v>52.14</v>
      </c>
      <c r="I140" s="44">
        <f t="shared" si="2"/>
        <v>0.74741081703107015</v>
      </c>
      <c r="J140" s="216"/>
      <c r="K140" s="217" t="s">
        <v>2834</v>
      </c>
      <c r="L140" s="217" t="s">
        <v>2835</v>
      </c>
    </row>
    <row r="141" spans="2:12" x14ac:dyDescent="0.3">
      <c r="B141" s="166" t="s">
        <v>2747</v>
      </c>
      <c r="C141" s="166"/>
      <c r="D141" s="166" t="s">
        <v>2762</v>
      </c>
      <c r="E141" s="167">
        <v>12.5</v>
      </c>
      <c r="F141" s="134"/>
      <c r="G141" s="143">
        <v>3</v>
      </c>
      <c r="H141" s="168">
        <v>52.14</v>
      </c>
      <c r="I141" s="44">
        <f t="shared" si="2"/>
        <v>0.71921749136939006</v>
      </c>
      <c r="J141" s="216"/>
      <c r="K141" s="217" t="s">
        <v>2836</v>
      </c>
      <c r="L141" s="217" t="s">
        <v>2837</v>
      </c>
    </row>
    <row r="142" spans="2:12" x14ac:dyDescent="0.3">
      <c r="B142" s="166" t="s">
        <v>2747</v>
      </c>
      <c r="C142" s="166"/>
      <c r="D142" s="166" t="s">
        <v>2763</v>
      </c>
      <c r="E142" s="167">
        <v>28</v>
      </c>
      <c r="F142" s="134"/>
      <c r="G142" s="143">
        <v>1</v>
      </c>
      <c r="H142" s="168">
        <v>104.29</v>
      </c>
      <c r="I142" s="44">
        <f t="shared" si="2"/>
        <v>0.26848211717326681</v>
      </c>
      <c r="J142" s="216"/>
      <c r="K142" s="217" t="s">
        <v>3851</v>
      </c>
      <c r="L142" s="217" t="s">
        <v>2839</v>
      </c>
    </row>
    <row r="143" spans="2:12" x14ac:dyDescent="0.3">
      <c r="B143" s="166" t="s">
        <v>2747</v>
      </c>
      <c r="C143" s="166"/>
      <c r="D143" s="166" t="s">
        <v>3830</v>
      </c>
      <c r="E143" s="167">
        <v>25.99</v>
      </c>
      <c r="F143" s="134"/>
      <c r="G143" s="143">
        <v>1</v>
      </c>
      <c r="H143" s="168">
        <v>104.29</v>
      </c>
      <c r="I143" s="44">
        <f t="shared" si="2"/>
        <v>0.24920893661904303</v>
      </c>
      <c r="J143" s="216"/>
      <c r="K143" s="217" t="s">
        <v>3852</v>
      </c>
      <c r="L143" s="217" t="s">
        <v>2841</v>
      </c>
    </row>
    <row r="144" spans="2:12" x14ac:dyDescent="0.3">
      <c r="B144" s="166" t="s">
        <v>2748</v>
      </c>
      <c r="C144" s="166"/>
      <c r="D144" s="166" t="s">
        <v>3831</v>
      </c>
      <c r="E144" s="167">
        <v>10</v>
      </c>
      <c r="F144" s="134"/>
      <c r="G144" s="143">
        <v>2</v>
      </c>
      <c r="H144" s="168">
        <v>104.29</v>
      </c>
      <c r="I144" s="44">
        <f t="shared" si="2"/>
        <v>0.19177294083804775</v>
      </c>
      <c r="J144" s="216"/>
      <c r="K144" s="217" t="s">
        <v>2842</v>
      </c>
      <c r="L144" s="217" t="s">
        <v>2843</v>
      </c>
    </row>
    <row r="145" spans="2:12" x14ac:dyDescent="0.3">
      <c r="B145" s="166" t="s">
        <v>2748</v>
      </c>
      <c r="C145" s="166"/>
      <c r="D145" s="166" t="s">
        <v>2766</v>
      </c>
      <c r="E145" s="167">
        <v>9.99</v>
      </c>
      <c r="F145" s="134"/>
      <c r="G145" s="143">
        <v>1</v>
      </c>
      <c r="H145" s="168">
        <v>104.29</v>
      </c>
      <c r="I145" s="44">
        <f t="shared" si="2"/>
        <v>9.5790583948604846E-2</v>
      </c>
      <c r="J145" s="216"/>
      <c r="K145" s="217" t="s">
        <v>2844</v>
      </c>
      <c r="L145" s="217" t="s">
        <v>2845</v>
      </c>
    </row>
    <row r="146" spans="2:12" x14ac:dyDescent="0.3">
      <c r="B146" s="166" t="s">
        <v>3825</v>
      </c>
      <c r="C146" s="166"/>
      <c r="D146" s="166" t="s">
        <v>66</v>
      </c>
      <c r="E146" s="167"/>
      <c r="F146" s="134">
        <v>6</v>
      </c>
      <c r="G146" s="143">
        <v>2</v>
      </c>
      <c r="H146" s="168">
        <v>104.29</v>
      </c>
      <c r="I146" s="44">
        <f t="shared" si="2"/>
        <v>0</v>
      </c>
      <c r="J146" s="216"/>
      <c r="K146" s="217" t="s">
        <v>3853</v>
      </c>
      <c r="L146" s="217" t="s">
        <v>3854</v>
      </c>
    </row>
    <row r="147" spans="2:12" x14ac:dyDescent="0.3">
      <c r="B147" s="166" t="s">
        <v>3825</v>
      </c>
      <c r="C147" s="166"/>
      <c r="D147" s="166" t="s">
        <v>65</v>
      </c>
      <c r="E147" s="167">
        <v>12</v>
      </c>
      <c r="F147" s="134">
        <v>5</v>
      </c>
      <c r="G147" s="143">
        <v>3</v>
      </c>
      <c r="H147" s="168">
        <v>104.29</v>
      </c>
      <c r="I147" s="44">
        <f t="shared" si="2"/>
        <v>0.34519129350848593</v>
      </c>
      <c r="J147" s="216"/>
      <c r="K147" s="217" t="s">
        <v>3855</v>
      </c>
      <c r="L147" s="217" t="s">
        <v>3856</v>
      </c>
    </row>
    <row r="148" spans="2:12" x14ac:dyDescent="0.3">
      <c r="B148" s="166" t="s">
        <v>3825</v>
      </c>
      <c r="C148" s="166"/>
      <c r="D148" s="166" t="s">
        <v>3832</v>
      </c>
      <c r="E148" s="167">
        <v>4</v>
      </c>
      <c r="F148" s="134">
        <v>1</v>
      </c>
      <c r="G148" s="143">
        <v>1</v>
      </c>
      <c r="H148" s="168">
        <v>104.29</v>
      </c>
      <c r="I148" s="44">
        <f t="shared" si="2"/>
        <v>3.8354588167609546E-2</v>
      </c>
      <c r="J148" s="216"/>
      <c r="K148" s="217" t="s">
        <v>3857</v>
      </c>
      <c r="L148" s="217" t="s">
        <v>3858</v>
      </c>
    </row>
    <row r="149" spans="2:12" x14ac:dyDescent="0.3">
      <c r="B149" s="166" t="s">
        <v>3826</v>
      </c>
      <c r="C149" s="166"/>
      <c r="D149" s="166" t="s">
        <v>3833</v>
      </c>
      <c r="E149" s="167">
        <v>16</v>
      </c>
      <c r="F149" s="134"/>
      <c r="G149" s="143">
        <v>7</v>
      </c>
      <c r="H149" s="168">
        <v>156.43</v>
      </c>
      <c r="I149" s="44">
        <f t="shared" si="2"/>
        <v>0.71597519657354725</v>
      </c>
      <c r="J149" s="216"/>
      <c r="K149" s="217" t="s">
        <v>3859</v>
      </c>
      <c r="L149" s="217" t="s">
        <v>3860</v>
      </c>
    </row>
    <row r="150" spans="2:12" x14ac:dyDescent="0.3">
      <c r="B150" s="166" t="s">
        <v>3826</v>
      </c>
      <c r="C150" s="166"/>
      <c r="D150" s="166" t="s">
        <v>3834</v>
      </c>
      <c r="E150" s="167">
        <v>14</v>
      </c>
      <c r="F150" s="134"/>
      <c r="G150" s="143">
        <v>3</v>
      </c>
      <c r="H150" s="168">
        <v>156.43</v>
      </c>
      <c r="I150" s="44">
        <f t="shared" si="2"/>
        <v>0.26849069871508019</v>
      </c>
      <c r="J150" s="216"/>
      <c r="K150" s="217" t="s">
        <v>3861</v>
      </c>
      <c r="L150" s="217" t="s">
        <v>3862</v>
      </c>
    </row>
    <row r="151" spans="2:12" x14ac:dyDescent="0.3">
      <c r="B151" s="166" t="s">
        <v>3826</v>
      </c>
      <c r="C151" s="166"/>
      <c r="D151" s="166" t="s">
        <v>2208</v>
      </c>
      <c r="E151" s="167">
        <v>6</v>
      </c>
      <c r="F151" s="134"/>
      <c r="G151" s="143">
        <v>10</v>
      </c>
      <c r="H151" s="168">
        <v>156.43</v>
      </c>
      <c r="I151" s="44">
        <f t="shared" si="2"/>
        <v>0.38355814102154318</v>
      </c>
      <c r="J151" s="216"/>
      <c r="K151" s="217" t="s">
        <v>3863</v>
      </c>
      <c r="L151" s="217" t="s">
        <v>3864</v>
      </c>
    </row>
    <row r="152" spans="2:12" x14ac:dyDescent="0.3">
      <c r="B152" s="166" t="s">
        <v>3826</v>
      </c>
      <c r="C152" s="166"/>
      <c r="D152" s="166" t="s">
        <v>377</v>
      </c>
      <c r="E152" s="167">
        <v>16</v>
      </c>
      <c r="F152" s="134"/>
      <c r="G152" s="143">
        <v>2</v>
      </c>
      <c r="H152" s="168">
        <v>156.43</v>
      </c>
      <c r="I152" s="44">
        <f t="shared" si="2"/>
        <v>0.20456434187815636</v>
      </c>
      <c r="J152" s="216"/>
      <c r="K152" s="217" t="s">
        <v>3865</v>
      </c>
      <c r="L152" s="217" t="s">
        <v>3866</v>
      </c>
    </row>
    <row r="153" spans="2:12" x14ac:dyDescent="0.3">
      <c r="B153" s="166" t="s">
        <v>3826</v>
      </c>
      <c r="C153" s="166"/>
      <c r="D153" s="166" t="s">
        <v>1735</v>
      </c>
      <c r="E153" s="167"/>
      <c r="F153" s="134"/>
      <c r="G153" s="143">
        <v>1</v>
      </c>
      <c r="H153" s="168">
        <v>156.43</v>
      </c>
      <c r="I153" s="44">
        <f t="shared" si="2"/>
        <v>0</v>
      </c>
      <c r="J153" s="216"/>
      <c r="K153" s="217" t="s">
        <v>3867</v>
      </c>
      <c r="L153" s="217" t="s">
        <v>3868</v>
      </c>
    </row>
    <row r="154" spans="2:12" x14ac:dyDescent="0.3">
      <c r="B154" s="166" t="s">
        <v>3826</v>
      </c>
      <c r="C154" s="166"/>
      <c r="D154" s="166" t="s">
        <v>3835</v>
      </c>
      <c r="E154" s="167">
        <v>13.65</v>
      </c>
      <c r="F154" s="134"/>
      <c r="G154" s="143">
        <v>2</v>
      </c>
      <c r="H154" s="168">
        <v>156.43</v>
      </c>
      <c r="I154" s="44">
        <f t="shared" si="2"/>
        <v>0.17451895416480215</v>
      </c>
      <c r="J154" s="216"/>
      <c r="K154" s="217" t="s">
        <v>3869</v>
      </c>
      <c r="L154" s="217" t="s">
        <v>3870</v>
      </c>
    </row>
    <row r="155" spans="2:12" x14ac:dyDescent="0.3">
      <c r="B155" s="166" t="s">
        <v>3826</v>
      </c>
      <c r="C155" s="166"/>
      <c r="D155" s="166" t="s">
        <v>3836</v>
      </c>
      <c r="E155" s="167">
        <v>30</v>
      </c>
      <c r="F155" s="134"/>
      <c r="G155" s="143">
        <v>3</v>
      </c>
      <c r="H155" s="168">
        <v>156.43</v>
      </c>
      <c r="I155" s="44">
        <f t="shared" si="2"/>
        <v>0.57533721153231476</v>
      </c>
      <c r="J155" s="216"/>
      <c r="K155" s="217" t="s">
        <v>3871</v>
      </c>
      <c r="L155" s="217" t="s">
        <v>3872</v>
      </c>
    </row>
    <row r="156" spans="2:12" x14ac:dyDescent="0.3">
      <c r="B156" s="166" t="s">
        <v>3826</v>
      </c>
      <c r="C156" s="166"/>
      <c r="D156" s="166" t="s">
        <v>70</v>
      </c>
      <c r="E156" s="167">
        <v>20</v>
      </c>
      <c r="F156" s="134"/>
      <c r="G156" s="143">
        <v>3</v>
      </c>
      <c r="H156" s="168">
        <v>156.43</v>
      </c>
      <c r="I156" s="44">
        <f t="shared" si="2"/>
        <v>0.38355814102154318</v>
      </c>
      <c r="J156" s="216"/>
      <c r="K156" s="217" t="s">
        <v>3873</v>
      </c>
      <c r="L156" s="217" t="s">
        <v>3874</v>
      </c>
    </row>
    <row r="157" spans="2:12" x14ac:dyDescent="0.3">
      <c r="B157" s="166" t="s">
        <v>3826</v>
      </c>
      <c r="C157" s="166"/>
      <c r="D157" s="166" t="s">
        <v>499</v>
      </c>
      <c r="E157" s="167">
        <v>22</v>
      </c>
      <c r="F157" s="134"/>
      <c r="G157" s="143">
        <v>3</v>
      </c>
      <c r="H157" s="168">
        <v>156.43</v>
      </c>
      <c r="I157" s="44">
        <f t="shared" si="2"/>
        <v>0.4219139551236975</v>
      </c>
      <c r="J157" s="216"/>
      <c r="K157" s="217" t="s">
        <v>3875</v>
      </c>
      <c r="L157" s="217" t="s">
        <v>3876</v>
      </c>
    </row>
    <row r="158" spans="2:12" x14ac:dyDescent="0.3">
      <c r="B158" s="166" t="s">
        <v>3826</v>
      </c>
      <c r="C158" s="166"/>
      <c r="D158" s="166" t="s">
        <v>307</v>
      </c>
      <c r="E158" s="167"/>
      <c r="F158" s="134">
        <v>5</v>
      </c>
      <c r="G158" s="143">
        <v>1</v>
      </c>
      <c r="H158" s="168">
        <v>104.29</v>
      </c>
      <c r="I158" s="44">
        <f t="shared" si="2"/>
        <v>0</v>
      </c>
      <c r="J158" s="216"/>
      <c r="K158" s="217" t="s">
        <v>3877</v>
      </c>
      <c r="L158" s="217" t="s">
        <v>3878</v>
      </c>
    </row>
    <row r="159" spans="2:12" x14ac:dyDescent="0.3">
      <c r="B159" s="166" t="s">
        <v>3826</v>
      </c>
      <c r="C159" s="166"/>
      <c r="D159" s="166" t="s">
        <v>3837</v>
      </c>
      <c r="E159" s="167">
        <v>35</v>
      </c>
      <c r="F159" s="134"/>
      <c r="G159" s="143">
        <v>1</v>
      </c>
      <c r="H159" s="168">
        <v>156.43</v>
      </c>
      <c r="I159" s="44">
        <f t="shared" si="2"/>
        <v>0.2237422489292335</v>
      </c>
      <c r="J159" s="216"/>
      <c r="K159" s="217" t="s">
        <v>3879</v>
      </c>
      <c r="L159" s="217" t="s">
        <v>3880</v>
      </c>
    </row>
    <row r="160" spans="2:12" x14ac:dyDescent="0.3">
      <c r="B160" s="166" t="s">
        <v>3826</v>
      </c>
      <c r="C160" s="166"/>
      <c r="D160" s="166" t="s">
        <v>3838</v>
      </c>
      <c r="E160" s="167">
        <v>34.99</v>
      </c>
      <c r="F160" s="134"/>
      <c r="G160" s="143">
        <v>1</v>
      </c>
      <c r="H160" s="168">
        <v>156.43</v>
      </c>
      <c r="I160" s="44">
        <f t="shared" si="2"/>
        <v>0.22367832257239662</v>
      </c>
      <c r="J160" s="216"/>
      <c r="K160" s="217" t="s">
        <v>3879</v>
      </c>
      <c r="L160" s="217" t="s">
        <v>3881</v>
      </c>
    </row>
    <row r="161" spans="2:12" x14ac:dyDescent="0.3">
      <c r="B161" s="166" t="s">
        <v>3826</v>
      </c>
      <c r="C161" s="166"/>
      <c r="D161" s="166" t="s">
        <v>1115</v>
      </c>
      <c r="E161" s="167">
        <v>25</v>
      </c>
      <c r="F161" s="134"/>
      <c r="G161" s="143">
        <v>2</v>
      </c>
      <c r="H161" s="168">
        <v>104.29</v>
      </c>
      <c r="I161" s="44">
        <f t="shared" si="2"/>
        <v>0.47943235209511936</v>
      </c>
      <c r="J161" s="216"/>
      <c r="K161" s="217" t="s">
        <v>2842</v>
      </c>
      <c r="L161" s="217" t="s">
        <v>3882</v>
      </c>
    </row>
    <row r="162" spans="2:12" x14ac:dyDescent="0.3">
      <c r="B162" s="166" t="s">
        <v>3826</v>
      </c>
      <c r="C162" s="166"/>
      <c r="D162" s="166" t="s">
        <v>3839</v>
      </c>
      <c r="E162" s="167">
        <v>15</v>
      </c>
      <c r="F162" s="134"/>
      <c r="G162" s="143">
        <v>1</v>
      </c>
      <c r="H162" s="168">
        <v>156.43</v>
      </c>
      <c r="I162" s="44">
        <f t="shared" si="2"/>
        <v>9.5889535255385794E-2</v>
      </c>
      <c r="J162" s="216"/>
      <c r="K162" s="217" t="s">
        <v>3883</v>
      </c>
      <c r="L162" s="217" t="s">
        <v>3884</v>
      </c>
    </row>
    <row r="163" spans="2:12" x14ac:dyDescent="0.3">
      <c r="B163" s="166" t="s">
        <v>3826</v>
      </c>
      <c r="C163" s="166"/>
      <c r="D163" s="166" t="s">
        <v>76</v>
      </c>
      <c r="E163" s="167">
        <v>139</v>
      </c>
      <c r="F163" s="134"/>
      <c r="G163" s="143">
        <v>2</v>
      </c>
      <c r="H163" s="168">
        <v>260.70999999999998</v>
      </c>
      <c r="I163" s="44">
        <f t="shared" si="2"/>
        <v>1.0663188983928504</v>
      </c>
      <c r="J163" s="216"/>
      <c r="K163" s="217" t="s">
        <v>3885</v>
      </c>
      <c r="L163" s="217" t="s">
        <v>3886</v>
      </c>
    </row>
    <row r="164" spans="2:12" x14ac:dyDescent="0.3">
      <c r="B164" s="166" t="s">
        <v>3827</v>
      </c>
      <c r="C164" s="166"/>
      <c r="D164" s="166" t="s">
        <v>1737</v>
      </c>
      <c r="E164" s="167">
        <v>19.5</v>
      </c>
      <c r="F164" s="134"/>
      <c r="G164" s="143">
        <v>2</v>
      </c>
      <c r="H164" s="168">
        <v>260.70999999999998</v>
      </c>
      <c r="I164" s="44">
        <f t="shared" si="2"/>
        <v>0.14959150013424879</v>
      </c>
      <c r="J164" s="216"/>
      <c r="K164" s="217" t="s">
        <v>3887</v>
      </c>
      <c r="L164" s="217" t="s">
        <v>3888</v>
      </c>
    </row>
    <row r="165" spans="2:12" x14ac:dyDescent="0.3">
      <c r="B165" s="166" t="s">
        <v>3827</v>
      </c>
      <c r="C165" s="166"/>
      <c r="D165" s="166" t="s">
        <v>81</v>
      </c>
      <c r="E165" s="167">
        <v>7.5</v>
      </c>
      <c r="F165" s="134"/>
      <c r="G165" s="143">
        <v>5</v>
      </c>
      <c r="H165" s="168">
        <v>260.70999999999998</v>
      </c>
      <c r="I165" s="44">
        <f t="shared" si="2"/>
        <v>0.14383798089831615</v>
      </c>
      <c r="J165" s="216"/>
      <c r="K165" s="217" t="s">
        <v>3889</v>
      </c>
      <c r="L165" s="217" t="s">
        <v>3890</v>
      </c>
    </row>
    <row r="166" spans="2:12" x14ac:dyDescent="0.3">
      <c r="B166" s="166" t="s">
        <v>3827</v>
      </c>
      <c r="C166" s="166"/>
      <c r="D166" s="166" t="s">
        <v>82</v>
      </c>
      <c r="E166" s="167">
        <v>17.489999999999998</v>
      </c>
      <c r="F166" s="134"/>
      <c r="G166" s="143">
        <v>1</v>
      </c>
      <c r="H166" s="168">
        <v>104.29</v>
      </c>
      <c r="I166" s="44">
        <f t="shared" si="2"/>
        <v>0.16770543676287272</v>
      </c>
      <c r="J166" s="216"/>
      <c r="K166" s="217" t="s">
        <v>3891</v>
      </c>
      <c r="L166" s="217" t="s">
        <v>3892</v>
      </c>
    </row>
    <row r="167" spans="2:12" x14ac:dyDescent="0.3">
      <c r="B167" s="166" t="s">
        <v>3827</v>
      </c>
      <c r="C167" s="166"/>
      <c r="D167" s="166" t="s">
        <v>84</v>
      </c>
      <c r="E167" s="167">
        <v>0</v>
      </c>
      <c r="F167" s="134">
        <v>1</v>
      </c>
      <c r="G167" s="143">
        <v>1</v>
      </c>
      <c r="H167" s="168">
        <v>104.29</v>
      </c>
      <c r="I167" s="44">
        <f t="shared" si="2"/>
        <v>0</v>
      </c>
      <c r="J167" s="216"/>
      <c r="K167" s="217" t="s">
        <v>3893</v>
      </c>
      <c r="L167" s="217" t="s">
        <v>3894</v>
      </c>
    </row>
    <row r="168" spans="2:12" x14ac:dyDescent="0.3">
      <c r="B168" s="166" t="s">
        <v>3827</v>
      </c>
      <c r="C168" s="166"/>
      <c r="D168" s="166" t="s">
        <v>1117</v>
      </c>
      <c r="E168" s="167">
        <v>0</v>
      </c>
      <c r="F168" s="134"/>
      <c r="G168" s="143">
        <v>1</v>
      </c>
      <c r="H168" s="168">
        <v>104.29</v>
      </c>
      <c r="I168" s="44">
        <f t="shared" si="2"/>
        <v>0</v>
      </c>
      <c r="J168" s="216"/>
      <c r="K168" s="217" t="s">
        <v>3895</v>
      </c>
      <c r="L168" s="217" t="s">
        <v>3894</v>
      </c>
    </row>
    <row r="169" spans="2:12" x14ac:dyDescent="0.3">
      <c r="B169" s="166" t="s">
        <v>3826</v>
      </c>
      <c r="C169" s="166"/>
      <c r="D169" s="166" t="s">
        <v>1118</v>
      </c>
      <c r="E169" s="167">
        <v>69.3</v>
      </c>
      <c r="F169" s="134"/>
      <c r="G169" s="143">
        <v>1</v>
      </c>
      <c r="H169" s="168">
        <v>260.70999999999998</v>
      </c>
      <c r="I169" s="44">
        <f t="shared" si="2"/>
        <v>0.26581258870008823</v>
      </c>
      <c r="J169" s="218"/>
      <c r="K169" s="219" t="s">
        <v>3896</v>
      </c>
      <c r="L169" s="217" t="s">
        <v>3897</v>
      </c>
    </row>
    <row r="170" spans="2:12" x14ac:dyDescent="0.3">
      <c r="B170" s="169" t="s">
        <v>3826</v>
      </c>
      <c r="C170" s="166"/>
      <c r="D170" s="166" t="s">
        <v>1119</v>
      </c>
      <c r="E170" s="167"/>
      <c r="F170" s="134"/>
      <c r="G170" s="134">
        <v>1</v>
      </c>
      <c r="H170" s="168">
        <v>260.70999999999998</v>
      </c>
      <c r="I170" s="44">
        <f t="shared" si="2"/>
        <v>0</v>
      </c>
      <c r="J170" s="216"/>
      <c r="K170" s="217" t="s">
        <v>3898</v>
      </c>
      <c r="L170" s="217" t="s">
        <v>3899</v>
      </c>
    </row>
    <row r="171" spans="2:12" x14ac:dyDescent="0.3">
      <c r="B171" s="166" t="s">
        <v>3826</v>
      </c>
      <c r="C171" s="166"/>
      <c r="D171" s="166" t="s">
        <v>1120</v>
      </c>
      <c r="E171" s="167">
        <v>16</v>
      </c>
      <c r="F171" s="134"/>
      <c r="G171" s="143">
        <v>1</v>
      </c>
      <c r="H171" s="168">
        <v>260.70999999999998</v>
      </c>
      <c r="I171" s="44">
        <f t="shared" si="2"/>
        <v>6.1370871849948223E-2</v>
      </c>
      <c r="J171" s="216"/>
      <c r="K171" s="217" t="s">
        <v>3900</v>
      </c>
      <c r="L171" s="217" t="s">
        <v>3901</v>
      </c>
    </row>
    <row r="172" spans="2:12" x14ac:dyDescent="0.3">
      <c r="B172" s="166" t="s">
        <v>3828</v>
      </c>
      <c r="C172" s="166"/>
      <c r="D172" s="220" t="s">
        <v>86</v>
      </c>
      <c r="E172" s="170">
        <v>4</v>
      </c>
      <c r="F172" s="134"/>
      <c r="G172" s="143">
        <v>1</v>
      </c>
      <c r="H172" s="168">
        <v>104.29</v>
      </c>
      <c r="I172" s="44">
        <f t="shared" si="2"/>
        <v>3.8354588167609546E-2</v>
      </c>
      <c r="J172" s="216"/>
      <c r="K172" s="217" t="s">
        <v>3902</v>
      </c>
      <c r="L172" s="217" t="s">
        <v>3903</v>
      </c>
    </row>
    <row r="173" spans="2:12" x14ac:dyDescent="0.3">
      <c r="B173" s="166" t="s">
        <v>3826</v>
      </c>
      <c r="C173" s="166"/>
      <c r="D173" s="220" t="s">
        <v>3840</v>
      </c>
      <c r="E173" s="170">
        <v>16</v>
      </c>
      <c r="F173" s="134"/>
      <c r="G173" s="143">
        <v>2</v>
      </c>
      <c r="H173" s="168">
        <v>104.29</v>
      </c>
      <c r="I173" s="44">
        <f t="shared" ref="I173:I193" si="3">(E173*G173)/H173</f>
        <v>0.30683670534087637</v>
      </c>
      <c r="J173" s="216"/>
      <c r="K173" s="217" t="s">
        <v>3904</v>
      </c>
      <c r="L173" s="217" t="s">
        <v>3905</v>
      </c>
    </row>
    <row r="174" spans="2:12" x14ac:dyDescent="0.3">
      <c r="B174" s="166" t="s">
        <v>3826</v>
      </c>
      <c r="C174" s="166"/>
      <c r="D174" s="166" t="s">
        <v>3841</v>
      </c>
      <c r="E174" s="171">
        <v>16</v>
      </c>
      <c r="F174" s="134"/>
      <c r="G174" s="143">
        <v>2</v>
      </c>
      <c r="H174" s="168">
        <v>104.29</v>
      </c>
      <c r="I174" s="44">
        <f t="shared" si="3"/>
        <v>0.30683670534087637</v>
      </c>
      <c r="J174" s="216"/>
      <c r="K174" s="217" t="s">
        <v>3904</v>
      </c>
      <c r="L174" s="217" t="s">
        <v>3906</v>
      </c>
    </row>
    <row r="175" spans="2:12" x14ac:dyDescent="0.3">
      <c r="B175" s="166" t="s">
        <v>3826</v>
      </c>
      <c r="C175" s="166"/>
      <c r="D175" s="166" t="s">
        <v>67</v>
      </c>
      <c r="E175" s="170">
        <v>30</v>
      </c>
      <c r="F175" s="134"/>
      <c r="G175" s="143">
        <v>1</v>
      </c>
      <c r="H175" s="168">
        <v>104.29</v>
      </c>
      <c r="I175" s="44">
        <f t="shared" si="3"/>
        <v>0.28765941125707162</v>
      </c>
      <c r="J175" s="216"/>
      <c r="K175" s="217" t="s">
        <v>3907</v>
      </c>
      <c r="L175" s="217" t="s">
        <v>3908</v>
      </c>
    </row>
    <row r="176" spans="2:12" x14ac:dyDescent="0.3">
      <c r="B176" s="166" t="s">
        <v>3827</v>
      </c>
      <c r="C176" s="166"/>
      <c r="D176" s="166" t="s">
        <v>3842</v>
      </c>
      <c r="E176" s="170">
        <v>6.99</v>
      </c>
      <c r="F176" s="134"/>
      <c r="G176" s="143">
        <v>1</v>
      </c>
      <c r="H176" s="168">
        <v>104.29</v>
      </c>
      <c r="I176" s="44">
        <f t="shared" si="3"/>
        <v>6.702464282289769E-2</v>
      </c>
      <c r="J176" s="218"/>
      <c r="K176" s="219" t="s">
        <v>3909</v>
      </c>
      <c r="L176" s="217" t="s">
        <v>3910</v>
      </c>
    </row>
    <row r="177" spans="2:13" x14ac:dyDescent="0.3">
      <c r="B177" s="169" t="s">
        <v>3827</v>
      </c>
      <c r="C177" s="166"/>
      <c r="D177" s="166" t="s">
        <v>207</v>
      </c>
      <c r="E177" s="167"/>
      <c r="F177" s="134"/>
      <c r="G177" s="134">
        <v>1</v>
      </c>
      <c r="H177" s="168">
        <v>260.70999999999998</v>
      </c>
      <c r="I177" s="44">
        <f t="shared" si="3"/>
        <v>0</v>
      </c>
      <c r="J177" s="216"/>
      <c r="K177" s="217" t="s">
        <v>3911</v>
      </c>
      <c r="L177" s="217" t="s">
        <v>3912</v>
      </c>
    </row>
    <row r="178" spans="2:13" x14ac:dyDescent="0.3">
      <c r="B178" s="166" t="s">
        <v>3827</v>
      </c>
      <c r="C178" s="166"/>
      <c r="D178" s="166" t="s">
        <v>3843</v>
      </c>
      <c r="E178" s="167"/>
      <c r="F178" s="134"/>
      <c r="G178" s="143">
        <v>1</v>
      </c>
      <c r="H178" s="168">
        <v>260.70999999999998</v>
      </c>
      <c r="I178" s="44">
        <f t="shared" si="3"/>
        <v>0</v>
      </c>
      <c r="J178" s="216"/>
      <c r="K178" s="217" t="s">
        <v>3913</v>
      </c>
      <c r="L178" s="217" t="s">
        <v>3914</v>
      </c>
    </row>
    <row r="179" spans="2:13" x14ac:dyDescent="0.3">
      <c r="B179" s="166" t="s">
        <v>2250</v>
      </c>
      <c r="C179" s="166"/>
      <c r="D179" s="166" t="s">
        <v>2887</v>
      </c>
      <c r="E179" s="167"/>
      <c r="F179" s="134"/>
      <c r="G179" s="143">
        <v>1</v>
      </c>
      <c r="H179" s="168">
        <v>521.42999999999995</v>
      </c>
      <c r="I179" s="44">
        <f t="shared" si="3"/>
        <v>0</v>
      </c>
      <c r="J179" s="216"/>
      <c r="K179" s="217" t="s">
        <v>3915</v>
      </c>
      <c r="L179" s="217" t="s">
        <v>2904</v>
      </c>
      <c r="M179" s="217"/>
    </row>
    <row r="180" spans="2:13" x14ac:dyDescent="0.3">
      <c r="B180" s="166" t="s">
        <v>2250</v>
      </c>
      <c r="C180" s="166"/>
      <c r="D180" s="166" t="s">
        <v>78</v>
      </c>
      <c r="E180" s="167">
        <v>21.99</v>
      </c>
      <c r="F180" s="134"/>
      <c r="G180" s="143">
        <v>1</v>
      </c>
      <c r="H180" s="168">
        <v>104.29</v>
      </c>
      <c r="I180" s="44">
        <f t="shared" si="3"/>
        <v>0.21085434845143347</v>
      </c>
      <c r="J180" s="216"/>
      <c r="K180" s="217" t="s">
        <v>2894</v>
      </c>
      <c r="L180" s="217" t="s">
        <v>2905</v>
      </c>
      <c r="M180" s="217"/>
    </row>
    <row r="181" spans="2:13" x14ac:dyDescent="0.3">
      <c r="B181" s="166" t="s">
        <v>2250</v>
      </c>
      <c r="C181" s="166"/>
      <c r="D181" s="166" t="s">
        <v>80</v>
      </c>
      <c r="E181" s="167">
        <v>6.99</v>
      </c>
      <c r="F181" s="134"/>
      <c r="G181" s="143">
        <v>1</v>
      </c>
      <c r="H181" s="168">
        <v>26.07</v>
      </c>
      <c r="I181" s="44">
        <f t="shared" si="3"/>
        <v>0.26812428078250866</v>
      </c>
      <c r="J181" s="216"/>
      <c r="K181" s="217" t="s">
        <v>3916</v>
      </c>
      <c r="L181" s="217" t="s">
        <v>2906</v>
      </c>
      <c r="M181" s="217"/>
    </row>
    <row r="182" spans="2:13" x14ac:dyDescent="0.3">
      <c r="B182" s="166" t="s">
        <v>2250</v>
      </c>
      <c r="C182" s="166"/>
      <c r="D182" s="166" t="s">
        <v>2888</v>
      </c>
      <c r="E182" s="167">
        <v>9.99</v>
      </c>
      <c r="F182" s="134"/>
      <c r="G182" s="143">
        <v>1</v>
      </c>
      <c r="H182" s="168">
        <v>104.29</v>
      </c>
      <c r="I182" s="44">
        <f t="shared" si="3"/>
        <v>9.5790583948604846E-2</v>
      </c>
      <c r="J182" s="216"/>
      <c r="K182" s="217" t="s">
        <v>3917</v>
      </c>
      <c r="L182" s="217" t="s">
        <v>3918</v>
      </c>
      <c r="M182" s="217"/>
    </row>
    <row r="183" spans="2:13" x14ac:dyDescent="0.3">
      <c r="B183" s="166" t="s">
        <v>2250</v>
      </c>
      <c r="C183" s="166"/>
      <c r="D183" s="166" t="s">
        <v>2889</v>
      </c>
      <c r="E183" s="167">
        <v>11.99</v>
      </c>
      <c r="F183" s="134"/>
      <c r="G183" s="143">
        <v>1</v>
      </c>
      <c r="H183" s="168">
        <v>104.29</v>
      </c>
      <c r="I183" s="44">
        <f t="shared" si="3"/>
        <v>0.11496787803240963</v>
      </c>
      <c r="J183" s="216"/>
      <c r="K183" s="217" t="s">
        <v>3917</v>
      </c>
      <c r="L183" s="217" t="s">
        <v>2908</v>
      </c>
      <c r="M183" s="217"/>
    </row>
    <row r="184" spans="2:13" x14ac:dyDescent="0.3">
      <c r="B184" s="166" t="s">
        <v>2250</v>
      </c>
      <c r="C184" s="166"/>
      <c r="D184" s="166" t="s">
        <v>305</v>
      </c>
      <c r="E184" s="167">
        <v>29.99</v>
      </c>
      <c r="F184" s="134"/>
      <c r="G184" s="143">
        <v>1</v>
      </c>
      <c r="H184" s="168">
        <v>52.14</v>
      </c>
      <c r="I184" s="44">
        <f t="shared" si="3"/>
        <v>0.57518220176448021</v>
      </c>
      <c r="J184" s="216"/>
      <c r="K184" s="217" t="s">
        <v>2897</v>
      </c>
      <c r="L184" s="217" t="s">
        <v>2909</v>
      </c>
      <c r="M184" s="217"/>
    </row>
    <row r="185" spans="2:13" x14ac:dyDescent="0.3">
      <c r="B185" s="166" t="s">
        <v>2250</v>
      </c>
      <c r="C185" s="166"/>
      <c r="D185" s="166" t="s">
        <v>2890</v>
      </c>
      <c r="E185" s="167">
        <v>7.49</v>
      </c>
      <c r="F185" s="134"/>
      <c r="G185" s="143">
        <v>1</v>
      </c>
      <c r="H185" s="168">
        <v>52.14</v>
      </c>
      <c r="I185" s="44">
        <f t="shared" si="3"/>
        <v>0.14365170694284618</v>
      </c>
      <c r="J185" s="216"/>
      <c r="K185" s="217" t="s">
        <v>2898</v>
      </c>
      <c r="L185" s="217" t="s">
        <v>2910</v>
      </c>
      <c r="M185" s="217"/>
    </row>
    <row r="186" spans="2:13" x14ac:dyDescent="0.3">
      <c r="B186" s="166" t="s">
        <v>2250</v>
      </c>
      <c r="C186" s="166"/>
      <c r="D186" s="166" t="s">
        <v>2891</v>
      </c>
      <c r="E186" s="167">
        <v>14.99</v>
      </c>
      <c r="F186" s="134"/>
      <c r="G186" s="143">
        <v>1</v>
      </c>
      <c r="H186" s="168">
        <v>208.57</v>
      </c>
      <c r="I186" s="44">
        <f t="shared" si="3"/>
        <v>7.1870355276406006E-2</v>
      </c>
      <c r="J186" s="216"/>
      <c r="K186" s="217" t="s">
        <v>3919</v>
      </c>
      <c r="L186" s="217" t="s">
        <v>2911</v>
      </c>
      <c r="M186" s="217"/>
    </row>
    <row r="187" spans="2:13" x14ac:dyDescent="0.3">
      <c r="B187" s="166" t="s">
        <v>2250</v>
      </c>
      <c r="C187" s="166"/>
      <c r="D187" s="166" t="s">
        <v>3844</v>
      </c>
      <c r="E187" s="167">
        <v>34</v>
      </c>
      <c r="F187" s="134"/>
      <c r="G187" s="143">
        <v>1</v>
      </c>
      <c r="H187" s="168">
        <v>104.29</v>
      </c>
      <c r="I187" s="44">
        <f t="shared" si="3"/>
        <v>0.32601399942468118</v>
      </c>
      <c r="J187" s="216"/>
      <c r="K187" s="217" t="s">
        <v>3920</v>
      </c>
      <c r="L187" s="217" t="s">
        <v>3921</v>
      </c>
      <c r="M187" s="217"/>
    </row>
    <row r="188" spans="2:13" x14ac:dyDescent="0.3">
      <c r="B188" s="166" t="s">
        <v>2251</v>
      </c>
      <c r="C188" s="166"/>
      <c r="D188" s="166" t="s">
        <v>1122</v>
      </c>
      <c r="E188" s="167">
        <v>24</v>
      </c>
      <c r="F188" s="134"/>
      <c r="G188" s="143">
        <v>1</v>
      </c>
      <c r="H188" s="168">
        <v>52.14</v>
      </c>
      <c r="I188" s="44">
        <f t="shared" si="3"/>
        <v>0.46029919447640966</v>
      </c>
      <c r="J188" s="216"/>
      <c r="K188" s="217" t="s">
        <v>3922</v>
      </c>
      <c r="L188" s="217" t="s">
        <v>3923</v>
      </c>
      <c r="M188" s="217"/>
    </row>
    <row r="189" spans="2:13" x14ac:dyDescent="0.3">
      <c r="B189" s="166" t="s">
        <v>2251</v>
      </c>
      <c r="C189" s="166"/>
      <c r="D189" s="166" t="s">
        <v>1122</v>
      </c>
      <c r="E189" s="167">
        <v>26</v>
      </c>
      <c r="F189" s="134"/>
      <c r="G189" s="143">
        <v>1</v>
      </c>
      <c r="H189" s="168">
        <v>52.14</v>
      </c>
      <c r="I189" s="44">
        <f t="shared" si="3"/>
        <v>0.49865746068277711</v>
      </c>
      <c r="J189" s="216"/>
      <c r="K189" s="217" t="s">
        <v>3924</v>
      </c>
      <c r="L189" s="217" t="s">
        <v>3925</v>
      </c>
      <c r="M189" s="217"/>
    </row>
    <row r="190" spans="2:13" x14ac:dyDescent="0.3">
      <c r="B190" s="166" t="s">
        <v>2251</v>
      </c>
      <c r="C190" s="166"/>
      <c r="D190" s="166" t="s">
        <v>78</v>
      </c>
      <c r="E190" s="167">
        <v>35</v>
      </c>
      <c r="F190" s="134"/>
      <c r="G190" s="143">
        <v>1</v>
      </c>
      <c r="H190" s="168">
        <v>52.14</v>
      </c>
      <c r="I190" s="44">
        <f t="shared" si="3"/>
        <v>0.67126965861143073</v>
      </c>
      <c r="J190" s="216"/>
      <c r="K190" s="217" t="s">
        <v>3926</v>
      </c>
      <c r="L190" s="217" t="s">
        <v>3927</v>
      </c>
      <c r="M190" s="217"/>
    </row>
    <row r="191" spans="2:13" x14ac:dyDescent="0.3">
      <c r="B191" s="166" t="s">
        <v>2251</v>
      </c>
      <c r="C191" s="166"/>
      <c r="D191" s="166" t="s">
        <v>305</v>
      </c>
      <c r="E191" s="167">
        <v>5</v>
      </c>
      <c r="F191" s="134"/>
      <c r="G191" s="143">
        <v>1</v>
      </c>
      <c r="H191" s="168">
        <v>104.29</v>
      </c>
      <c r="I191" s="44">
        <f t="shared" si="3"/>
        <v>4.7943235209511936E-2</v>
      </c>
      <c r="J191" s="216"/>
      <c r="K191" s="217" t="s">
        <v>3928</v>
      </c>
      <c r="L191" s="217" t="s">
        <v>3929</v>
      </c>
      <c r="M191" s="217"/>
    </row>
    <row r="192" spans="2:13" x14ac:dyDescent="0.3">
      <c r="B192" s="166" t="s">
        <v>2251</v>
      </c>
      <c r="C192" s="166"/>
      <c r="D192" s="166" t="s">
        <v>306</v>
      </c>
      <c r="E192" s="167">
        <v>19.989999999999998</v>
      </c>
      <c r="F192" s="134"/>
      <c r="G192" s="143">
        <v>1</v>
      </c>
      <c r="H192" s="168">
        <v>260.70999999999998</v>
      </c>
      <c r="I192" s="44">
        <f t="shared" si="3"/>
        <v>7.6675233017529057E-2</v>
      </c>
      <c r="J192" s="216"/>
      <c r="K192" s="217" t="s">
        <v>3930</v>
      </c>
      <c r="L192" s="217" t="s">
        <v>3931</v>
      </c>
      <c r="M192" s="217"/>
    </row>
    <row r="193" spans="2:13" x14ac:dyDescent="0.3">
      <c r="B193" s="166" t="s">
        <v>2251</v>
      </c>
      <c r="C193" s="166"/>
      <c r="D193" s="166" t="s">
        <v>1124</v>
      </c>
      <c r="E193" s="167">
        <v>11.99</v>
      </c>
      <c r="F193" s="134"/>
      <c r="G193" s="143">
        <v>1</v>
      </c>
      <c r="H193" s="168">
        <v>521.42999999999995</v>
      </c>
      <c r="I193" s="44">
        <f t="shared" si="3"/>
        <v>2.2994457549431375E-2</v>
      </c>
      <c r="J193" s="216"/>
      <c r="K193" s="217" t="s">
        <v>3932</v>
      </c>
      <c r="L193" s="217" t="s">
        <v>3933</v>
      </c>
      <c r="M193" s="217"/>
    </row>
    <row r="194" spans="2:13" x14ac:dyDescent="0.3">
      <c r="B194" s="27"/>
      <c r="C194" s="55"/>
      <c r="D194" s="27"/>
      <c r="E194" s="117"/>
      <c r="F194" s="134"/>
      <c r="G194" s="143"/>
      <c r="H194" s="44"/>
      <c r="I194" s="44"/>
    </row>
    <row r="195" spans="2:13" s="146" customFormat="1" x14ac:dyDescent="0.3">
      <c r="B195" s="40" t="s">
        <v>11</v>
      </c>
      <c r="C195" s="56"/>
      <c r="D195" s="40"/>
      <c r="E195" s="144"/>
      <c r="F195" s="40"/>
      <c r="G195" s="145"/>
      <c r="H195" s="49"/>
      <c r="I195" s="49"/>
      <c r="J195" s="26"/>
    </row>
    <row r="196" spans="2:13" s="146" customFormat="1" x14ac:dyDescent="0.3">
      <c r="B196" s="40"/>
      <c r="C196" s="142">
        <v>213</v>
      </c>
      <c r="D196" s="73" t="s">
        <v>87</v>
      </c>
      <c r="E196" s="141"/>
      <c r="F196" s="73"/>
      <c r="G196" s="53">
        <v>1</v>
      </c>
      <c r="H196" s="135">
        <v>1</v>
      </c>
      <c r="I196" s="44">
        <f t="shared" ref="I196:I201" si="4">(E196*G196)/H196</f>
        <v>0</v>
      </c>
      <c r="J196" s="26"/>
      <c r="K196" s="83" t="s">
        <v>3934</v>
      </c>
      <c r="L196" s="83"/>
    </row>
    <row r="197" spans="2:13" s="146" customFormat="1" x14ac:dyDescent="0.3">
      <c r="B197" s="40"/>
      <c r="C197" s="142">
        <v>214</v>
      </c>
      <c r="D197" s="73" t="s">
        <v>88</v>
      </c>
      <c r="E197" s="141">
        <f>7.2353658*0.969</f>
        <v>7.0110694601999999</v>
      </c>
      <c r="F197" s="73"/>
      <c r="G197" s="53">
        <v>1</v>
      </c>
      <c r="H197" s="135">
        <v>1</v>
      </c>
      <c r="I197" s="44">
        <f t="shared" si="4"/>
        <v>7.0110694601999999</v>
      </c>
      <c r="J197" s="26"/>
      <c r="K197" s="83"/>
      <c r="L197" s="83" t="s">
        <v>3935</v>
      </c>
    </row>
    <row r="198" spans="2:13" s="146" customFormat="1" x14ac:dyDescent="0.3">
      <c r="B198" s="40"/>
      <c r="C198" s="142">
        <v>215</v>
      </c>
      <c r="D198" s="73" t="s">
        <v>554</v>
      </c>
      <c r="E198" s="141">
        <f>8.9475516*0.969</f>
        <v>8.6701775003999995</v>
      </c>
      <c r="F198" s="73"/>
      <c r="G198" s="53">
        <v>1</v>
      </c>
      <c r="H198" s="135">
        <v>1</v>
      </c>
      <c r="I198" s="44">
        <f t="shared" si="4"/>
        <v>8.6701775003999995</v>
      </c>
      <c r="J198" s="26"/>
      <c r="K198" s="83"/>
      <c r="L198" s="83"/>
    </row>
    <row r="199" spans="2:13" s="146" customFormat="1" x14ac:dyDescent="0.3">
      <c r="B199" s="40"/>
      <c r="C199" s="142">
        <v>216</v>
      </c>
      <c r="D199" s="73" t="s">
        <v>312</v>
      </c>
      <c r="E199" s="141">
        <v>1.72</v>
      </c>
      <c r="F199" s="73"/>
      <c r="G199" s="53">
        <v>1</v>
      </c>
      <c r="H199" s="135">
        <v>4.3499999999999996</v>
      </c>
      <c r="I199" s="44">
        <f t="shared" si="4"/>
        <v>0.39540229885057476</v>
      </c>
      <c r="J199" s="26"/>
      <c r="K199" s="83" t="s">
        <v>3936</v>
      </c>
      <c r="L199" s="83" t="s">
        <v>3937</v>
      </c>
    </row>
    <row r="200" spans="2:13" s="146" customFormat="1" x14ac:dyDescent="0.3">
      <c r="B200" s="40"/>
      <c r="C200" s="142">
        <v>217</v>
      </c>
      <c r="D200" s="73" t="s">
        <v>90</v>
      </c>
      <c r="E200" s="141">
        <f>18.1252357*0.969</f>
        <v>17.563353393300002</v>
      </c>
      <c r="F200" s="73"/>
      <c r="G200" s="53">
        <v>1</v>
      </c>
      <c r="H200" s="135">
        <v>52.14</v>
      </c>
      <c r="I200" s="44">
        <f t="shared" si="4"/>
        <v>0.33684989246835445</v>
      </c>
      <c r="J200" s="26"/>
      <c r="K200" s="83"/>
      <c r="L200" s="83"/>
    </row>
    <row r="201" spans="2:13" s="146" customFormat="1" x14ac:dyDescent="0.3">
      <c r="B201" s="40"/>
      <c r="C201" s="142">
        <v>218</v>
      </c>
      <c r="D201" s="73" t="s">
        <v>91</v>
      </c>
      <c r="E201" s="141">
        <v>145.35</v>
      </c>
      <c r="F201" s="73"/>
      <c r="G201" s="53">
        <v>1</v>
      </c>
      <c r="H201" s="135">
        <v>52.14</v>
      </c>
      <c r="I201" s="44">
        <f t="shared" si="4"/>
        <v>2.7876869965477558</v>
      </c>
      <c r="J201" s="26"/>
      <c r="K201" s="83" t="s">
        <v>3938</v>
      </c>
      <c r="L201" s="83"/>
    </row>
    <row r="202" spans="2:13" s="146" customFormat="1" x14ac:dyDescent="0.3">
      <c r="B202" s="40"/>
      <c r="C202" s="56"/>
      <c r="D202" s="73"/>
      <c r="E202" s="141"/>
      <c r="F202" s="73"/>
      <c r="G202" s="53"/>
      <c r="H202" s="135"/>
      <c r="I202" s="135"/>
      <c r="J202" s="26"/>
      <c r="K202" s="83"/>
      <c r="L202" s="83"/>
    </row>
    <row r="203" spans="2:13" s="146" customFormat="1" x14ac:dyDescent="0.3">
      <c r="B203" s="40" t="s">
        <v>245</v>
      </c>
      <c r="C203" s="56"/>
      <c r="D203" s="40"/>
      <c r="E203" s="144"/>
      <c r="F203" s="40"/>
      <c r="G203" s="145"/>
      <c r="H203" s="49"/>
      <c r="I203" s="49"/>
      <c r="J203" s="26"/>
    </row>
    <row r="204" spans="2:13" x14ac:dyDescent="0.3">
      <c r="B204" s="27" t="s">
        <v>2269</v>
      </c>
      <c r="C204" s="55">
        <v>219</v>
      </c>
      <c r="D204" s="55" t="s">
        <v>6907</v>
      </c>
      <c r="E204" s="117">
        <v>10</v>
      </c>
      <c r="F204" s="27"/>
      <c r="G204" s="53">
        <v>1</v>
      </c>
      <c r="H204" s="44">
        <v>521.42999999999995</v>
      </c>
      <c r="I204" s="44">
        <f t="shared" ref="I204:I267" si="5">(E204*G204)/H204</f>
        <v>1.917802964923384E-2</v>
      </c>
      <c r="K204" s="66" t="s">
        <v>3154</v>
      </c>
      <c r="L204" s="66" t="s">
        <v>3947</v>
      </c>
    </row>
    <row r="205" spans="2:13" x14ac:dyDescent="0.3">
      <c r="B205" s="27" t="s">
        <v>2269</v>
      </c>
      <c r="C205" s="55">
        <v>220</v>
      </c>
      <c r="D205" s="55" t="s">
        <v>6921</v>
      </c>
      <c r="E205" s="117">
        <v>8.99</v>
      </c>
      <c r="F205" s="27">
        <v>4</v>
      </c>
      <c r="G205" s="53">
        <v>1</v>
      </c>
      <c r="H205" s="44">
        <v>521.42999999999995</v>
      </c>
      <c r="I205" s="44">
        <f t="shared" si="5"/>
        <v>1.7241048654661223E-2</v>
      </c>
      <c r="K205" s="66" t="s">
        <v>3010</v>
      </c>
      <c r="L205" s="66" t="s">
        <v>3202</v>
      </c>
    </row>
    <row r="206" spans="2:13" x14ac:dyDescent="0.3">
      <c r="B206" s="27" t="s">
        <v>2269</v>
      </c>
      <c r="C206" s="55">
        <v>221</v>
      </c>
      <c r="D206" s="55" t="s">
        <v>1188</v>
      </c>
      <c r="E206" s="117">
        <v>16</v>
      </c>
      <c r="F206" s="27"/>
      <c r="G206" s="53">
        <v>1</v>
      </c>
      <c r="H206" s="44">
        <v>156.43</v>
      </c>
      <c r="I206" s="44">
        <f t="shared" si="5"/>
        <v>0.10228217093907818</v>
      </c>
      <c r="K206" s="66" t="s">
        <v>3948</v>
      </c>
      <c r="L206" s="66" t="s">
        <v>3203</v>
      </c>
    </row>
    <row r="207" spans="2:13" x14ac:dyDescent="0.3">
      <c r="B207" s="27" t="s">
        <v>2269</v>
      </c>
      <c r="C207" s="55">
        <v>222</v>
      </c>
      <c r="D207" s="55" t="s">
        <v>1188</v>
      </c>
      <c r="E207" s="117">
        <v>7</v>
      </c>
      <c r="F207" s="27"/>
      <c r="G207" s="53">
        <v>1</v>
      </c>
      <c r="H207" s="44">
        <v>104.29</v>
      </c>
      <c r="I207" s="44">
        <f t="shared" si="5"/>
        <v>6.7120529293316702E-2</v>
      </c>
      <c r="K207" s="66" t="s">
        <v>3949</v>
      </c>
      <c r="L207" s="66" t="s">
        <v>3204</v>
      </c>
    </row>
    <row r="208" spans="2:13" x14ac:dyDescent="0.3">
      <c r="B208" s="27" t="s">
        <v>2269</v>
      </c>
      <c r="C208" s="55">
        <v>223</v>
      </c>
      <c r="D208" s="55" t="s">
        <v>178</v>
      </c>
      <c r="E208" s="117">
        <v>1.5</v>
      </c>
      <c r="F208" s="27"/>
      <c r="G208" s="53">
        <v>1</v>
      </c>
      <c r="H208" s="44">
        <v>521.42999999999995</v>
      </c>
      <c r="I208" s="44">
        <f t="shared" si="5"/>
        <v>2.8767044473850759E-3</v>
      </c>
      <c r="K208" s="66" t="s">
        <v>3950</v>
      </c>
      <c r="L208" s="66" t="s">
        <v>3205</v>
      </c>
    </row>
    <row r="209" spans="2:12" x14ac:dyDescent="0.3">
      <c r="B209" s="27" t="s">
        <v>2269</v>
      </c>
      <c r="C209" s="55">
        <v>224</v>
      </c>
      <c r="D209" s="55" t="s">
        <v>3941</v>
      </c>
      <c r="E209" s="117">
        <v>44.99</v>
      </c>
      <c r="F209" s="27"/>
      <c r="G209" s="53">
        <v>1</v>
      </c>
      <c r="H209" s="44">
        <v>521.42999999999995</v>
      </c>
      <c r="I209" s="44">
        <f t="shared" si="5"/>
        <v>8.6281955391903045E-2</v>
      </c>
      <c r="K209" s="66" t="s">
        <v>3951</v>
      </c>
      <c r="L209" s="66" t="s">
        <v>3206</v>
      </c>
    </row>
    <row r="210" spans="2:12" x14ac:dyDescent="0.3">
      <c r="B210" s="27" t="s">
        <v>2270</v>
      </c>
      <c r="C210" s="55">
        <v>225</v>
      </c>
      <c r="D210" s="55" t="s">
        <v>6907</v>
      </c>
      <c r="E210" s="117">
        <v>10</v>
      </c>
      <c r="F210" s="27"/>
      <c r="G210" s="53">
        <v>1</v>
      </c>
      <c r="H210" s="44">
        <v>521.42999999999995</v>
      </c>
      <c r="I210" s="44">
        <f t="shared" si="5"/>
        <v>1.917802964923384E-2</v>
      </c>
      <c r="K210" s="66" t="s">
        <v>3952</v>
      </c>
      <c r="L210" s="66" t="s">
        <v>3947</v>
      </c>
    </row>
    <row r="211" spans="2:12" x14ac:dyDescent="0.3">
      <c r="B211" s="27" t="s">
        <v>2270</v>
      </c>
      <c r="C211" s="55">
        <v>226</v>
      </c>
      <c r="D211" s="55" t="s">
        <v>6921</v>
      </c>
      <c r="E211" s="117">
        <v>8.99</v>
      </c>
      <c r="F211" s="27">
        <v>4</v>
      </c>
      <c r="G211" s="53">
        <v>1</v>
      </c>
      <c r="H211" s="44">
        <v>521.42999999999995</v>
      </c>
      <c r="I211" s="44">
        <f t="shared" si="5"/>
        <v>1.7241048654661223E-2</v>
      </c>
      <c r="K211" s="66" t="s">
        <v>3953</v>
      </c>
      <c r="L211" s="66" t="s">
        <v>3202</v>
      </c>
    </row>
    <row r="212" spans="2:12" x14ac:dyDescent="0.3">
      <c r="B212" s="27" t="s">
        <v>2270</v>
      </c>
      <c r="C212" s="55">
        <v>227</v>
      </c>
      <c r="D212" s="55" t="s">
        <v>6940</v>
      </c>
      <c r="E212" s="117"/>
      <c r="F212" s="27"/>
      <c r="G212" s="53">
        <v>1</v>
      </c>
      <c r="H212" s="44">
        <v>521.42999999999995</v>
      </c>
      <c r="I212" s="44">
        <f t="shared" si="5"/>
        <v>0</v>
      </c>
      <c r="K212" s="66" t="s">
        <v>3954</v>
      </c>
      <c r="L212" s="66" t="s">
        <v>3955</v>
      </c>
    </row>
    <row r="213" spans="2:12" x14ac:dyDescent="0.3">
      <c r="B213" s="27" t="s">
        <v>2270</v>
      </c>
      <c r="C213" s="55">
        <v>228</v>
      </c>
      <c r="D213" s="55" t="s">
        <v>6941</v>
      </c>
      <c r="E213" s="117">
        <v>12</v>
      </c>
      <c r="F213" s="27"/>
      <c r="G213" s="53">
        <v>1</v>
      </c>
      <c r="H213" s="44">
        <v>1042.8599999999999</v>
      </c>
      <c r="I213" s="44">
        <f t="shared" si="5"/>
        <v>1.1506817789540304E-2</v>
      </c>
      <c r="K213" s="66" t="s">
        <v>3956</v>
      </c>
      <c r="L213" s="66" t="s">
        <v>3957</v>
      </c>
    </row>
    <row r="214" spans="2:12" x14ac:dyDescent="0.3">
      <c r="B214" s="27" t="s">
        <v>2270</v>
      </c>
      <c r="C214" s="55">
        <v>229</v>
      </c>
      <c r="D214" s="55" t="s">
        <v>2936</v>
      </c>
      <c r="E214" s="117"/>
      <c r="F214" s="27"/>
      <c r="G214" s="53">
        <v>2</v>
      </c>
      <c r="H214" s="44">
        <v>156.43</v>
      </c>
      <c r="I214" s="44">
        <f t="shared" si="5"/>
        <v>0</v>
      </c>
      <c r="K214" s="66" t="s">
        <v>3958</v>
      </c>
      <c r="L214" s="66" t="s">
        <v>3210</v>
      </c>
    </row>
    <row r="215" spans="2:12" x14ac:dyDescent="0.3">
      <c r="B215" s="27" t="s">
        <v>2270</v>
      </c>
      <c r="C215" s="55">
        <v>230</v>
      </c>
      <c r="D215" s="55" t="s">
        <v>6942</v>
      </c>
      <c r="E215" s="117">
        <v>3</v>
      </c>
      <c r="F215" s="27"/>
      <c r="G215" s="53">
        <v>1</v>
      </c>
      <c r="H215" s="44">
        <v>782.14</v>
      </c>
      <c r="I215" s="44">
        <f t="shared" si="5"/>
        <v>3.8356304497915977E-3</v>
      </c>
      <c r="K215" s="66" t="s">
        <v>3959</v>
      </c>
      <c r="L215" s="66" t="s">
        <v>3211</v>
      </c>
    </row>
    <row r="216" spans="2:12" x14ac:dyDescent="0.3">
      <c r="B216" s="27" t="s">
        <v>2270</v>
      </c>
      <c r="C216" s="55">
        <v>231</v>
      </c>
      <c r="D216" s="55" t="s">
        <v>315</v>
      </c>
      <c r="E216" s="117">
        <v>899</v>
      </c>
      <c r="F216" s="27"/>
      <c r="G216" s="53">
        <v>1</v>
      </c>
      <c r="H216" s="44">
        <v>521.42999999999995</v>
      </c>
      <c r="I216" s="44">
        <f t="shared" si="5"/>
        <v>1.7241048654661222</v>
      </c>
      <c r="K216" s="66" t="s">
        <v>3960</v>
      </c>
      <c r="L216" s="66" t="s">
        <v>3212</v>
      </c>
    </row>
    <row r="217" spans="2:12" x14ac:dyDescent="0.3">
      <c r="B217" s="27" t="s">
        <v>2270</v>
      </c>
      <c r="C217" s="55">
        <v>232</v>
      </c>
      <c r="D217" s="55" t="s">
        <v>314</v>
      </c>
      <c r="E217" s="117">
        <v>799</v>
      </c>
      <c r="F217" s="27"/>
      <c r="G217" s="53">
        <v>1</v>
      </c>
      <c r="H217" s="44">
        <v>521.42999999999995</v>
      </c>
      <c r="I217" s="44">
        <f t="shared" si="5"/>
        <v>1.5323245689737839</v>
      </c>
      <c r="K217" s="66" t="s">
        <v>3961</v>
      </c>
      <c r="L217" s="66" t="s">
        <v>3213</v>
      </c>
    </row>
    <row r="218" spans="2:12" x14ac:dyDescent="0.3">
      <c r="B218" s="27" t="s">
        <v>2270</v>
      </c>
      <c r="C218" s="55">
        <v>233</v>
      </c>
      <c r="D218" s="55" t="s">
        <v>2937</v>
      </c>
      <c r="E218" s="117"/>
      <c r="F218" s="27"/>
      <c r="G218" s="53">
        <v>2</v>
      </c>
      <c r="H218" s="44">
        <v>104.29</v>
      </c>
      <c r="I218" s="44">
        <f t="shared" si="5"/>
        <v>0</v>
      </c>
      <c r="K218" s="66" t="s">
        <v>3962</v>
      </c>
      <c r="L218" s="66" t="s">
        <v>3214</v>
      </c>
    </row>
    <row r="219" spans="2:12" x14ac:dyDescent="0.3">
      <c r="B219" s="27" t="s">
        <v>2270</v>
      </c>
      <c r="C219" s="55">
        <v>234</v>
      </c>
      <c r="D219" s="55" t="s">
        <v>103</v>
      </c>
      <c r="E219" s="117">
        <v>6</v>
      </c>
      <c r="F219" s="27"/>
      <c r="G219" s="53">
        <v>4</v>
      </c>
      <c r="H219" s="44">
        <v>260.70999999999998</v>
      </c>
      <c r="I219" s="44">
        <f t="shared" si="5"/>
        <v>9.2056307774922339E-2</v>
      </c>
      <c r="K219" s="66" t="s">
        <v>3963</v>
      </c>
      <c r="L219" s="66" t="s">
        <v>3215</v>
      </c>
    </row>
    <row r="220" spans="2:12" x14ac:dyDescent="0.3">
      <c r="B220" s="27" t="s">
        <v>2270</v>
      </c>
      <c r="C220" s="55">
        <v>235</v>
      </c>
      <c r="D220" s="55" t="s">
        <v>2938</v>
      </c>
      <c r="E220" s="117">
        <v>9</v>
      </c>
      <c r="F220" s="27"/>
      <c r="G220" s="53">
        <v>4</v>
      </c>
      <c r="H220" s="44">
        <v>260.70999999999998</v>
      </c>
      <c r="I220" s="44">
        <f t="shared" si="5"/>
        <v>0.1380844616623835</v>
      </c>
      <c r="K220" s="66" t="s">
        <v>3963</v>
      </c>
      <c r="L220" s="66" t="s">
        <v>3216</v>
      </c>
    </row>
    <row r="221" spans="2:12" x14ac:dyDescent="0.3">
      <c r="B221" s="27" t="s">
        <v>2270</v>
      </c>
      <c r="C221" s="55">
        <v>236</v>
      </c>
      <c r="D221" s="55" t="s">
        <v>100</v>
      </c>
      <c r="E221" s="117">
        <v>60</v>
      </c>
      <c r="F221" s="27"/>
      <c r="G221" s="53">
        <v>1</v>
      </c>
      <c r="H221" s="44">
        <v>521.42999999999995</v>
      </c>
      <c r="I221" s="44">
        <f t="shared" si="5"/>
        <v>0.11506817789540304</v>
      </c>
      <c r="K221" s="66" t="s">
        <v>3964</v>
      </c>
      <c r="L221" s="66" t="s">
        <v>3217</v>
      </c>
    </row>
    <row r="222" spans="2:12" x14ac:dyDescent="0.3">
      <c r="B222" s="27" t="s">
        <v>2270</v>
      </c>
      <c r="C222" s="55">
        <v>237</v>
      </c>
      <c r="D222" s="55" t="s">
        <v>2939</v>
      </c>
      <c r="E222" s="117">
        <v>2.4</v>
      </c>
      <c r="F222" s="27"/>
      <c r="G222" s="53">
        <v>6</v>
      </c>
      <c r="H222" s="44">
        <v>521.42999999999995</v>
      </c>
      <c r="I222" s="44">
        <f t="shared" si="5"/>
        <v>2.7616362694896725E-2</v>
      </c>
      <c r="K222" s="66" t="s">
        <v>3965</v>
      </c>
      <c r="L222" s="66" t="s">
        <v>3218</v>
      </c>
    </row>
    <row r="223" spans="2:12" x14ac:dyDescent="0.3">
      <c r="B223" s="27" t="s">
        <v>2270</v>
      </c>
      <c r="C223" s="55">
        <v>238</v>
      </c>
      <c r="D223" s="55" t="s">
        <v>99</v>
      </c>
      <c r="E223" s="117">
        <v>105</v>
      </c>
      <c r="F223" s="27"/>
      <c r="G223" s="53">
        <v>1</v>
      </c>
      <c r="H223" s="44">
        <v>521.42999999999995</v>
      </c>
      <c r="I223" s="44">
        <f t="shared" si="5"/>
        <v>0.20136931131695532</v>
      </c>
      <c r="K223" s="66" t="s">
        <v>3966</v>
      </c>
      <c r="L223" s="66" t="s">
        <v>3967</v>
      </c>
    </row>
    <row r="224" spans="2:12" x14ac:dyDescent="0.3">
      <c r="B224" s="27" t="s">
        <v>2270</v>
      </c>
      <c r="C224" s="55">
        <v>239</v>
      </c>
      <c r="D224" s="55" t="s">
        <v>1192</v>
      </c>
      <c r="E224" s="117">
        <v>50</v>
      </c>
      <c r="F224" s="27"/>
      <c r="G224" s="53">
        <v>1</v>
      </c>
      <c r="H224" s="44">
        <v>521.42999999999995</v>
      </c>
      <c r="I224" s="44">
        <f t="shared" si="5"/>
        <v>9.5890148246169205E-2</v>
      </c>
      <c r="K224" s="66" t="s">
        <v>3968</v>
      </c>
      <c r="L224" s="66" t="s">
        <v>3969</v>
      </c>
    </row>
    <row r="225" spans="2:12" x14ac:dyDescent="0.3">
      <c r="B225" s="27" t="s">
        <v>2270</v>
      </c>
      <c r="C225" s="55">
        <v>240</v>
      </c>
      <c r="D225" s="55" t="s">
        <v>2940</v>
      </c>
      <c r="E225" s="117"/>
      <c r="F225" s="27"/>
      <c r="G225" s="53">
        <v>1</v>
      </c>
      <c r="H225" s="44">
        <v>52.14</v>
      </c>
      <c r="I225" s="44">
        <f t="shared" si="5"/>
        <v>0</v>
      </c>
      <c r="K225" s="66" t="s">
        <v>3970</v>
      </c>
    </row>
    <row r="226" spans="2:12" x14ac:dyDescent="0.3">
      <c r="B226" s="27" t="s">
        <v>2271</v>
      </c>
      <c r="C226" s="55">
        <v>241</v>
      </c>
      <c r="D226" s="55" t="s">
        <v>6907</v>
      </c>
      <c r="E226" s="117">
        <v>10</v>
      </c>
      <c r="F226" s="27"/>
      <c r="G226" s="53">
        <v>1</v>
      </c>
      <c r="H226" s="44">
        <v>521.42999999999995</v>
      </c>
      <c r="I226" s="44">
        <f t="shared" si="5"/>
        <v>1.917802964923384E-2</v>
      </c>
      <c r="K226" s="66" t="s">
        <v>3971</v>
      </c>
      <c r="L226" s="66" t="s">
        <v>3947</v>
      </c>
    </row>
    <row r="227" spans="2:12" x14ac:dyDescent="0.3">
      <c r="B227" s="27" t="s">
        <v>2271</v>
      </c>
      <c r="C227" s="55">
        <v>242</v>
      </c>
      <c r="D227" s="55" t="s">
        <v>6921</v>
      </c>
      <c r="E227" s="117">
        <v>8.99</v>
      </c>
      <c r="F227" s="27">
        <v>4</v>
      </c>
      <c r="G227" s="53">
        <v>1</v>
      </c>
      <c r="H227" s="44">
        <v>521.42999999999995</v>
      </c>
      <c r="I227" s="44">
        <f t="shared" si="5"/>
        <v>1.7241048654661223E-2</v>
      </c>
      <c r="K227" s="66" t="s">
        <v>3010</v>
      </c>
      <c r="L227" s="66" t="s">
        <v>3202</v>
      </c>
    </row>
    <row r="228" spans="2:12" x14ac:dyDescent="0.3">
      <c r="B228" s="27" t="s">
        <v>2271</v>
      </c>
      <c r="C228" s="55">
        <v>243</v>
      </c>
      <c r="D228" s="55" t="s">
        <v>6940</v>
      </c>
      <c r="E228" s="117"/>
      <c r="F228" s="27"/>
      <c r="G228" s="53">
        <v>1</v>
      </c>
      <c r="H228" s="44">
        <v>521.42999999999995</v>
      </c>
      <c r="I228" s="44">
        <f t="shared" si="5"/>
        <v>0</v>
      </c>
      <c r="K228" s="66" t="s">
        <v>3954</v>
      </c>
      <c r="L228" s="66" t="s">
        <v>3972</v>
      </c>
    </row>
    <row r="229" spans="2:12" x14ac:dyDescent="0.3">
      <c r="B229" s="27" t="s">
        <v>2271</v>
      </c>
      <c r="C229" s="55">
        <v>244</v>
      </c>
      <c r="D229" s="55" t="s">
        <v>6941</v>
      </c>
      <c r="E229" s="117">
        <v>12</v>
      </c>
      <c r="F229" s="27"/>
      <c r="G229" s="53">
        <v>1</v>
      </c>
      <c r="H229" s="44">
        <v>1042.8599999999999</v>
      </c>
      <c r="I229" s="44">
        <f t="shared" si="5"/>
        <v>1.1506817789540304E-2</v>
      </c>
      <c r="K229" s="66" t="s">
        <v>3956</v>
      </c>
      <c r="L229" s="66" t="s">
        <v>3957</v>
      </c>
    </row>
    <row r="230" spans="2:12" x14ac:dyDescent="0.3">
      <c r="B230" s="27" t="s">
        <v>2271</v>
      </c>
      <c r="C230" s="55">
        <v>245</v>
      </c>
      <c r="D230" s="55" t="s">
        <v>2936</v>
      </c>
      <c r="E230" s="117"/>
      <c r="F230" s="27"/>
      <c r="G230" s="53">
        <v>2</v>
      </c>
      <c r="H230" s="44">
        <v>156.43</v>
      </c>
      <c r="I230" s="44">
        <f t="shared" si="5"/>
        <v>0</v>
      </c>
      <c r="K230" s="66" t="s">
        <v>3958</v>
      </c>
      <c r="L230" s="66" t="s">
        <v>3221</v>
      </c>
    </row>
    <row r="231" spans="2:12" x14ac:dyDescent="0.3">
      <c r="B231" s="27" t="s">
        <v>2271</v>
      </c>
      <c r="C231" s="55">
        <v>246</v>
      </c>
      <c r="D231" s="55" t="s">
        <v>6942</v>
      </c>
      <c r="E231" s="117">
        <v>3</v>
      </c>
      <c r="F231" s="27"/>
      <c r="G231" s="54">
        <v>1</v>
      </c>
      <c r="H231" s="44">
        <v>782.14</v>
      </c>
      <c r="I231" s="44">
        <f t="shared" si="5"/>
        <v>3.8356304497915977E-3</v>
      </c>
      <c r="K231" s="66" t="s">
        <v>3973</v>
      </c>
      <c r="L231" s="66" t="s">
        <v>3211</v>
      </c>
    </row>
    <row r="232" spans="2:12" x14ac:dyDescent="0.3">
      <c r="B232" s="27" t="s">
        <v>2271</v>
      </c>
      <c r="C232" s="55">
        <v>247</v>
      </c>
      <c r="D232" s="55" t="s">
        <v>2941</v>
      </c>
      <c r="E232" s="117">
        <v>833</v>
      </c>
      <c r="F232" s="27"/>
      <c r="G232" s="53">
        <v>1</v>
      </c>
      <c r="H232" s="44">
        <v>782.14</v>
      </c>
      <c r="I232" s="44">
        <f t="shared" si="5"/>
        <v>1.0650267215588003</v>
      </c>
      <c r="K232" s="66" t="s">
        <v>3974</v>
      </c>
      <c r="L232" s="66" t="s">
        <v>3975</v>
      </c>
    </row>
    <row r="233" spans="2:12" x14ac:dyDescent="0.3">
      <c r="B233" s="27" t="s">
        <v>2271</v>
      </c>
      <c r="C233" s="55">
        <v>248</v>
      </c>
      <c r="D233" s="55" t="s">
        <v>105</v>
      </c>
      <c r="E233" s="117">
        <v>9</v>
      </c>
      <c r="F233" s="27">
        <v>8</v>
      </c>
      <c r="G233" s="53">
        <v>2</v>
      </c>
      <c r="H233" s="44">
        <v>260.70999999999998</v>
      </c>
      <c r="I233" s="44">
        <f t="shared" si="5"/>
        <v>6.904223083119175E-2</v>
      </c>
      <c r="K233" s="66" t="s">
        <v>3976</v>
      </c>
      <c r="L233" s="66" t="s">
        <v>3223</v>
      </c>
    </row>
    <row r="234" spans="2:12" x14ac:dyDescent="0.3">
      <c r="B234" s="27" t="s">
        <v>2271</v>
      </c>
      <c r="C234" s="55">
        <v>249</v>
      </c>
      <c r="D234" s="55" t="s">
        <v>106</v>
      </c>
      <c r="E234" s="117"/>
      <c r="F234" s="27">
        <v>4</v>
      </c>
      <c r="G234" s="53">
        <v>1</v>
      </c>
      <c r="H234" s="44">
        <v>260.70999999999998</v>
      </c>
      <c r="I234" s="44">
        <f t="shared" si="5"/>
        <v>0</v>
      </c>
      <c r="K234" s="66" t="s">
        <v>3977</v>
      </c>
      <c r="L234" s="66" t="s">
        <v>3224</v>
      </c>
    </row>
    <row r="235" spans="2:12" x14ac:dyDescent="0.3">
      <c r="B235" s="27" t="s">
        <v>2271</v>
      </c>
      <c r="C235" s="55">
        <v>250</v>
      </c>
      <c r="D235" s="55" t="s">
        <v>2942</v>
      </c>
      <c r="E235" s="117">
        <v>5.99</v>
      </c>
      <c r="F235" s="27"/>
      <c r="G235" s="53">
        <v>1</v>
      </c>
      <c r="H235" s="44">
        <v>52.14</v>
      </c>
      <c r="I235" s="44">
        <f t="shared" si="5"/>
        <v>0.11488300728807058</v>
      </c>
      <c r="K235" s="66" t="s">
        <v>3978</v>
      </c>
      <c r="L235" s="66" t="s">
        <v>3225</v>
      </c>
    </row>
    <row r="236" spans="2:12" x14ac:dyDescent="0.3">
      <c r="B236" s="27" t="s">
        <v>2272</v>
      </c>
      <c r="C236" s="55">
        <v>251</v>
      </c>
      <c r="D236" s="55" t="s">
        <v>6921</v>
      </c>
      <c r="E236" s="117">
        <v>8.99</v>
      </c>
      <c r="F236" s="27">
        <v>4</v>
      </c>
      <c r="G236" s="53">
        <v>1</v>
      </c>
      <c r="H236" s="44">
        <v>521.42999999999995</v>
      </c>
      <c r="I236" s="44">
        <f t="shared" si="5"/>
        <v>1.7241048654661223E-2</v>
      </c>
      <c r="K236" s="66" t="s">
        <v>3010</v>
      </c>
      <c r="L236" s="66" t="s">
        <v>3202</v>
      </c>
    </row>
    <row r="237" spans="2:12" x14ac:dyDescent="0.3">
      <c r="B237" s="27" t="s">
        <v>2272</v>
      </c>
      <c r="C237" s="55">
        <v>252</v>
      </c>
      <c r="D237" s="55" t="s">
        <v>317</v>
      </c>
      <c r="E237" s="117">
        <v>23.99</v>
      </c>
      <c r="F237" s="27"/>
      <c r="G237" s="53">
        <v>1</v>
      </c>
      <c r="H237" s="44">
        <v>260.70999999999998</v>
      </c>
      <c r="I237" s="44">
        <f t="shared" si="5"/>
        <v>9.2017950980016111E-2</v>
      </c>
      <c r="K237" s="66" t="s">
        <v>3979</v>
      </c>
      <c r="L237" s="66" t="s">
        <v>3980</v>
      </c>
    </row>
    <row r="238" spans="2:12" x14ac:dyDescent="0.3">
      <c r="B238" s="27" t="s">
        <v>2273</v>
      </c>
      <c r="C238" s="55">
        <v>253</v>
      </c>
      <c r="D238" s="55" t="s">
        <v>107</v>
      </c>
      <c r="E238" s="117"/>
      <c r="F238" s="27">
        <v>18</v>
      </c>
      <c r="G238" s="53">
        <v>2</v>
      </c>
      <c r="H238" s="44">
        <v>260.70999999999998</v>
      </c>
      <c r="I238" s="44">
        <f t="shared" si="5"/>
        <v>0</v>
      </c>
      <c r="K238" s="66" t="s">
        <v>3981</v>
      </c>
      <c r="L238" s="66" t="s">
        <v>3982</v>
      </c>
    </row>
    <row r="239" spans="2:12" x14ac:dyDescent="0.3">
      <c r="B239" s="27" t="s">
        <v>2273</v>
      </c>
      <c r="C239" s="55">
        <v>254</v>
      </c>
      <c r="D239" s="55" t="s">
        <v>108</v>
      </c>
      <c r="E239" s="117">
        <v>1.2</v>
      </c>
      <c r="F239" s="27"/>
      <c r="G239" s="53">
        <v>12</v>
      </c>
      <c r="H239" s="44">
        <v>260.70999999999998</v>
      </c>
      <c r="I239" s="44">
        <f t="shared" si="5"/>
        <v>5.5233784664953392E-2</v>
      </c>
      <c r="K239" s="66" t="s">
        <v>3983</v>
      </c>
      <c r="L239" s="66" t="s">
        <v>3228</v>
      </c>
    </row>
    <row r="240" spans="2:12" x14ac:dyDescent="0.3">
      <c r="B240" s="27" t="s">
        <v>2273</v>
      </c>
      <c r="C240" s="55">
        <v>255</v>
      </c>
      <c r="D240" s="55" t="s">
        <v>2943</v>
      </c>
      <c r="E240" s="117">
        <v>3.3</v>
      </c>
      <c r="F240" s="27">
        <v>4</v>
      </c>
      <c r="G240" s="53">
        <v>1</v>
      </c>
      <c r="H240" s="44">
        <v>260.70999999999998</v>
      </c>
      <c r="I240" s="44">
        <f t="shared" si="5"/>
        <v>1.2657742319051821E-2</v>
      </c>
      <c r="K240" s="66" t="s">
        <v>3984</v>
      </c>
      <c r="L240" s="66" t="s">
        <v>3229</v>
      </c>
    </row>
    <row r="241" spans="2:12" x14ac:dyDescent="0.3">
      <c r="B241" s="27" t="s">
        <v>2273</v>
      </c>
      <c r="C241" s="55">
        <v>256</v>
      </c>
      <c r="D241" s="55" t="s">
        <v>109</v>
      </c>
      <c r="E241" s="117">
        <v>22</v>
      </c>
      <c r="F241" s="27">
        <v>24</v>
      </c>
      <c r="G241" s="53">
        <v>2</v>
      </c>
      <c r="H241" s="44">
        <v>1042.8599999999999</v>
      </c>
      <c r="I241" s="44">
        <f t="shared" si="5"/>
        <v>4.2191665228314447E-2</v>
      </c>
      <c r="K241" s="66" t="s">
        <v>3985</v>
      </c>
      <c r="L241" s="66" t="s">
        <v>3230</v>
      </c>
    </row>
    <row r="242" spans="2:12" x14ac:dyDescent="0.3">
      <c r="B242" s="27" t="s">
        <v>2273</v>
      </c>
      <c r="C242" s="55">
        <v>257</v>
      </c>
      <c r="D242" s="55" t="s">
        <v>2944</v>
      </c>
      <c r="E242" s="117">
        <v>4</v>
      </c>
      <c r="F242" s="27"/>
      <c r="G242" s="53">
        <v>8</v>
      </c>
      <c r="H242" s="44">
        <v>208.57</v>
      </c>
      <c r="I242" s="44">
        <f t="shared" si="5"/>
        <v>0.15342570839526298</v>
      </c>
      <c r="K242" s="66" t="s">
        <v>3986</v>
      </c>
      <c r="L242" s="66" t="s">
        <v>3231</v>
      </c>
    </row>
    <row r="243" spans="2:12" x14ac:dyDescent="0.3">
      <c r="B243" s="27" t="s">
        <v>2273</v>
      </c>
      <c r="C243" s="55">
        <v>258</v>
      </c>
      <c r="D243" s="55" t="s">
        <v>2945</v>
      </c>
      <c r="E243" s="117">
        <v>4.5</v>
      </c>
      <c r="F243" s="27">
        <v>6</v>
      </c>
      <c r="G243" s="53">
        <v>1</v>
      </c>
      <c r="H243" s="44">
        <v>208.57</v>
      </c>
      <c r="I243" s="44">
        <f t="shared" si="5"/>
        <v>2.1575490243083858E-2</v>
      </c>
      <c r="K243" s="66" t="s">
        <v>3987</v>
      </c>
      <c r="L243" s="66" t="s">
        <v>3232</v>
      </c>
    </row>
    <row r="244" spans="2:12" x14ac:dyDescent="0.3">
      <c r="B244" s="27" t="s">
        <v>2273</v>
      </c>
      <c r="C244" s="55">
        <v>259</v>
      </c>
      <c r="D244" s="55" t="s">
        <v>111</v>
      </c>
      <c r="E244" s="117">
        <v>6</v>
      </c>
      <c r="F244" s="27">
        <v>6</v>
      </c>
      <c r="G244" s="53">
        <v>1</v>
      </c>
      <c r="H244" s="44">
        <v>260.70999999999998</v>
      </c>
      <c r="I244" s="44">
        <f t="shared" si="5"/>
        <v>2.3014076943730585E-2</v>
      </c>
      <c r="K244" s="66" t="s">
        <v>3988</v>
      </c>
      <c r="L244" s="66" t="s">
        <v>3233</v>
      </c>
    </row>
    <row r="245" spans="2:12" x14ac:dyDescent="0.3">
      <c r="B245" s="27" t="s">
        <v>2273</v>
      </c>
      <c r="C245" s="55">
        <v>260</v>
      </c>
      <c r="D245" s="55" t="s">
        <v>320</v>
      </c>
      <c r="E245" s="117">
        <v>5</v>
      </c>
      <c r="F245" s="27"/>
      <c r="G245" s="53">
        <v>1</v>
      </c>
      <c r="H245" s="44">
        <v>1042.8599999999999</v>
      </c>
      <c r="I245" s="44">
        <f t="shared" si="5"/>
        <v>4.7945074123084599E-3</v>
      </c>
      <c r="K245" s="66" t="s">
        <v>3989</v>
      </c>
      <c r="L245" s="66" t="s">
        <v>3990</v>
      </c>
    </row>
    <row r="246" spans="2:12" x14ac:dyDescent="0.3">
      <c r="B246" s="27" t="s">
        <v>2273</v>
      </c>
      <c r="C246" s="55">
        <v>261</v>
      </c>
      <c r="D246" s="55" t="s">
        <v>319</v>
      </c>
      <c r="E246" s="117"/>
      <c r="F246" s="27"/>
      <c r="G246" s="53">
        <v>2</v>
      </c>
      <c r="H246" s="44">
        <v>260.70999999999998</v>
      </c>
      <c r="I246" s="44">
        <f t="shared" si="5"/>
        <v>0</v>
      </c>
      <c r="K246" s="66" t="s">
        <v>3991</v>
      </c>
      <c r="L246" s="66" t="s">
        <v>3235</v>
      </c>
    </row>
    <row r="247" spans="2:12" x14ac:dyDescent="0.3">
      <c r="B247" s="27" t="s">
        <v>2273</v>
      </c>
      <c r="C247" s="55">
        <v>262</v>
      </c>
      <c r="D247" s="55" t="s">
        <v>318</v>
      </c>
      <c r="E247" s="117">
        <v>8</v>
      </c>
      <c r="F247" s="27"/>
      <c r="G247" s="53">
        <v>2</v>
      </c>
      <c r="H247" s="44">
        <v>1042.8599999999999</v>
      </c>
      <c r="I247" s="44">
        <f t="shared" si="5"/>
        <v>1.5342423719387072E-2</v>
      </c>
      <c r="K247" s="66" t="s">
        <v>3992</v>
      </c>
      <c r="L247" s="66" t="s">
        <v>3236</v>
      </c>
    </row>
    <row r="248" spans="2:12" x14ac:dyDescent="0.3">
      <c r="B248" s="27" t="s">
        <v>2273</v>
      </c>
      <c r="C248" s="55">
        <v>263</v>
      </c>
      <c r="D248" s="55" t="s">
        <v>2946</v>
      </c>
      <c r="E248" s="117"/>
      <c r="F248" s="27"/>
      <c r="G248" s="53">
        <v>1</v>
      </c>
      <c r="H248" s="44">
        <v>156.43</v>
      </c>
      <c r="I248" s="44">
        <f t="shared" si="5"/>
        <v>0</v>
      </c>
      <c r="K248" s="66" t="s">
        <v>3993</v>
      </c>
      <c r="L248" s="66" t="s">
        <v>3237</v>
      </c>
    </row>
    <row r="249" spans="2:12" x14ac:dyDescent="0.3">
      <c r="B249" s="27" t="s">
        <v>2563</v>
      </c>
      <c r="C249" s="55">
        <v>264</v>
      </c>
      <c r="D249" s="55" t="s">
        <v>114</v>
      </c>
      <c r="E249" s="117">
        <v>180</v>
      </c>
      <c r="F249" s="27"/>
      <c r="G249" s="53">
        <v>1</v>
      </c>
      <c r="H249" s="44">
        <v>417.14</v>
      </c>
      <c r="I249" s="44">
        <f t="shared" si="5"/>
        <v>0.43150980486167717</v>
      </c>
      <c r="K249" s="66" t="s">
        <v>3994</v>
      </c>
      <c r="L249" s="66" t="s">
        <v>3995</v>
      </c>
    </row>
    <row r="250" spans="2:12" x14ac:dyDescent="0.3">
      <c r="B250" s="27" t="s">
        <v>2563</v>
      </c>
      <c r="C250" s="55">
        <v>265</v>
      </c>
      <c r="D250" s="55" t="s">
        <v>115</v>
      </c>
      <c r="E250" s="117">
        <v>249</v>
      </c>
      <c r="F250" s="27"/>
      <c r="G250" s="53">
        <v>1</v>
      </c>
      <c r="H250" s="44">
        <v>521.42999999999995</v>
      </c>
      <c r="I250" s="44">
        <f t="shared" si="5"/>
        <v>0.47753293826592258</v>
      </c>
      <c r="K250" s="66" t="s">
        <v>3996</v>
      </c>
      <c r="L250" s="66" t="s">
        <v>3997</v>
      </c>
    </row>
    <row r="251" spans="2:12" x14ac:dyDescent="0.3">
      <c r="B251" s="27" t="s">
        <v>2304</v>
      </c>
      <c r="C251" s="55">
        <v>266</v>
      </c>
      <c r="D251" s="55" t="s">
        <v>116</v>
      </c>
      <c r="E251" s="117">
        <v>200</v>
      </c>
      <c r="F251" s="27"/>
      <c r="G251" s="53">
        <v>1</v>
      </c>
      <c r="H251" s="44">
        <v>260.70999999999998</v>
      </c>
      <c r="I251" s="44">
        <f t="shared" si="5"/>
        <v>0.76713589812435279</v>
      </c>
      <c r="K251" s="66" t="s">
        <v>3998</v>
      </c>
      <c r="L251" s="66" t="s">
        <v>3240</v>
      </c>
    </row>
    <row r="252" spans="2:12" ht="13.5" customHeight="1" x14ac:dyDescent="0.3">
      <c r="B252" s="27" t="s">
        <v>2563</v>
      </c>
      <c r="C252" s="55">
        <v>267</v>
      </c>
      <c r="D252" s="55" t="s">
        <v>113</v>
      </c>
      <c r="E252" s="117">
        <v>39.99</v>
      </c>
      <c r="F252" s="27"/>
      <c r="G252" s="53">
        <v>1</v>
      </c>
      <c r="H252" s="44">
        <v>260.70999999999998</v>
      </c>
      <c r="I252" s="44">
        <f t="shared" si="5"/>
        <v>0.15338882282996436</v>
      </c>
      <c r="K252" s="66" t="s">
        <v>3999</v>
      </c>
      <c r="L252" s="66" t="s">
        <v>3241</v>
      </c>
    </row>
    <row r="253" spans="2:12" x14ac:dyDescent="0.3">
      <c r="B253" s="27" t="s">
        <v>2304</v>
      </c>
      <c r="C253" s="55">
        <v>268</v>
      </c>
      <c r="D253" s="55" t="s">
        <v>117</v>
      </c>
      <c r="E253" s="117">
        <v>19.989999999999998</v>
      </c>
      <c r="F253" s="27"/>
      <c r="G253" s="53">
        <v>1</v>
      </c>
      <c r="H253" s="44">
        <v>260.70999999999998</v>
      </c>
      <c r="I253" s="44">
        <f t="shared" si="5"/>
        <v>7.6675233017529057E-2</v>
      </c>
      <c r="K253" s="66" t="s">
        <v>4000</v>
      </c>
      <c r="L253" s="66" t="s">
        <v>4001</v>
      </c>
    </row>
    <row r="254" spans="2:12" x14ac:dyDescent="0.3">
      <c r="B254" s="27" t="s">
        <v>2304</v>
      </c>
      <c r="C254" s="55">
        <v>269</v>
      </c>
      <c r="D254" s="55" t="s">
        <v>118</v>
      </c>
      <c r="E254" s="117">
        <v>9.99</v>
      </c>
      <c r="F254" s="27"/>
      <c r="G254" s="53">
        <v>1</v>
      </c>
      <c r="H254" s="44">
        <v>260.70999999999998</v>
      </c>
      <c r="I254" s="44">
        <f t="shared" si="5"/>
        <v>3.8318438111311422E-2</v>
      </c>
      <c r="K254" s="66" t="s">
        <v>4002</v>
      </c>
      <c r="L254" s="66" t="s">
        <v>3243</v>
      </c>
    </row>
    <row r="255" spans="2:12" x14ac:dyDescent="0.3">
      <c r="B255" s="27" t="s">
        <v>2304</v>
      </c>
      <c r="C255" s="55">
        <v>270</v>
      </c>
      <c r="D255" s="55" t="s">
        <v>512</v>
      </c>
      <c r="E255" s="117">
        <v>34.99</v>
      </c>
      <c r="F255" s="27"/>
      <c r="G255" s="53">
        <v>1</v>
      </c>
      <c r="H255" s="44">
        <v>521.42999999999995</v>
      </c>
      <c r="I255" s="44">
        <f t="shared" si="5"/>
        <v>6.7103925742669213E-2</v>
      </c>
      <c r="K255" s="66" t="s">
        <v>4003</v>
      </c>
      <c r="L255" s="66" t="s">
        <v>4004</v>
      </c>
    </row>
    <row r="256" spans="2:12" x14ac:dyDescent="0.3">
      <c r="B256" s="27" t="s">
        <v>2305</v>
      </c>
      <c r="C256" s="55">
        <v>271</v>
      </c>
      <c r="D256" s="55" t="s">
        <v>119</v>
      </c>
      <c r="E256" s="117">
        <v>45</v>
      </c>
      <c r="F256" s="27">
        <v>3</v>
      </c>
      <c r="G256" s="53">
        <v>1</v>
      </c>
      <c r="H256" s="44">
        <v>782.14</v>
      </c>
      <c r="I256" s="44">
        <f t="shared" si="5"/>
        <v>5.7534456746873963E-2</v>
      </c>
      <c r="K256" s="66" t="s">
        <v>4005</v>
      </c>
      <c r="L256" s="66" t="s">
        <v>3245</v>
      </c>
    </row>
    <row r="257" spans="2:12" x14ac:dyDescent="0.3">
      <c r="B257" s="27" t="s">
        <v>2305</v>
      </c>
      <c r="C257" s="55">
        <v>272</v>
      </c>
      <c r="D257" s="55" t="s">
        <v>2947</v>
      </c>
      <c r="E257" s="117">
        <v>27</v>
      </c>
      <c r="F257" s="27"/>
      <c r="G257" s="53">
        <v>1</v>
      </c>
      <c r="H257" s="44">
        <v>782.14</v>
      </c>
      <c r="I257" s="44">
        <f t="shared" si="5"/>
        <v>3.4520674048124381E-2</v>
      </c>
      <c r="K257" s="66" t="s">
        <v>4006</v>
      </c>
      <c r="L257" s="66" t="s">
        <v>3246</v>
      </c>
    </row>
    <row r="258" spans="2:12" x14ac:dyDescent="0.3">
      <c r="B258" s="27" t="s">
        <v>2305</v>
      </c>
      <c r="C258" s="55">
        <v>273</v>
      </c>
      <c r="D258" s="55" t="s">
        <v>321</v>
      </c>
      <c r="E258" s="117">
        <v>19</v>
      </c>
      <c r="F258" s="27"/>
      <c r="G258" s="53">
        <v>1</v>
      </c>
      <c r="H258" s="44">
        <v>521.42999999999995</v>
      </c>
      <c r="I258" s="44">
        <f t="shared" si="5"/>
        <v>3.6438256333544299E-2</v>
      </c>
      <c r="K258" s="66" t="s">
        <v>4007</v>
      </c>
      <c r="L258" s="66" t="s">
        <v>3247</v>
      </c>
    </row>
    <row r="259" spans="2:12" x14ac:dyDescent="0.3">
      <c r="B259" s="27" t="s">
        <v>2305</v>
      </c>
      <c r="C259" s="55">
        <v>274</v>
      </c>
      <c r="D259" s="55" t="s">
        <v>120</v>
      </c>
      <c r="E259" s="117">
        <v>15</v>
      </c>
      <c r="F259" s="27"/>
      <c r="G259" s="53">
        <v>1</v>
      </c>
      <c r="H259" s="44">
        <v>521.42999999999995</v>
      </c>
      <c r="I259" s="44">
        <f t="shared" si="5"/>
        <v>2.8767044473850759E-2</v>
      </c>
      <c r="K259" s="66" t="s">
        <v>4008</v>
      </c>
      <c r="L259" s="66" t="s">
        <v>3248</v>
      </c>
    </row>
    <row r="260" spans="2:12" x14ac:dyDescent="0.3">
      <c r="B260" s="27" t="s">
        <v>2306</v>
      </c>
      <c r="C260" s="55">
        <v>275</v>
      </c>
      <c r="D260" s="55" t="s">
        <v>123</v>
      </c>
      <c r="E260" s="117"/>
      <c r="F260" s="27"/>
      <c r="G260" s="53">
        <v>1</v>
      </c>
      <c r="H260" s="44">
        <v>521.42999999999995</v>
      </c>
      <c r="I260" s="44">
        <f t="shared" si="5"/>
        <v>0</v>
      </c>
      <c r="K260" s="66" t="s">
        <v>4009</v>
      </c>
      <c r="L260" s="66" t="s">
        <v>3249</v>
      </c>
    </row>
    <row r="261" spans="2:12" x14ac:dyDescent="0.3">
      <c r="B261" s="27" t="s">
        <v>2305</v>
      </c>
      <c r="C261" s="55">
        <v>276</v>
      </c>
      <c r="D261" s="55" t="s">
        <v>1242</v>
      </c>
      <c r="E261" s="117">
        <v>9</v>
      </c>
      <c r="F261" s="27">
        <v>2</v>
      </c>
      <c r="G261" s="53">
        <v>1</v>
      </c>
      <c r="H261" s="44">
        <v>521.42999999999995</v>
      </c>
      <c r="I261" s="44">
        <f t="shared" si="5"/>
        <v>1.7260226684310456E-2</v>
      </c>
      <c r="K261" s="66" t="s">
        <v>4010</v>
      </c>
      <c r="L261" s="66" t="s">
        <v>3250</v>
      </c>
    </row>
    <row r="262" spans="2:12" x14ac:dyDescent="0.3">
      <c r="B262" s="27" t="s">
        <v>2305</v>
      </c>
      <c r="C262" s="55">
        <v>277</v>
      </c>
      <c r="D262" s="55" t="s">
        <v>1241</v>
      </c>
      <c r="E262" s="117"/>
      <c r="F262" s="27"/>
      <c r="G262" s="53">
        <v>1</v>
      </c>
      <c r="H262" s="44">
        <v>52.14</v>
      </c>
      <c r="I262" s="44">
        <f t="shared" si="5"/>
        <v>0</v>
      </c>
      <c r="K262" s="66" t="s">
        <v>4011</v>
      </c>
      <c r="L262" s="66" t="s">
        <v>3251</v>
      </c>
    </row>
    <row r="263" spans="2:12" x14ac:dyDescent="0.3">
      <c r="B263" s="27" t="s">
        <v>2305</v>
      </c>
      <c r="C263" s="55">
        <v>278</v>
      </c>
      <c r="D263" s="55" t="s">
        <v>322</v>
      </c>
      <c r="E263" s="117">
        <v>7</v>
      </c>
      <c r="F263" s="27"/>
      <c r="G263" s="53">
        <v>1</v>
      </c>
      <c r="H263" s="44">
        <v>260.70999999999998</v>
      </c>
      <c r="I263" s="44">
        <f t="shared" si="5"/>
        <v>2.6849756434352348E-2</v>
      </c>
      <c r="K263" s="66" t="s">
        <v>4012</v>
      </c>
      <c r="L263" s="66" t="s">
        <v>3252</v>
      </c>
    </row>
    <row r="264" spans="2:12" x14ac:dyDescent="0.3">
      <c r="B264" s="27" t="s">
        <v>2305</v>
      </c>
      <c r="C264" s="55">
        <v>279</v>
      </c>
      <c r="D264" s="55" t="s">
        <v>555</v>
      </c>
      <c r="E264" s="117">
        <v>2</v>
      </c>
      <c r="F264" s="27">
        <v>3</v>
      </c>
      <c r="G264" s="53">
        <v>1</v>
      </c>
      <c r="H264" s="44">
        <v>521.42999999999995</v>
      </c>
      <c r="I264" s="44">
        <f t="shared" si="5"/>
        <v>3.8356059298467679E-3</v>
      </c>
      <c r="K264" s="66" t="s">
        <v>4013</v>
      </c>
      <c r="L264" s="66" t="s">
        <v>4014</v>
      </c>
    </row>
    <row r="265" spans="2:12" x14ac:dyDescent="0.3">
      <c r="B265" s="27" t="s">
        <v>2305</v>
      </c>
      <c r="C265" s="55">
        <v>280</v>
      </c>
      <c r="D265" s="55" t="s">
        <v>324</v>
      </c>
      <c r="E265" s="117">
        <v>23</v>
      </c>
      <c r="F265" s="27">
        <v>3</v>
      </c>
      <c r="G265" s="53">
        <v>1</v>
      </c>
      <c r="H265" s="44">
        <v>1042.8599999999999</v>
      </c>
      <c r="I265" s="44">
        <f t="shared" si="5"/>
        <v>2.2054734096618917E-2</v>
      </c>
      <c r="K265" s="66" t="s">
        <v>4015</v>
      </c>
      <c r="L265" s="66" t="s">
        <v>3254</v>
      </c>
    </row>
    <row r="266" spans="2:12" x14ac:dyDescent="0.3">
      <c r="B266" s="27" t="s">
        <v>2306</v>
      </c>
      <c r="C266" s="55">
        <v>281</v>
      </c>
      <c r="D266" s="55" t="s">
        <v>131</v>
      </c>
      <c r="E266" s="117">
        <v>20</v>
      </c>
      <c r="F266" s="27">
        <v>4</v>
      </c>
      <c r="G266" s="53">
        <v>1</v>
      </c>
      <c r="H266" s="44">
        <v>52.14</v>
      </c>
      <c r="I266" s="44">
        <f t="shared" si="5"/>
        <v>0.3835826620636747</v>
      </c>
      <c r="K266" s="66" t="s">
        <v>4016</v>
      </c>
      <c r="L266" s="66" t="s">
        <v>3255</v>
      </c>
    </row>
    <row r="267" spans="2:12" x14ac:dyDescent="0.3">
      <c r="B267" s="27" t="s">
        <v>2306</v>
      </c>
      <c r="C267" s="55">
        <v>282</v>
      </c>
      <c r="D267" s="55" t="s">
        <v>325</v>
      </c>
      <c r="E267" s="117">
        <v>17</v>
      </c>
      <c r="F267" s="27">
        <v>9</v>
      </c>
      <c r="G267" s="53">
        <v>1</v>
      </c>
      <c r="H267" s="44">
        <v>260.70999999999998</v>
      </c>
      <c r="I267" s="44">
        <f t="shared" si="5"/>
        <v>6.520655134056999E-2</v>
      </c>
      <c r="K267" s="66" t="s">
        <v>4017</v>
      </c>
      <c r="L267" s="66" t="s">
        <v>4018</v>
      </c>
    </row>
    <row r="268" spans="2:12" x14ac:dyDescent="0.3">
      <c r="B268" s="27" t="s">
        <v>2305</v>
      </c>
      <c r="C268" s="55">
        <v>283</v>
      </c>
      <c r="D268" s="55" t="s">
        <v>271</v>
      </c>
      <c r="E268" s="117"/>
      <c r="F268" s="27"/>
      <c r="G268" s="53">
        <v>1</v>
      </c>
      <c r="H268" s="44">
        <v>1042.8599999999999</v>
      </c>
      <c r="I268" s="44">
        <f t="shared" ref="I268:I331" si="6">(E268*G268)/H268</f>
        <v>0</v>
      </c>
      <c r="K268" s="66" t="s">
        <v>4019</v>
      </c>
      <c r="L268" s="66" t="s">
        <v>3257</v>
      </c>
    </row>
    <row r="269" spans="2:12" x14ac:dyDescent="0.3">
      <c r="B269" s="27" t="s">
        <v>2305</v>
      </c>
      <c r="C269" s="55">
        <v>284</v>
      </c>
      <c r="D269" s="55" t="s">
        <v>121</v>
      </c>
      <c r="E269" s="117">
        <v>4</v>
      </c>
      <c r="F269" s="27"/>
      <c r="G269" s="53">
        <v>1</v>
      </c>
      <c r="H269" s="44">
        <v>260.70999999999998</v>
      </c>
      <c r="I269" s="44">
        <f t="shared" si="6"/>
        <v>1.5342717962487056E-2</v>
      </c>
      <c r="K269" s="66" t="s">
        <v>4020</v>
      </c>
      <c r="L269" s="66" t="s">
        <v>1282</v>
      </c>
    </row>
    <row r="270" spans="2:12" x14ac:dyDescent="0.3">
      <c r="B270" s="27" t="s">
        <v>2305</v>
      </c>
      <c r="C270" s="55">
        <v>285</v>
      </c>
      <c r="D270" s="55" t="s">
        <v>327</v>
      </c>
      <c r="E270" s="117"/>
      <c r="F270" s="27"/>
      <c r="G270" s="53">
        <v>1</v>
      </c>
      <c r="H270" s="44">
        <v>156.43</v>
      </c>
      <c r="I270" s="44">
        <f t="shared" si="6"/>
        <v>0</v>
      </c>
      <c r="K270" s="66" t="s">
        <v>4021</v>
      </c>
      <c r="L270" s="66" t="s">
        <v>4022</v>
      </c>
    </row>
    <row r="271" spans="2:12" x14ac:dyDescent="0.3">
      <c r="B271" s="27" t="s">
        <v>2306</v>
      </c>
      <c r="C271" s="55">
        <v>286</v>
      </c>
      <c r="D271" s="55" t="s">
        <v>2308</v>
      </c>
      <c r="E271" s="117">
        <v>0</v>
      </c>
      <c r="F271" s="27"/>
      <c r="G271" s="53">
        <v>1</v>
      </c>
      <c r="H271" s="44">
        <v>104.29</v>
      </c>
      <c r="I271" s="44">
        <f t="shared" si="6"/>
        <v>0</v>
      </c>
      <c r="L271" s="66" t="s">
        <v>4023</v>
      </c>
    </row>
    <row r="272" spans="2:12" x14ac:dyDescent="0.3">
      <c r="B272" s="27" t="s">
        <v>2306</v>
      </c>
      <c r="C272" s="55">
        <v>287</v>
      </c>
      <c r="D272" s="55" t="s">
        <v>129</v>
      </c>
      <c r="E272" s="117">
        <v>2</v>
      </c>
      <c r="F272" s="27"/>
      <c r="G272" s="53">
        <v>1</v>
      </c>
      <c r="H272" s="44">
        <v>104.29</v>
      </c>
      <c r="I272" s="44">
        <f t="shared" si="6"/>
        <v>1.9177294083804773E-2</v>
      </c>
      <c r="L272" s="66" t="s">
        <v>4023</v>
      </c>
    </row>
    <row r="273" spans="2:12" x14ac:dyDescent="0.3">
      <c r="B273" s="27" t="s">
        <v>2306</v>
      </c>
      <c r="C273" s="55">
        <v>288</v>
      </c>
      <c r="D273" s="55" t="s">
        <v>270</v>
      </c>
      <c r="E273" s="117">
        <v>0</v>
      </c>
      <c r="F273" s="27"/>
      <c r="G273" s="53">
        <v>1</v>
      </c>
      <c r="H273" s="44">
        <v>104.29</v>
      </c>
      <c r="I273" s="44">
        <f t="shared" si="6"/>
        <v>0</v>
      </c>
      <c r="L273" s="66" t="s">
        <v>4023</v>
      </c>
    </row>
    <row r="274" spans="2:12" x14ac:dyDescent="0.3">
      <c r="B274" s="27" t="s">
        <v>2306</v>
      </c>
      <c r="C274" s="55">
        <v>289</v>
      </c>
      <c r="D274" s="55" t="s">
        <v>7009</v>
      </c>
      <c r="E274" s="117">
        <v>1.2</v>
      </c>
      <c r="F274" s="27"/>
      <c r="G274" s="53">
        <v>1</v>
      </c>
      <c r="H274" s="44">
        <v>521.42999999999995</v>
      </c>
      <c r="I274" s="44">
        <f t="shared" si="6"/>
        <v>2.3013635579080607E-3</v>
      </c>
      <c r="K274" s="66" t="s">
        <v>4024</v>
      </c>
      <c r="L274" s="66" t="s">
        <v>3260</v>
      </c>
    </row>
    <row r="275" spans="2:12" x14ac:dyDescent="0.3">
      <c r="B275" s="27" t="s">
        <v>2306</v>
      </c>
      <c r="C275" s="55">
        <v>290</v>
      </c>
      <c r="D275" s="55" t="s">
        <v>2948</v>
      </c>
      <c r="E275" s="117">
        <v>5</v>
      </c>
      <c r="F275" s="27"/>
      <c r="G275" s="53">
        <v>1</v>
      </c>
      <c r="H275" s="44">
        <v>156.43</v>
      </c>
      <c r="I275" s="44">
        <f t="shared" si="6"/>
        <v>3.1963178418461934E-2</v>
      </c>
      <c r="K275" s="66" t="s">
        <v>4025</v>
      </c>
      <c r="L275" s="66" t="s">
        <v>3261</v>
      </c>
    </row>
    <row r="276" spans="2:12" x14ac:dyDescent="0.3">
      <c r="B276" s="27" t="s">
        <v>2306</v>
      </c>
      <c r="C276" s="55">
        <v>291</v>
      </c>
      <c r="D276" s="55" t="s">
        <v>2949</v>
      </c>
      <c r="E276" s="117">
        <v>4</v>
      </c>
      <c r="F276" s="27"/>
      <c r="G276" s="53">
        <v>1</v>
      </c>
      <c r="H276" s="44">
        <v>260.70999999999998</v>
      </c>
      <c r="I276" s="44">
        <f t="shared" si="6"/>
        <v>1.5342717962487056E-2</v>
      </c>
      <c r="K276" s="66" t="s">
        <v>4026</v>
      </c>
      <c r="L276" s="66" t="s">
        <v>3262</v>
      </c>
    </row>
    <row r="277" spans="2:12" x14ac:dyDescent="0.3">
      <c r="B277" s="27" t="s">
        <v>2306</v>
      </c>
      <c r="C277" s="55">
        <v>292</v>
      </c>
      <c r="D277" s="55" t="s">
        <v>137</v>
      </c>
      <c r="E277" s="117">
        <v>2.7</v>
      </c>
      <c r="F277" s="27"/>
      <c r="G277" s="53">
        <v>1</v>
      </c>
      <c r="H277" s="44">
        <v>1042.8599999999999</v>
      </c>
      <c r="I277" s="44">
        <f t="shared" si="6"/>
        <v>2.5890340026465683E-3</v>
      </c>
      <c r="K277" s="66" t="s">
        <v>4027</v>
      </c>
      <c r="L277" s="66" t="s">
        <v>3263</v>
      </c>
    </row>
    <row r="278" spans="2:12" x14ac:dyDescent="0.3">
      <c r="B278" s="27" t="s">
        <v>2306</v>
      </c>
      <c r="C278" s="55">
        <v>293</v>
      </c>
      <c r="D278" s="55" t="s">
        <v>2950</v>
      </c>
      <c r="E278" s="117">
        <v>1.2</v>
      </c>
      <c r="F278" s="27">
        <v>6</v>
      </c>
      <c r="G278" s="53">
        <v>1</v>
      </c>
      <c r="H278" s="44">
        <v>521.42999999999995</v>
      </c>
      <c r="I278" s="44">
        <f t="shared" si="6"/>
        <v>2.3013635579080607E-3</v>
      </c>
      <c r="K278" s="66" t="s">
        <v>4028</v>
      </c>
      <c r="L278" s="66" t="s">
        <v>3264</v>
      </c>
    </row>
    <row r="279" spans="2:12" x14ac:dyDescent="0.3">
      <c r="B279" s="27" t="s">
        <v>2306</v>
      </c>
      <c r="C279" s="55">
        <v>294</v>
      </c>
      <c r="D279" s="55" t="s">
        <v>2951</v>
      </c>
      <c r="E279" s="117">
        <v>10</v>
      </c>
      <c r="F279" s="27"/>
      <c r="G279" s="53">
        <v>1</v>
      </c>
      <c r="H279" s="44">
        <v>260.70999999999998</v>
      </c>
      <c r="I279" s="44">
        <f t="shared" si="6"/>
        <v>3.8356794906217642E-2</v>
      </c>
      <c r="K279" s="66" t="s">
        <v>4029</v>
      </c>
      <c r="L279" s="66" t="s">
        <v>3265</v>
      </c>
    </row>
    <row r="280" spans="2:12" x14ac:dyDescent="0.3">
      <c r="B280" s="27" t="s">
        <v>2306</v>
      </c>
      <c r="C280" s="55">
        <v>295</v>
      </c>
      <c r="D280" s="55" t="s">
        <v>1306</v>
      </c>
      <c r="E280" s="117">
        <v>3</v>
      </c>
      <c r="F280" s="27">
        <v>2</v>
      </c>
      <c r="G280" s="53">
        <v>1</v>
      </c>
      <c r="H280" s="44">
        <v>260.70999999999998</v>
      </c>
      <c r="I280" s="44">
        <f t="shared" si="6"/>
        <v>1.1507038471865292E-2</v>
      </c>
      <c r="K280" s="66" t="s">
        <v>4030</v>
      </c>
      <c r="L280" s="66" t="s">
        <v>4031</v>
      </c>
    </row>
    <row r="281" spans="2:12" x14ac:dyDescent="0.3">
      <c r="B281" s="27" t="s">
        <v>2306</v>
      </c>
      <c r="C281" s="55">
        <v>296</v>
      </c>
      <c r="D281" s="55" t="s">
        <v>126</v>
      </c>
      <c r="E281" s="117">
        <v>6.5</v>
      </c>
      <c r="F281" s="27"/>
      <c r="G281" s="53">
        <v>1</v>
      </c>
      <c r="H281" s="44">
        <v>1042.8599999999999</v>
      </c>
      <c r="I281" s="44">
        <f t="shared" si="6"/>
        <v>6.2328596360009978E-3</v>
      </c>
      <c r="K281" s="66" t="s">
        <v>4032</v>
      </c>
      <c r="L281" s="66" t="s">
        <v>3267</v>
      </c>
    </row>
    <row r="282" spans="2:12" x14ac:dyDescent="0.3">
      <c r="B282" s="27" t="s">
        <v>2305</v>
      </c>
      <c r="C282" s="55">
        <v>297</v>
      </c>
      <c r="D282" s="55" t="s">
        <v>3942</v>
      </c>
      <c r="E282" s="117">
        <v>14</v>
      </c>
      <c r="F282" s="27">
        <v>3</v>
      </c>
      <c r="G282" s="53">
        <v>1</v>
      </c>
      <c r="H282" s="44">
        <v>1042.8599999999999</v>
      </c>
      <c r="I282" s="44">
        <f t="shared" si="6"/>
        <v>1.3424620754463688E-2</v>
      </c>
      <c r="K282" s="66" t="s">
        <v>4033</v>
      </c>
      <c r="L282" s="66" t="s">
        <v>3268</v>
      </c>
    </row>
    <row r="283" spans="2:12" x14ac:dyDescent="0.3">
      <c r="B283" s="27" t="s">
        <v>2306</v>
      </c>
      <c r="C283" s="55">
        <v>298</v>
      </c>
      <c r="D283" s="55" t="s">
        <v>2952</v>
      </c>
      <c r="E283" s="117">
        <v>22</v>
      </c>
      <c r="F283" s="27">
        <v>21</v>
      </c>
      <c r="G283" s="53">
        <v>1</v>
      </c>
      <c r="H283" s="44">
        <v>104.29</v>
      </c>
      <c r="I283" s="44">
        <f t="shared" si="6"/>
        <v>0.21095023492185253</v>
      </c>
      <c r="K283" s="66" t="s">
        <v>4034</v>
      </c>
      <c r="L283" s="66" t="s">
        <v>4035</v>
      </c>
    </row>
    <row r="284" spans="2:12" x14ac:dyDescent="0.3">
      <c r="B284" s="27" t="s">
        <v>2306</v>
      </c>
      <c r="C284" s="55">
        <v>299</v>
      </c>
      <c r="D284" s="55" t="s">
        <v>2953</v>
      </c>
      <c r="E284" s="117">
        <v>17</v>
      </c>
      <c r="F284" s="27">
        <v>3</v>
      </c>
      <c r="G284" s="53">
        <v>1</v>
      </c>
      <c r="H284" s="44">
        <v>521.42999999999995</v>
      </c>
      <c r="I284" s="44">
        <f t="shared" si="6"/>
        <v>3.2602650403697531E-2</v>
      </c>
      <c r="K284" s="66" t="s">
        <v>2953</v>
      </c>
      <c r="L284" s="66" t="s">
        <v>4036</v>
      </c>
    </row>
    <row r="285" spans="2:12" x14ac:dyDescent="0.3">
      <c r="B285" s="27" t="s">
        <v>2304</v>
      </c>
      <c r="C285" s="55">
        <v>300</v>
      </c>
      <c r="D285" s="55" t="s">
        <v>1240</v>
      </c>
      <c r="E285" s="117">
        <v>32</v>
      </c>
      <c r="F285" s="27"/>
      <c r="G285" s="53">
        <v>1</v>
      </c>
      <c r="H285" s="44">
        <v>365</v>
      </c>
      <c r="I285" s="44">
        <f t="shared" si="6"/>
        <v>8.7671232876712329E-2</v>
      </c>
      <c r="K285" s="66" t="s">
        <v>4037</v>
      </c>
      <c r="L285" s="66" t="s">
        <v>3271</v>
      </c>
    </row>
    <row r="286" spans="2:12" x14ac:dyDescent="0.3">
      <c r="B286" s="27" t="s">
        <v>2359</v>
      </c>
      <c r="C286" s="55">
        <v>301</v>
      </c>
      <c r="D286" s="55" t="s">
        <v>145</v>
      </c>
      <c r="E286" s="109">
        <v>35</v>
      </c>
      <c r="F286" s="27"/>
      <c r="G286" s="53">
        <v>1</v>
      </c>
      <c r="H286" s="44">
        <v>312.86</v>
      </c>
      <c r="I286" s="44">
        <f t="shared" si="6"/>
        <v>0.11187112446461675</v>
      </c>
      <c r="K286" s="66" t="s">
        <v>3084</v>
      </c>
      <c r="L286" s="66" t="s">
        <v>4038</v>
      </c>
    </row>
    <row r="287" spans="2:12" x14ac:dyDescent="0.3">
      <c r="B287" s="27" t="s">
        <v>2359</v>
      </c>
      <c r="C287" s="55">
        <v>302</v>
      </c>
      <c r="D287" s="55" t="s">
        <v>139</v>
      </c>
      <c r="E287" s="109">
        <v>19.989999999999998</v>
      </c>
      <c r="F287" s="27"/>
      <c r="G287" s="53">
        <v>1</v>
      </c>
      <c r="H287" s="44">
        <v>260.70999999999998</v>
      </c>
      <c r="I287" s="44">
        <f t="shared" si="6"/>
        <v>7.6675233017529057E-2</v>
      </c>
      <c r="K287" s="66" t="s">
        <v>4039</v>
      </c>
      <c r="L287" s="66" t="s">
        <v>1342</v>
      </c>
    </row>
    <row r="288" spans="2:12" x14ac:dyDescent="0.3">
      <c r="B288" s="27" t="s">
        <v>2359</v>
      </c>
      <c r="C288" s="55">
        <v>303</v>
      </c>
      <c r="D288" s="55" t="s">
        <v>140</v>
      </c>
      <c r="E288" s="109">
        <v>20</v>
      </c>
      <c r="F288" s="27"/>
      <c r="G288" s="53">
        <v>1</v>
      </c>
      <c r="H288" s="44">
        <v>1042.8599999999999</v>
      </c>
      <c r="I288" s="44">
        <f t="shared" si="6"/>
        <v>1.917802964923384E-2</v>
      </c>
      <c r="K288" s="66" t="s">
        <v>4040</v>
      </c>
      <c r="L288" s="66" t="s">
        <v>3273</v>
      </c>
    </row>
    <row r="289" spans="2:12" x14ac:dyDescent="0.3">
      <c r="B289" s="27" t="s">
        <v>2359</v>
      </c>
      <c r="C289" s="55">
        <v>304</v>
      </c>
      <c r="D289" s="55" t="s">
        <v>1309</v>
      </c>
      <c r="E289" s="109">
        <v>7.5</v>
      </c>
      <c r="F289" s="27"/>
      <c r="G289" s="53">
        <v>1</v>
      </c>
      <c r="H289" s="44">
        <v>104.29</v>
      </c>
      <c r="I289" s="44">
        <f t="shared" si="6"/>
        <v>7.1914852814267904E-2</v>
      </c>
      <c r="K289" s="66" t="s">
        <v>4041</v>
      </c>
      <c r="L289" s="66" t="s">
        <v>3274</v>
      </c>
    </row>
    <row r="290" spans="2:12" x14ac:dyDescent="0.3">
      <c r="B290" s="27" t="s">
        <v>2359</v>
      </c>
      <c r="C290" s="55">
        <v>305</v>
      </c>
      <c r="D290" s="55" t="s">
        <v>2954</v>
      </c>
      <c r="E290" s="109"/>
      <c r="F290" s="27"/>
      <c r="G290" s="53">
        <v>1</v>
      </c>
      <c r="H290" s="44">
        <v>260.70999999999998</v>
      </c>
      <c r="I290" s="44">
        <f t="shared" si="6"/>
        <v>0</v>
      </c>
      <c r="K290" s="66" t="s">
        <v>4042</v>
      </c>
      <c r="L290" s="66" t="s">
        <v>3275</v>
      </c>
    </row>
    <row r="291" spans="2:12" x14ac:dyDescent="0.3">
      <c r="B291" s="27" t="s">
        <v>2359</v>
      </c>
      <c r="C291" s="55">
        <v>306</v>
      </c>
      <c r="D291" s="55" t="s">
        <v>2955</v>
      </c>
      <c r="E291" s="109">
        <v>3.3</v>
      </c>
      <c r="F291" s="27"/>
      <c r="G291" s="53">
        <v>1</v>
      </c>
      <c r="H291" s="44">
        <v>260.70999999999998</v>
      </c>
      <c r="I291" s="44">
        <f t="shared" si="6"/>
        <v>1.2657742319051821E-2</v>
      </c>
      <c r="K291" s="66" t="s">
        <v>4043</v>
      </c>
      <c r="L291" s="66" t="s">
        <v>3276</v>
      </c>
    </row>
    <row r="292" spans="2:12" x14ac:dyDescent="0.3">
      <c r="B292" s="27" t="s">
        <v>2359</v>
      </c>
      <c r="C292" s="55">
        <v>307</v>
      </c>
      <c r="D292" s="55" t="s">
        <v>135</v>
      </c>
      <c r="E292" s="109">
        <v>3</v>
      </c>
      <c r="F292" s="27"/>
      <c r="G292" s="53">
        <v>1</v>
      </c>
      <c r="H292" s="44">
        <v>104.29</v>
      </c>
      <c r="I292" s="44">
        <f t="shared" si="6"/>
        <v>2.876594112570716E-2</v>
      </c>
      <c r="K292" s="66" t="s">
        <v>4044</v>
      </c>
      <c r="L292" s="66" t="s">
        <v>3277</v>
      </c>
    </row>
    <row r="293" spans="2:12" x14ac:dyDescent="0.3">
      <c r="B293" s="27" t="s">
        <v>2359</v>
      </c>
      <c r="C293" s="55">
        <v>308</v>
      </c>
      <c r="D293" s="55" t="s">
        <v>136</v>
      </c>
      <c r="E293" s="109">
        <v>2</v>
      </c>
      <c r="F293" s="27"/>
      <c r="G293" s="53">
        <v>1</v>
      </c>
      <c r="H293" s="44">
        <v>104.29</v>
      </c>
      <c r="I293" s="44">
        <f t="shared" si="6"/>
        <v>1.9177294083804773E-2</v>
      </c>
      <c r="K293" s="66" t="s">
        <v>4044</v>
      </c>
      <c r="L293" s="66" t="s">
        <v>3278</v>
      </c>
    </row>
    <row r="294" spans="2:12" x14ac:dyDescent="0.3">
      <c r="B294" s="27" t="s">
        <v>2306</v>
      </c>
      <c r="C294" s="55">
        <v>309</v>
      </c>
      <c r="D294" s="55" t="s">
        <v>134</v>
      </c>
      <c r="E294" s="109"/>
      <c r="F294" s="27"/>
      <c r="G294" s="53">
        <v>1</v>
      </c>
      <c r="H294" s="44">
        <v>156.43</v>
      </c>
      <c r="I294" s="44">
        <f t="shared" si="6"/>
        <v>0</v>
      </c>
      <c r="K294" s="66" t="s">
        <v>4045</v>
      </c>
      <c r="L294" s="66" t="s">
        <v>4046</v>
      </c>
    </row>
    <row r="295" spans="2:12" x14ac:dyDescent="0.3">
      <c r="B295" s="27" t="s">
        <v>2356</v>
      </c>
      <c r="C295" s="55">
        <v>310</v>
      </c>
      <c r="D295" s="55" t="s">
        <v>2956</v>
      </c>
      <c r="E295" s="109">
        <v>2.35</v>
      </c>
      <c r="F295" s="27">
        <v>20</v>
      </c>
      <c r="G295" s="53">
        <v>1</v>
      </c>
      <c r="H295" s="44">
        <v>8</v>
      </c>
      <c r="I295" s="44">
        <f t="shared" si="6"/>
        <v>0.29375000000000001</v>
      </c>
      <c r="K295" s="66" t="s">
        <v>4047</v>
      </c>
      <c r="L295" s="66" t="s">
        <v>3280</v>
      </c>
    </row>
    <row r="296" spans="2:12" x14ac:dyDescent="0.3">
      <c r="B296" s="27" t="s">
        <v>2361</v>
      </c>
      <c r="C296" s="55">
        <v>311</v>
      </c>
      <c r="D296" s="55" t="s">
        <v>132</v>
      </c>
      <c r="E296" s="117">
        <v>4</v>
      </c>
      <c r="F296" s="27"/>
      <c r="G296" s="53">
        <v>1</v>
      </c>
      <c r="H296" s="44">
        <v>52.14</v>
      </c>
      <c r="I296" s="44">
        <f t="shared" si="6"/>
        <v>7.6716532412734947E-2</v>
      </c>
      <c r="K296" s="66" t="s">
        <v>4048</v>
      </c>
      <c r="L296" s="66" t="s">
        <v>3281</v>
      </c>
    </row>
    <row r="297" spans="2:12" x14ac:dyDescent="0.3">
      <c r="B297" s="27" t="s">
        <v>2359</v>
      </c>
      <c r="C297" s="55">
        <v>312</v>
      </c>
      <c r="D297" s="55" t="s">
        <v>142</v>
      </c>
      <c r="E297" s="117">
        <v>6</v>
      </c>
      <c r="F297" s="27"/>
      <c r="G297" s="53">
        <v>1</v>
      </c>
      <c r="H297" s="44">
        <v>104.29</v>
      </c>
      <c r="I297" s="44">
        <f t="shared" si="6"/>
        <v>5.7531882251414319E-2</v>
      </c>
      <c r="K297" s="66" t="s">
        <v>4049</v>
      </c>
      <c r="L297" s="66" t="s">
        <v>3282</v>
      </c>
    </row>
    <row r="298" spans="2:12" x14ac:dyDescent="0.3">
      <c r="B298" s="27" t="s">
        <v>2359</v>
      </c>
      <c r="C298" s="55">
        <v>313</v>
      </c>
      <c r="D298" s="55" t="s">
        <v>143</v>
      </c>
      <c r="E298" s="117">
        <v>4</v>
      </c>
      <c r="F298" s="27"/>
      <c r="G298" s="53">
        <v>1</v>
      </c>
      <c r="H298" s="44">
        <v>26.07</v>
      </c>
      <c r="I298" s="44">
        <f t="shared" si="6"/>
        <v>0.15343306482546989</v>
      </c>
      <c r="K298" s="66" t="s">
        <v>4050</v>
      </c>
      <c r="L298" s="66" t="s">
        <v>3283</v>
      </c>
    </row>
    <row r="299" spans="2:12" x14ac:dyDescent="0.3">
      <c r="B299" s="27" t="s">
        <v>2359</v>
      </c>
      <c r="C299" s="55">
        <v>314</v>
      </c>
      <c r="D299" s="55" t="s">
        <v>144</v>
      </c>
      <c r="E299" s="117">
        <v>4</v>
      </c>
      <c r="F299" s="27"/>
      <c r="G299" s="53">
        <v>1</v>
      </c>
      <c r="H299" s="44">
        <v>260.70999999999998</v>
      </c>
      <c r="I299" s="44">
        <f t="shared" si="6"/>
        <v>1.5342717962487056E-2</v>
      </c>
      <c r="K299" s="66" t="s">
        <v>3096</v>
      </c>
      <c r="L299" s="66" t="s">
        <v>3284</v>
      </c>
    </row>
    <row r="300" spans="2:12" x14ac:dyDescent="0.3">
      <c r="B300" s="27" t="s">
        <v>2359</v>
      </c>
      <c r="C300" s="55">
        <v>315</v>
      </c>
      <c r="D300" s="55" t="s">
        <v>556</v>
      </c>
      <c r="E300" s="117">
        <v>2.2000000000000002</v>
      </c>
      <c r="F300" s="27"/>
      <c r="G300" s="53">
        <v>1</v>
      </c>
      <c r="H300" s="44">
        <v>15</v>
      </c>
      <c r="I300" s="44">
        <f t="shared" si="6"/>
        <v>0.14666666666666667</v>
      </c>
      <c r="K300" s="66" t="s">
        <v>4051</v>
      </c>
      <c r="L300" s="66" t="s">
        <v>3353</v>
      </c>
    </row>
    <row r="301" spans="2:12" x14ac:dyDescent="0.3">
      <c r="B301" s="27" t="s">
        <v>2359</v>
      </c>
      <c r="C301" s="55">
        <v>316</v>
      </c>
      <c r="D301" s="55" t="s">
        <v>2957</v>
      </c>
      <c r="E301" s="117">
        <v>1.36</v>
      </c>
      <c r="F301" s="27"/>
      <c r="G301" s="53">
        <v>1</v>
      </c>
      <c r="H301" s="44">
        <v>21.25</v>
      </c>
      <c r="I301" s="44">
        <f t="shared" si="6"/>
        <v>6.4000000000000001E-2</v>
      </c>
      <c r="K301" s="66" t="s">
        <v>4051</v>
      </c>
      <c r="L301" s="66" t="s">
        <v>3286</v>
      </c>
    </row>
    <row r="302" spans="2:12" x14ac:dyDescent="0.3">
      <c r="B302" s="27" t="s">
        <v>2359</v>
      </c>
      <c r="C302" s="55">
        <v>317</v>
      </c>
      <c r="D302" s="55" t="s">
        <v>138</v>
      </c>
      <c r="E302" s="117">
        <v>19.989999999999998</v>
      </c>
      <c r="F302" s="27"/>
      <c r="G302" s="53">
        <v>1</v>
      </c>
      <c r="H302" s="44">
        <v>521.42999999999995</v>
      </c>
      <c r="I302" s="44">
        <f t="shared" si="6"/>
        <v>3.8336881268818443E-2</v>
      </c>
      <c r="K302" s="66" t="s">
        <v>3098</v>
      </c>
      <c r="L302" s="66" t="s">
        <v>3287</v>
      </c>
    </row>
    <row r="303" spans="2:12" x14ac:dyDescent="0.3">
      <c r="B303" s="27" t="s">
        <v>2359</v>
      </c>
      <c r="C303" s="55">
        <v>318</v>
      </c>
      <c r="D303" s="55" t="s">
        <v>2958</v>
      </c>
      <c r="E303" s="117">
        <v>3.49</v>
      </c>
      <c r="F303" s="27">
        <v>3</v>
      </c>
      <c r="G303" s="53">
        <v>1</v>
      </c>
      <c r="H303" s="44">
        <v>521.42999999999995</v>
      </c>
      <c r="I303" s="44">
        <f t="shared" si="6"/>
        <v>6.6931323475826103E-3</v>
      </c>
      <c r="L303" s="66" t="s">
        <v>3288</v>
      </c>
    </row>
    <row r="304" spans="2:12" x14ac:dyDescent="0.3">
      <c r="B304" s="27" t="s">
        <v>2356</v>
      </c>
      <c r="C304" s="55">
        <v>319</v>
      </c>
      <c r="D304" s="55" t="s">
        <v>151</v>
      </c>
      <c r="E304" s="117">
        <v>1.05</v>
      </c>
      <c r="F304" s="27"/>
      <c r="G304" s="53">
        <v>1</v>
      </c>
      <c r="H304" s="44">
        <v>8.69</v>
      </c>
      <c r="I304" s="44">
        <f t="shared" si="6"/>
        <v>0.12082853855005755</v>
      </c>
      <c r="K304" s="66" t="s">
        <v>3099</v>
      </c>
      <c r="L304" s="66" t="s">
        <v>3289</v>
      </c>
    </row>
    <row r="305" spans="2:12" x14ac:dyDescent="0.3">
      <c r="B305" s="27" t="s">
        <v>2356</v>
      </c>
      <c r="C305" s="55">
        <v>320</v>
      </c>
      <c r="D305" s="55" t="s">
        <v>156</v>
      </c>
      <c r="E305" s="117">
        <v>0.39</v>
      </c>
      <c r="F305" s="27"/>
      <c r="G305" s="53">
        <v>1</v>
      </c>
      <c r="H305" s="44">
        <v>2</v>
      </c>
      <c r="I305" s="44">
        <f t="shared" si="6"/>
        <v>0.19500000000000001</v>
      </c>
      <c r="K305" s="66" t="s">
        <v>3100</v>
      </c>
      <c r="L305" s="66" t="s">
        <v>1412</v>
      </c>
    </row>
    <row r="306" spans="2:12" x14ac:dyDescent="0.3">
      <c r="B306" s="27" t="s">
        <v>2356</v>
      </c>
      <c r="C306" s="55">
        <v>321</v>
      </c>
      <c r="D306" s="55" t="s">
        <v>2959</v>
      </c>
      <c r="E306" s="117">
        <v>0.84</v>
      </c>
      <c r="F306" s="27"/>
      <c r="G306" s="53">
        <v>1</v>
      </c>
      <c r="H306" s="44">
        <v>2</v>
      </c>
      <c r="I306" s="44">
        <f t="shared" si="6"/>
        <v>0.42</v>
      </c>
      <c r="K306" s="66" t="s">
        <v>3101</v>
      </c>
      <c r="L306" s="66" t="s">
        <v>3290</v>
      </c>
    </row>
    <row r="307" spans="2:12" x14ac:dyDescent="0.3">
      <c r="B307" s="27" t="s">
        <v>2356</v>
      </c>
      <c r="C307" s="55">
        <v>322</v>
      </c>
      <c r="D307" s="55" t="s">
        <v>2960</v>
      </c>
      <c r="E307" s="117">
        <v>1.05</v>
      </c>
      <c r="F307" s="27"/>
      <c r="G307" s="53">
        <v>1</v>
      </c>
      <c r="H307" s="44">
        <v>8.69</v>
      </c>
      <c r="I307" s="44">
        <f t="shared" si="6"/>
        <v>0.12082853855005755</v>
      </c>
      <c r="K307" s="66" t="s">
        <v>3102</v>
      </c>
      <c r="L307" s="66" t="s">
        <v>3291</v>
      </c>
    </row>
    <row r="308" spans="2:12" x14ac:dyDescent="0.3">
      <c r="B308" s="27" t="s">
        <v>2356</v>
      </c>
      <c r="C308" s="55">
        <v>323</v>
      </c>
      <c r="D308" s="55" t="s">
        <v>876</v>
      </c>
      <c r="E308" s="117">
        <v>1.05</v>
      </c>
      <c r="F308" s="27"/>
      <c r="G308" s="53">
        <v>1</v>
      </c>
      <c r="H308" s="44">
        <v>4.3499999999999996</v>
      </c>
      <c r="I308" s="44">
        <f t="shared" si="6"/>
        <v>0.24137931034482762</v>
      </c>
      <c r="K308" s="66" t="s">
        <v>4052</v>
      </c>
      <c r="L308" s="66" t="s">
        <v>3292</v>
      </c>
    </row>
    <row r="309" spans="2:12" x14ac:dyDescent="0.3">
      <c r="B309" s="27" t="s">
        <v>2356</v>
      </c>
      <c r="C309" s="55">
        <v>324</v>
      </c>
      <c r="D309" s="55" t="s">
        <v>157</v>
      </c>
      <c r="E309" s="117">
        <v>4</v>
      </c>
      <c r="F309" s="27"/>
      <c r="G309" s="53">
        <v>1</v>
      </c>
      <c r="H309" s="44">
        <v>26.07</v>
      </c>
      <c r="I309" s="44">
        <f t="shared" si="6"/>
        <v>0.15343306482546989</v>
      </c>
      <c r="K309" s="66" t="s">
        <v>3104</v>
      </c>
      <c r="L309" s="66" t="s">
        <v>3293</v>
      </c>
    </row>
    <row r="310" spans="2:12" x14ac:dyDescent="0.3">
      <c r="B310" s="27" t="s">
        <v>2356</v>
      </c>
      <c r="C310" s="55">
        <v>325</v>
      </c>
      <c r="D310" s="55" t="s">
        <v>2961</v>
      </c>
      <c r="E310" s="117">
        <v>2.99</v>
      </c>
      <c r="F310" s="27"/>
      <c r="G310" s="53">
        <v>1</v>
      </c>
      <c r="H310" s="44">
        <v>52.14</v>
      </c>
      <c r="I310" s="44">
        <f t="shared" si="6"/>
        <v>5.7345607978519376E-2</v>
      </c>
      <c r="K310" s="66" t="s">
        <v>3105</v>
      </c>
      <c r="L310" s="66" t="s">
        <v>3294</v>
      </c>
    </row>
    <row r="311" spans="2:12" x14ac:dyDescent="0.3">
      <c r="B311" s="27" t="s">
        <v>2356</v>
      </c>
      <c r="C311" s="55">
        <v>326</v>
      </c>
      <c r="D311" s="55" t="s">
        <v>2962</v>
      </c>
      <c r="E311" s="117">
        <v>2.1</v>
      </c>
      <c r="F311" s="27"/>
      <c r="G311" s="53">
        <v>1</v>
      </c>
      <c r="H311" s="44">
        <v>52.14</v>
      </c>
      <c r="I311" s="44">
        <f t="shared" si="6"/>
        <v>4.0276179516685849E-2</v>
      </c>
      <c r="K311" s="66" t="s">
        <v>3106</v>
      </c>
      <c r="L311" s="66" t="s">
        <v>3295</v>
      </c>
    </row>
    <row r="312" spans="2:12" x14ac:dyDescent="0.3">
      <c r="B312" s="27" t="s">
        <v>2359</v>
      </c>
      <c r="C312" s="55">
        <v>327</v>
      </c>
      <c r="D312" s="55" t="s">
        <v>2963</v>
      </c>
      <c r="E312" s="117">
        <v>2.1</v>
      </c>
      <c r="F312" s="27">
        <v>4</v>
      </c>
      <c r="G312" s="53">
        <v>2</v>
      </c>
      <c r="H312" s="44">
        <v>52.14</v>
      </c>
      <c r="I312" s="44">
        <f t="shared" si="6"/>
        <v>8.0552359033371698E-2</v>
      </c>
      <c r="K312" s="66" t="s">
        <v>3107</v>
      </c>
      <c r="L312" s="66" t="s">
        <v>3296</v>
      </c>
    </row>
    <row r="313" spans="2:12" x14ac:dyDescent="0.3">
      <c r="B313" s="27" t="s">
        <v>2359</v>
      </c>
      <c r="C313" s="55">
        <v>328</v>
      </c>
      <c r="D313" s="55" t="s">
        <v>2964</v>
      </c>
      <c r="E313" s="117">
        <v>1.05</v>
      </c>
      <c r="F313" s="27">
        <v>6</v>
      </c>
      <c r="G313" s="53">
        <v>1</v>
      </c>
      <c r="H313" s="44">
        <v>6</v>
      </c>
      <c r="I313" s="44">
        <f t="shared" si="6"/>
        <v>0.17500000000000002</v>
      </c>
      <c r="K313" s="66" t="s">
        <v>3108</v>
      </c>
      <c r="L313" s="66" t="s">
        <v>4053</v>
      </c>
    </row>
    <row r="314" spans="2:12" x14ac:dyDescent="0.3">
      <c r="B314" s="27" t="s">
        <v>2356</v>
      </c>
      <c r="C314" s="55">
        <v>329</v>
      </c>
      <c r="D314" s="55" t="s">
        <v>147</v>
      </c>
      <c r="E314" s="117">
        <v>1.2</v>
      </c>
      <c r="F314" s="27">
        <v>4</v>
      </c>
      <c r="G314" s="53">
        <v>1</v>
      </c>
      <c r="H314" s="44">
        <v>52.14</v>
      </c>
      <c r="I314" s="44">
        <f t="shared" si="6"/>
        <v>2.3014959723820481E-2</v>
      </c>
      <c r="K314" s="66" t="s">
        <v>3109</v>
      </c>
      <c r="L314" s="66" t="s">
        <v>3298</v>
      </c>
    </row>
    <row r="315" spans="2:12" x14ac:dyDescent="0.3">
      <c r="B315" s="27" t="s">
        <v>2356</v>
      </c>
      <c r="C315" s="55">
        <v>330</v>
      </c>
      <c r="D315" s="55" t="s">
        <v>332</v>
      </c>
      <c r="E315" s="117">
        <v>0.91</v>
      </c>
      <c r="F315" s="27"/>
      <c r="G315" s="53">
        <v>1</v>
      </c>
      <c r="H315" s="44">
        <v>1</v>
      </c>
      <c r="I315" s="44">
        <f t="shared" si="6"/>
        <v>0.91</v>
      </c>
      <c r="K315" s="66" t="s">
        <v>3110</v>
      </c>
      <c r="L315" s="66" t="s">
        <v>3299</v>
      </c>
    </row>
    <row r="316" spans="2:12" x14ac:dyDescent="0.3">
      <c r="B316" s="27" t="s">
        <v>2356</v>
      </c>
      <c r="C316" s="55">
        <v>331</v>
      </c>
      <c r="D316" s="55" t="s">
        <v>153</v>
      </c>
      <c r="E316" s="117">
        <v>1.31</v>
      </c>
      <c r="F316" s="27"/>
      <c r="G316" s="53">
        <v>1</v>
      </c>
      <c r="H316" s="44">
        <v>8.69</v>
      </c>
      <c r="I316" s="44">
        <f t="shared" si="6"/>
        <v>0.15074798619102417</v>
      </c>
      <c r="K316" s="66" t="s">
        <v>3111</v>
      </c>
      <c r="L316" s="66" t="s">
        <v>3300</v>
      </c>
    </row>
    <row r="317" spans="2:12" x14ac:dyDescent="0.3">
      <c r="B317" s="27" t="s">
        <v>2356</v>
      </c>
      <c r="C317" s="55">
        <v>332</v>
      </c>
      <c r="D317" s="55" t="s">
        <v>154</v>
      </c>
      <c r="E317" s="109">
        <v>1.31</v>
      </c>
      <c r="F317" s="27"/>
      <c r="G317" s="53">
        <v>1</v>
      </c>
      <c r="H317" s="44">
        <v>26.07</v>
      </c>
      <c r="I317" s="44">
        <f t="shared" si="6"/>
        <v>5.0249328730341387E-2</v>
      </c>
      <c r="K317" s="66" t="s">
        <v>3112</v>
      </c>
      <c r="L317" s="66" t="s">
        <v>3301</v>
      </c>
    </row>
    <row r="318" spans="2:12" x14ac:dyDescent="0.3">
      <c r="B318" s="27" t="s">
        <v>2356</v>
      </c>
      <c r="C318" s="55">
        <v>333</v>
      </c>
      <c r="D318" s="55" t="s">
        <v>2965</v>
      </c>
      <c r="E318" s="117">
        <v>1</v>
      </c>
      <c r="F318" s="27">
        <v>30</v>
      </c>
      <c r="G318" s="53">
        <v>1</v>
      </c>
      <c r="H318" s="44">
        <v>8.69</v>
      </c>
      <c r="I318" s="44">
        <f t="shared" si="6"/>
        <v>0.11507479861910243</v>
      </c>
      <c r="K318" s="66" t="s">
        <v>4054</v>
      </c>
      <c r="L318" s="66" t="s">
        <v>3302</v>
      </c>
    </row>
    <row r="319" spans="2:12" x14ac:dyDescent="0.3">
      <c r="B319" s="27" t="s">
        <v>2356</v>
      </c>
      <c r="C319" s="55">
        <v>334</v>
      </c>
      <c r="D319" s="55" t="s">
        <v>2966</v>
      </c>
      <c r="E319" s="117">
        <v>1.05</v>
      </c>
      <c r="F319" s="27"/>
      <c r="G319" s="53">
        <v>2</v>
      </c>
      <c r="H319" s="44">
        <v>4.3499999999999996</v>
      </c>
      <c r="I319" s="44">
        <f t="shared" si="6"/>
        <v>0.48275862068965525</v>
      </c>
      <c r="K319" s="66" t="s">
        <v>4055</v>
      </c>
      <c r="L319" s="66" t="s">
        <v>3303</v>
      </c>
    </row>
    <row r="320" spans="2:12" x14ac:dyDescent="0.3">
      <c r="B320" s="27" t="s">
        <v>2356</v>
      </c>
      <c r="C320" s="55">
        <v>335</v>
      </c>
      <c r="D320" s="55" t="s">
        <v>150</v>
      </c>
      <c r="E320" s="117">
        <v>2</v>
      </c>
      <c r="F320" s="27">
        <v>2</v>
      </c>
      <c r="G320" s="53">
        <v>2</v>
      </c>
      <c r="H320" s="44">
        <v>52.14</v>
      </c>
      <c r="I320" s="44">
        <f t="shared" si="6"/>
        <v>7.6716532412734947E-2</v>
      </c>
      <c r="K320" s="66" t="s">
        <v>4056</v>
      </c>
      <c r="L320" s="66" t="s">
        <v>3304</v>
      </c>
    </row>
    <row r="321" spans="2:12" x14ac:dyDescent="0.3">
      <c r="B321" s="27" t="s">
        <v>3939</v>
      </c>
      <c r="C321" s="55">
        <v>336</v>
      </c>
      <c r="D321" s="55" t="s">
        <v>561</v>
      </c>
      <c r="E321" s="117">
        <v>1.2</v>
      </c>
      <c r="F321" s="27"/>
      <c r="G321" s="53">
        <v>1</v>
      </c>
      <c r="H321" s="44">
        <v>260.70999999999998</v>
      </c>
      <c r="I321" s="44">
        <f t="shared" si="6"/>
        <v>4.6028153887461166E-3</v>
      </c>
      <c r="K321" s="66" t="s">
        <v>3116</v>
      </c>
      <c r="L321" s="66" t="s">
        <v>3305</v>
      </c>
    </row>
    <row r="322" spans="2:12" x14ac:dyDescent="0.3">
      <c r="B322" s="27" t="s">
        <v>2926</v>
      </c>
      <c r="C322" s="55">
        <v>337</v>
      </c>
      <c r="D322" s="55" t="s">
        <v>2967</v>
      </c>
      <c r="E322" s="117">
        <v>30</v>
      </c>
      <c r="F322" s="27"/>
      <c r="G322" s="53">
        <v>1</v>
      </c>
      <c r="H322" s="44">
        <v>782.14</v>
      </c>
      <c r="I322" s="44">
        <f t="shared" si="6"/>
        <v>3.8356304497915973E-2</v>
      </c>
      <c r="K322" s="66" t="s">
        <v>3117</v>
      </c>
      <c r="L322" s="66" t="s">
        <v>4057</v>
      </c>
    </row>
    <row r="323" spans="2:12" x14ac:dyDescent="0.3">
      <c r="B323" s="27" t="s">
        <v>2926</v>
      </c>
      <c r="C323" s="55">
        <v>338</v>
      </c>
      <c r="D323" s="55" t="s">
        <v>2968</v>
      </c>
      <c r="E323" s="117"/>
      <c r="F323" s="27"/>
      <c r="G323" s="53">
        <v>1</v>
      </c>
      <c r="H323" s="44">
        <v>782.14</v>
      </c>
      <c r="I323" s="44">
        <f t="shared" si="6"/>
        <v>0</v>
      </c>
      <c r="K323" s="66" t="s">
        <v>3118</v>
      </c>
      <c r="L323" s="66" t="s">
        <v>3307</v>
      </c>
    </row>
    <row r="324" spans="2:12" x14ac:dyDescent="0.3">
      <c r="B324" s="27" t="s">
        <v>2926</v>
      </c>
      <c r="C324" s="55">
        <v>339</v>
      </c>
      <c r="D324" s="55" t="s">
        <v>2969</v>
      </c>
      <c r="E324" s="117">
        <v>20</v>
      </c>
      <c r="F324" s="27"/>
      <c r="G324" s="53">
        <v>2</v>
      </c>
      <c r="H324" s="44">
        <v>782.14</v>
      </c>
      <c r="I324" s="44">
        <f t="shared" si="6"/>
        <v>5.1141739330554631E-2</v>
      </c>
      <c r="K324" s="66" t="s">
        <v>4058</v>
      </c>
      <c r="L324" s="66" t="s">
        <v>3308</v>
      </c>
    </row>
    <row r="325" spans="2:12" x14ac:dyDescent="0.3">
      <c r="B325" s="27" t="s">
        <v>3940</v>
      </c>
      <c r="C325" s="55">
        <v>340</v>
      </c>
      <c r="D325" s="55" t="s">
        <v>1306</v>
      </c>
      <c r="E325" s="117">
        <v>3.8</v>
      </c>
      <c r="F325" s="27">
        <v>2</v>
      </c>
      <c r="G325" s="53">
        <v>2</v>
      </c>
      <c r="H325" s="44">
        <v>260.70999999999998</v>
      </c>
      <c r="I325" s="44">
        <f t="shared" si="6"/>
        <v>2.9151164128725406E-2</v>
      </c>
      <c r="K325" s="66" t="s">
        <v>3120</v>
      </c>
      <c r="L325" s="66" t="s">
        <v>4059</v>
      </c>
    </row>
    <row r="326" spans="2:12" x14ac:dyDescent="0.3">
      <c r="B326" s="27" t="s">
        <v>3940</v>
      </c>
      <c r="C326" s="55">
        <v>341</v>
      </c>
      <c r="D326" s="55" t="s">
        <v>1306</v>
      </c>
      <c r="E326" s="117">
        <v>7.3</v>
      </c>
      <c r="F326" s="27">
        <v>12</v>
      </c>
      <c r="G326" s="53">
        <v>1</v>
      </c>
      <c r="H326" s="44">
        <v>52.14</v>
      </c>
      <c r="I326" s="44">
        <f t="shared" si="6"/>
        <v>0.14000767165324127</v>
      </c>
      <c r="K326" s="66" t="s">
        <v>4060</v>
      </c>
      <c r="L326" s="66" t="s">
        <v>3310</v>
      </c>
    </row>
    <row r="327" spans="2:12" x14ac:dyDescent="0.3">
      <c r="B327" s="27" t="s">
        <v>3940</v>
      </c>
      <c r="C327" s="55">
        <v>342</v>
      </c>
      <c r="D327" s="55" t="s">
        <v>1306</v>
      </c>
      <c r="E327" s="117">
        <v>7.3</v>
      </c>
      <c r="F327" s="27">
        <v>12</v>
      </c>
      <c r="G327" s="53">
        <v>1</v>
      </c>
      <c r="H327" s="44">
        <v>52.14</v>
      </c>
      <c r="I327" s="44">
        <f t="shared" si="6"/>
        <v>0.14000767165324127</v>
      </c>
      <c r="K327" s="66" t="s">
        <v>4061</v>
      </c>
      <c r="L327" s="66" t="s">
        <v>3311</v>
      </c>
    </row>
    <row r="328" spans="2:12" x14ac:dyDescent="0.3">
      <c r="B328" s="27" t="s">
        <v>2365</v>
      </c>
      <c r="C328" s="55">
        <v>343</v>
      </c>
      <c r="D328" s="55" t="s">
        <v>6921</v>
      </c>
      <c r="E328" s="117">
        <v>8.99</v>
      </c>
      <c r="F328" s="27">
        <v>4</v>
      </c>
      <c r="G328" s="53">
        <v>1</v>
      </c>
      <c r="H328" s="44">
        <v>521.42999999999995</v>
      </c>
      <c r="I328" s="44">
        <f t="shared" si="6"/>
        <v>1.7241048654661223E-2</v>
      </c>
      <c r="K328" s="66" t="s">
        <v>3010</v>
      </c>
      <c r="L328" s="66" t="s">
        <v>3202</v>
      </c>
    </row>
    <row r="329" spans="2:12" x14ac:dyDescent="0.3">
      <c r="B329" s="27" t="s">
        <v>2365</v>
      </c>
      <c r="C329" s="55">
        <v>344</v>
      </c>
      <c r="D329" s="55" t="s">
        <v>317</v>
      </c>
      <c r="E329" s="117">
        <v>23.99</v>
      </c>
      <c r="F329" s="27"/>
      <c r="G329" s="53">
        <v>1</v>
      </c>
      <c r="H329" s="44">
        <v>260.70999999999998</v>
      </c>
      <c r="I329" s="44">
        <f t="shared" si="6"/>
        <v>9.2017950980016111E-2</v>
      </c>
      <c r="K329" s="66" t="s">
        <v>3979</v>
      </c>
      <c r="L329" s="66" t="s">
        <v>3980</v>
      </c>
    </row>
    <row r="330" spans="2:12" x14ac:dyDescent="0.3">
      <c r="B330" s="27" t="s">
        <v>2365</v>
      </c>
      <c r="C330" s="55">
        <v>345</v>
      </c>
      <c r="D330" s="55" t="s">
        <v>159</v>
      </c>
      <c r="E330" s="109"/>
      <c r="F330" s="27"/>
      <c r="G330" s="53">
        <v>1</v>
      </c>
      <c r="H330" s="44">
        <v>260.70999999999998</v>
      </c>
      <c r="I330" s="44">
        <f t="shared" si="6"/>
        <v>0</v>
      </c>
      <c r="K330" s="66" t="s">
        <v>4062</v>
      </c>
      <c r="L330" s="66" t="s">
        <v>4063</v>
      </c>
    </row>
    <row r="331" spans="2:12" x14ac:dyDescent="0.3">
      <c r="B331" s="27" t="s">
        <v>2365</v>
      </c>
      <c r="C331" s="55">
        <v>346</v>
      </c>
      <c r="D331" s="55" t="s">
        <v>1318</v>
      </c>
      <c r="E331" s="109"/>
      <c r="F331" s="27"/>
      <c r="G331" s="53">
        <v>4</v>
      </c>
      <c r="H331" s="44">
        <v>260.70999999999998</v>
      </c>
      <c r="I331" s="44">
        <f t="shared" si="6"/>
        <v>0</v>
      </c>
      <c r="K331" s="66" t="s">
        <v>4064</v>
      </c>
      <c r="L331" s="66" t="s">
        <v>3313</v>
      </c>
    </row>
    <row r="332" spans="2:12" x14ac:dyDescent="0.3">
      <c r="B332" s="27" t="s">
        <v>2365</v>
      </c>
      <c r="C332" s="55">
        <v>347</v>
      </c>
      <c r="D332" s="55" t="s">
        <v>2970</v>
      </c>
      <c r="E332" s="109"/>
      <c r="F332" s="27"/>
      <c r="G332" s="53">
        <v>4</v>
      </c>
      <c r="H332" s="44">
        <v>260.70999999999998</v>
      </c>
      <c r="I332" s="44">
        <f t="shared" ref="I332:I395" si="7">(E332*G332)/H332</f>
        <v>0</v>
      </c>
      <c r="K332" s="66" t="s">
        <v>4065</v>
      </c>
      <c r="L332" s="66" t="s">
        <v>3314</v>
      </c>
    </row>
    <row r="333" spans="2:12" x14ac:dyDescent="0.3">
      <c r="B333" s="27" t="s">
        <v>2365</v>
      </c>
      <c r="C333" s="55">
        <v>348</v>
      </c>
      <c r="D333" s="55" t="s">
        <v>3943</v>
      </c>
      <c r="E333" s="109">
        <v>2</v>
      </c>
      <c r="F333" s="27"/>
      <c r="G333" s="53">
        <v>2</v>
      </c>
      <c r="H333" s="44">
        <v>260.70999999999998</v>
      </c>
      <c r="I333" s="44">
        <f t="shared" si="7"/>
        <v>1.5342717962487056E-2</v>
      </c>
      <c r="K333" s="66" t="s">
        <v>4066</v>
      </c>
      <c r="L333" s="66" t="s">
        <v>3315</v>
      </c>
    </row>
    <row r="334" spans="2:12" x14ac:dyDescent="0.3">
      <c r="B334" s="27" t="s">
        <v>2365</v>
      </c>
      <c r="C334" s="55">
        <v>349</v>
      </c>
      <c r="D334" s="55" t="s">
        <v>6943</v>
      </c>
      <c r="E334" s="109">
        <v>10</v>
      </c>
      <c r="F334" s="27"/>
      <c r="G334" s="53">
        <v>1</v>
      </c>
      <c r="H334" s="44">
        <v>52.14</v>
      </c>
      <c r="I334" s="44">
        <f t="shared" si="7"/>
        <v>0.19179133103183735</v>
      </c>
      <c r="K334" s="66" t="s">
        <v>4067</v>
      </c>
      <c r="L334" s="66" t="s">
        <v>3316</v>
      </c>
    </row>
    <row r="335" spans="2:12" x14ac:dyDescent="0.3">
      <c r="B335" s="27" t="s">
        <v>2365</v>
      </c>
      <c r="C335" s="55">
        <v>350</v>
      </c>
      <c r="D335" s="55" t="s">
        <v>6944</v>
      </c>
      <c r="E335" s="109">
        <v>15</v>
      </c>
      <c r="F335" s="27"/>
      <c r="G335" s="53">
        <v>1</v>
      </c>
      <c r="H335" s="44">
        <v>260.70999999999998</v>
      </c>
      <c r="I335" s="44">
        <f t="shared" si="7"/>
        <v>5.7535192359326456E-2</v>
      </c>
      <c r="K335" s="66" t="s">
        <v>4068</v>
      </c>
      <c r="L335" s="66" t="s">
        <v>3317</v>
      </c>
    </row>
    <row r="336" spans="2:12" x14ac:dyDescent="0.3">
      <c r="B336" s="27" t="s">
        <v>2365</v>
      </c>
      <c r="C336" s="55">
        <v>351</v>
      </c>
      <c r="D336" s="55" t="s">
        <v>163</v>
      </c>
      <c r="E336" s="109">
        <v>5.99</v>
      </c>
      <c r="F336" s="27"/>
      <c r="G336" s="53">
        <v>1</v>
      </c>
      <c r="H336" s="44">
        <v>260.70999999999998</v>
      </c>
      <c r="I336" s="44">
        <f t="shared" si="7"/>
        <v>2.2975720148824368E-2</v>
      </c>
      <c r="J336" s="57"/>
      <c r="K336" s="132" t="s">
        <v>4069</v>
      </c>
      <c r="L336" s="66" t="s">
        <v>3318</v>
      </c>
    </row>
    <row r="337" spans="2:12" x14ac:dyDescent="0.3">
      <c r="B337" s="142" t="s">
        <v>2365</v>
      </c>
      <c r="C337" s="55">
        <v>352</v>
      </c>
      <c r="D337" s="55" t="s">
        <v>2971</v>
      </c>
      <c r="E337" s="117">
        <v>5.99</v>
      </c>
      <c r="F337" s="27"/>
      <c r="G337" s="27">
        <v>1</v>
      </c>
      <c r="H337" s="44">
        <v>52.14</v>
      </c>
      <c r="I337" s="44">
        <f t="shared" si="7"/>
        <v>0.11488300728807058</v>
      </c>
      <c r="K337" s="66" t="s">
        <v>4070</v>
      </c>
      <c r="L337" s="66" t="s">
        <v>3319</v>
      </c>
    </row>
    <row r="338" spans="2:12" x14ac:dyDescent="0.3">
      <c r="B338" s="27" t="s">
        <v>2365</v>
      </c>
      <c r="C338" s="55">
        <v>353</v>
      </c>
      <c r="D338" s="55" t="s">
        <v>165</v>
      </c>
      <c r="E338" s="109">
        <v>8</v>
      </c>
      <c r="F338" s="27"/>
      <c r="G338" s="53">
        <v>1</v>
      </c>
      <c r="H338" s="44">
        <v>26.07</v>
      </c>
      <c r="I338" s="44">
        <f t="shared" si="7"/>
        <v>0.30686612965093979</v>
      </c>
      <c r="K338" s="66" t="s">
        <v>4071</v>
      </c>
      <c r="L338" s="66" t="s">
        <v>3320</v>
      </c>
    </row>
    <row r="339" spans="2:12" x14ac:dyDescent="0.3">
      <c r="B339" s="27" t="s">
        <v>2365</v>
      </c>
      <c r="C339" s="55">
        <v>354</v>
      </c>
      <c r="D339" s="55" t="s">
        <v>565</v>
      </c>
      <c r="E339" s="109">
        <v>1.2</v>
      </c>
      <c r="F339" s="27"/>
      <c r="G339" s="53">
        <v>1</v>
      </c>
      <c r="H339" s="44">
        <v>260.70999999999998</v>
      </c>
      <c r="I339" s="44">
        <f t="shared" si="7"/>
        <v>4.6028153887461166E-3</v>
      </c>
      <c r="K339" s="66" t="s">
        <v>3132</v>
      </c>
      <c r="L339" s="66" t="s">
        <v>3321</v>
      </c>
    </row>
    <row r="340" spans="2:12" x14ac:dyDescent="0.3">
      <c r="B340" s="27" t="s">
        <v>2365</v>
      </c>
      <c r="C340" s="55">
        <v>355</v>
      </c>
      <c r="D340" s="55" t="s">
        <v>2972</v>
      </c>
      <c r="E340" s="109">
        <v>18</v>
      </c>
      <c r="F340" s="27"/>
      <c r="G340" s="53">
        <v>1</v>
      </c>
      <c r="H340" s="44">
        <v>260.70999999999998</v>
      </c>
      <c r="I340" s="44">
        <f t="shared" si="7"/>
        <v>6.904223083119175E-2</v>
      </c>
      <c r="K340" s="66" t="s">
        <v>4072</v>
      </c>
      <c r="L340" s="66" t="s">
        <v>3322</v>
      </c>
    </row>
    <row r="341" spans="2:12" x14ac:dyDescent="0.3">
      <c r="B341" s="27" t="s">
        <v>2424</v>
      </c>
      <c r="C341" s="55">
        <v>356</v>
      </c>
      <c r="D341" s="55" t="s">
        <v>6907</v>
      </c>
      <c r="E341" s="109">
        <v>10</v>
      </c>
      <c r="F341" s="27"/>
      <c r="G341" s="53">
        <v>1</v>
      </c>
      <c r="H341" s="44">
        <v>521.42999999999995</v>
      </c>
      <c r="I341" s="44">
        <f t="shared" si="7"/>
        <v>1.917802964923384E-2</v>
      </c>
      <c r="K341" s="66" t="s">
        <v>4073</v>
      </c>
      <c r="L341" s="66" t="s">
        <v>3947</v>
      </c>
    </row>
    <row r="342" spans="2:12" x14ac:dyDescent="0.3">
      <c r="B342" s="27" t="s">
        <v>2424</v>
      </c>
      <c r="C342" s="55">
        <v>357</v>
      </c>
      <c r="D342" s="55" t="s">
        <v>6921</v>
      </c>
      <c r="E342" s="117">
        <v>8.99</v>
      </c>
      <c r="F342" s="27">
        <v>4</v>
      </c>
      <c r="G342" s="53">
        <v>3</v>
      </c>
      <c r="H342" s="44">
        <v>521.42999999999995</v>
      </c>
      <c r="I342" s="44">
        <f t="shared" si="7"/>
        <v>5.1723145963983662E-2</v>
      </c>
      <c r="K342" s="66" t="s">
        <v>3134</v>
      </c>
      <c r="L342" s="66" t="s">
        <v>3202</v>
      </c>
    </row>
    <row r="343" spans="2:12" x14ac:dyDescent="0.3">
      <c r="B343" s="27" t="s">
        <v>2424</v>
      </c>
      <c r="C343" s="55">
        <v>358</v>
      </c>
      <c r="D343" s="55" t="s">
        <v>6940</v>
      </c>
      <c r="E343" s="109"/>
      <c r="F343" s="27"/>
      <c r="G343" s="53">
        <v>1</v>
      </c>
      <c r="H343" s="44">
        <v>521.42999999999995</v>
      </c>
      <c r="I343" s="44">
        <f t="shared" si="7"/>
        <v>0</v>
      </c>
      <c r="K343" s="66" t="s">
        <v>4074</v>
      </c>
      <c r="L343" s="66" t="s">
        <v>3955</v>
      </c>
    </row>
    <row r="344" spans="2:12" x14ac:dyDescent="0.3">
      <c r="B344" s="27" t="s">
        <v>2424</v>
      </c>
      <c r="C344" s="55">
        <v>359</v>
      </c>
      <c r="D344" s="55" t="s">
        <v>6941</v>
      </c>
      <c r="E344" s="109">
        <v>12</v>
      </c>
      <c r="F344" s="27"/>
      <c r="G344" s="53">
        <v>1</v>
      </c>
      <c r="H344" s="44">
        <v>1042.8599999999999</v>
      </c>
      <c r="I344" s="44">
        <f t="shared" si="7"/>
        <v>1.1506817789540304E-2</v>
      </c>
      <c r="K344" s="66" t="s">
        <v>3956</v>
      </c>
      <c r="L344" s="66" t="s">
        <v>3957</v>
      </c>
    </row>
    <row r="345" spans="2:12" x14ac:dyDescent="0.3">
      <c r="B345" s="27" t="s">
        <v>2424</v>
      </c>
      <c r="C345" s="55">
        <v>360</v>
      </c>
      <c r="D345" s="55" t="s">
        <v>2936</v>
      </c>
      <c r="E345" s="109"/>
      <c r="F345" s="27"/>
      <c r="G345" s="53">
        <v>2</v>
      </c>
      <c r="H345" s="44">
        <v>156.43</v>
      </c>
      <c r="I345" s="44">
        <f t="shared" si="7"/>
        <v>0</v>
      </c>
      <c r="K345" s="66" t="s">
        <v>3958</v>
      </c>
      <c r="L345" s="66" t="s">
        <v>3221</v>
      </c>
    </row>
    <row r="346" spans="2:12" x14ac:dyDescent="0.3">
      <c r="B346" s="27" t="s">
        <v>2424</v>
      </c>
      <c r="C346" s="55">
        <v>361</v>
      </c>
      <c r="D346" s="55" t="s">
        <v>6942</v>
      </c>
      <c r="E346" s="109">
        <v>3</v>
      </c>
      <c r="F346" s="27"/>
      <c r="G346" s="53">
        <v>1</v>
      </c>
      <c r="H346" s="44">
        <v>782.14</v>
      </c>
      <c r="I346" s="44">
        <f t="shared" si="7"/>
        <v>3.8356304497915977E-3</v>
      </c>
      <c r="K346" s="66" t="s">
        <v>3973</v>
      </c>
      <c r="L346" s="66" t="s">
        <v>3211</v>
      </c>
    </row>
    <row r="347" spans="2:12" x14ac:dyDescent="0.3">
      <c r="B347" s="27" t="s">
        <v>2424</v>
      </c>
      <c r="C347" s="55">
        <v>362</v>
      </c>
      <c r="D347" s="55" t="s">
        <v>3944</v>
      </c>
      <c r="E347" s="109">
        <v>179</v>
      </c>
      <c r="F347" s="27"/>
      <c r="G347" s="53">
        <v>1</v>
      </c>
      <c r="H347" s="44">
        <v>417.14</v>
      </c>
      <c r="I347" s="44">
        <f t="shared" si="7"/>
        <v>0.42911252816800116</v>
      </c>
      <c r="K347" s="66" t="s">
        <v>4075</v>
      </c>
      <c r="L347" s="66" t="s">
        <v>3325</v>
      </c>
    </row>
    <row r="348" spans="2:12" x14ac:dyDescent="0.3">
      <c r="B348" s="27" t="s">
        <v>2424</v>
      </c>
      <c r="C348" s="55">
        <v>363</v>
      </c>
      <c r="D348" s="55" t="s">
        <v>333</v>
      </c>
      <c r="E348" s="109">
        <v>175</v>
      </c>
      <c r="F348" s="27"/>
      <c r="G348" s="53">
        <v>1</v>
      </c>
      <c r="H348" s="44">
        <v>417.14</v>
      </c>
      <c r="I348" s="44">
        <f t="shared" si="7"/>
        <v>0.41952342139329724</v>
      </c>
      <c r="K348" s="66" t="s">
        <v>4076</v>
      </c>
      <c r="L348" s="66" t="s">
        <v>4077</v>
      </c>
    </row>
    <row r="349" spans="2:12" x14ac:dyDescent="0.3">
      <c r="B349" s="27" t="s">
        <v>2424</v>
      </c>
      <c r="C349" s="55">
        <v>364</v>
      </c>
      <c r="D349" s="55" t="s">
        <v>168</v>
      </c>
      <c r="E349" s="109">
        <v>199</v>
      </c>
      <c r="F349" s="27"/>
      <c r="G349" s="53">
        <v>2</v>
      </c>
      <c r="H349" s="44">
        <v>521.42999999999995</v>
      </c>
      <c r="I349" s="44">
        <f t="shared" si="7"/>
        <v>0.76328558003950686</v>
      </c>
      <c r="K349" s="66" t="s">
        <v>4078</v>
      </c>
      <c r="L349" s="66" t="s">
        <v>4079</v>
      </c>
    </row>
    <row r="350" spans="2:12" x14ac:dyDescent="0.3">
      <c r="B350" s="27" t="s">
        <v>2424</v>
      </c>
      <c r="C350" s="55">
        <v>365</v>
      </c>
      <c r="D350" s="55" t="s">
        <v>3945</v>
      </c>
      <c r="E350" s="109">
        <v>0</v>
      </c>
      <c r="F350" s="27"/>
      <c r="G350" s="53">
        <v>2</v>
      </c>
      <c r="H350" s="44">
        <v>521.42999999999995</v>
      </c>
      <c r="I350" s="44">
        <f t="shared" si="7"/>
        <v>0</v>
      </c>
      <c r="K350" s="66" t="s">
        <v>4080</v>
      </c>
      <c r="L350" s="66" t="s">
        <v>1845</v>
      </c>
    </row>
    <row r="351" spans="2:12" x14ac:dyDescent="0.3">
      <c r="B351" s="27" t="s">
        <v>2424</v>
      </c>
      <c r="C351" s="55">
        <v>366</v>
      </c>
      <c r="D351" s="55" t="s">
        <v>169</v>
      </c>
      <c r="E351" s="109">
        <v>0</v>
      </c>
      <c r="F351" s="27"/>
      <c r="G351" s="53">
        <v>2</v>
      </c>
      <c r="H351" s="44">
        <v>521.42999999999995</v>
      </c>
      <c r="I351" s="44">
        <f t="shared" si="7"/>
        <v>0</v>
      </c>
      <c r="K351" s="66" t="s">
        <v>4081</v>
      </c>
      <c r="L351" s="66" t="s">
        <v>924</v>
      </c>
    </row>
    <row r="352" spans="2:12" x14ac:dyDescent="0.3">
      <c r="B352" s="27" t="s">
        <v>2424</v>
      </c>
      <c r="C352" s="55">
        <v>367</v>
      </c>
      <c r="D352" s="55" t="s">
        <v>378</v>
      </c>
      <c r="E352" s="109">
        <v>12</v>
      </c>
      <c r="F352" s="27"/>
      <c r="G352" s="53">
        <v>2</v>
      </c>
      <c r="H352" s="44">
        <v>521.42999999999995</v>
      </c>
      <c r="I352" s="44">
        <f t="shared" si="7"/>
        <v>4.6027271158161215E-2</v>
      </c>
      <c r="K352" s="66" t="s">
        <v>3143</v>
      </c>
      <c r="L352" s="66" t="s">
        <v>3329</v>
      </c>
    </row>
    <row r="353" spans="2:12" x14ac:dyDescent="0.3">
      <c r="B353" s="27" t="s">
        <v>2424</v>
      </c>
      <c r="C353" s="55">
        <v>368</v>
      </c>
      <c r="D353" s="55" t="s">
        <v>520</v>
      </c>
      <c r="E353" s="109"/>
      <c r="F353" s="27"/>
      <c r="G353" s="53">
        <v>1</v>
      </c>
      <c r="H353" s="44">
        <v>260.70999999999998</v>
      </c>
      <c r="I353" s="44">
        <f t="shared" si="7"/>
        <v>0</v>
      </c>
      <c r="K353" s="66" t="s">
        <v>4082</v>
      </c>
      <c r="L353" s="66" t="s">
        <v>3330</v>
      </c>
    </row>
    <row r="354" spans="2:12" x14ac:dyDescent="0.3">
      <c r="B354" s="27" t="s">
        <v>2424</v>
      </c>
      <c r="C354" s="55">
        <v>369</v>
      </c>
      <c r="D354" s="55" t="s">
        <v>519</v>
      </c>
      <c r="E354" s="109"/>
      <c r="F354" s="27"/>
      <c r="G354" s="53">
        <v>1</v>
      </c>
      <c r="H354" s="44">
        <v>260.70999999999998</v>
      </c>
      <c r="I354" s="44">
        <f t="shared" si="7"/>
        <v>0</v>
      </c>
      <c r="K354" s="66" t="s">
        <v>4083</v>
      </c>
      <c r="L354" s="66" t="s">
        <v>3331</v>
      </c>
    </row>
    <row r="355" spans="2:12" x14ac:dyDescent="0.3">
      <c r="B355" s="27" t="s">
        <v>2424</v>
      </c>
      <c r="C355" s="55">
        <v>370</v>
      </c>
      <c r="D355" s="55" t="s">
        <v>172</v>
      </c>
      <c r="E355" s="109">
        <v>9.99</v>
      </c>
      <c r="F355" s="27">
        <v>2</v>
      </c>
      <c r="G355" s="53">
        <v>2</v>
      </c>
      <c r="H355" s="44">
        <v>104.29</v>
      </c>
      <c r="I355" s="44">
        <f t="shared" si="7"/>
        <v>0.19158116789720969</v>
      </c>
      <c r="K355" s="66" t="s">
        <v>4084</v>
      </c>
      <c r="L355" s="66" t="s">
        <v>3332</v>
      </c>
    </row>
    <row r="356" spans="2:12" x14ac:dyDescent="0.3">
      <c r="B356" s="27" t="s">
        <v>2424</v>
      </c>
      <c r="C356" s="55">
        <v>371</v>
      </c>
      <c r="D356" s="55" t="s">
        <v>177</v>
      </c>
      <c r="E356" s="109">
        <v>6.45</v>
      </c>
      <c r="F356" s="27">
        <v>2</v>
      </c>
      <c r="G356" s="53">
        <v>1</v>
      </c>
      <c r="H356" s="44">
        <v>260.70999999999998</v>
      </c>
      <c r="I356" s="44">
        <f t="shared" si="7"/>
        <v>2.4740132714510379E-2</v>
      </c>
      <c r="K356" s="66" t="s">
        <v>4085</v>
      </c>
      <c r="L356" s="66" t="s">
        <v>3333</v>
      </c>
    </row>
    <row r="357" spans="2:12" x14ac:dyDescent="0.3">
      <c r="B357" s="27" t="s">
        <v>2424</v>
      </c>
      <c r="C357" s="55">
        <v>372</v>
      </c>
      <c r="D357" s="55" t="s">
        <v>173</v>
      </c>
      <c r="E357" s="109">
        <v>10.79</v>
      </c>
      <c r="F357" s="27"/>
      <c r="G357" s="53">
        <v>1</v>
      </c>
      <c r="H357" s="44">
        <v>260.70999999999998</v>
      </c>
      <c r="I357" s="44">
        <f t="shared" si="7"/>
        <v>4.1386981703808827E-2</v>
      </c>
      <c r="K357" s="66" t="s">
        <v>4086</v>
      </c>
      <c r="L357" s="66" t="s">
        <v>3334</v>
      </c>
    </row>
    <row r="358" spans="2:12" x14ac:dyDescent="0.3">
      <c r="B358" s="27" t="s">
        <v>2424</v>
      </c>
      <c r="C358" s="55">
        <v>373</v>
      </c>
      <c r="D358" s="55" t="s">
        <v>3946</v>
      </c>
      <c r="E358" s="109"/>
      <c r="F358" s="27"/>
      <c r="G358" s="53">
        <v>2</v>
      </c>
      <c r="H358" s="44">
        <v>260.70999999999998</v>
      </c>
      <c r="I358" s="44">
        <f t="shared" si="7"/>
        <v>0</v>
      </c>
      <c r="K358" s="66" t="s">
        <v>4087</v>
      </c>
      <c r="L358" s="66" t="s">
        <v>3335</v>
      </c>
    </row>
    <row r="359" spans="2:12" x14ac:dyDescent="0.3">
      <c r="B359" s="27" t="s">
        <v>2424</v>
      </c>
      <c r="C359" s="55">
        <v>374</v>
      </c>
      <c r="D359" s="55" t="s">
        <v>175</v>
      </c>
      <c r="E359" s="109"/>
      <c r="F359" s="27"/>
      <c r="G359" s="53">
        <v>2</v>
      </c>
      <c r="H359" s="44">
        <v>260.70999999999998</v>
      </c>
      <c r="I359" s="44">
        <f t="shared" si="7"/>
        <v>0</v>
      </c>
      <c r="K359" s="66" t="s">
        <v>4088</v>
      </c>
      <c r="L359" s="66" t="s">
        <v>3336</v>
      </c>
    </row>
    <row r="360" spans="2:12" x14ac:dyDescent="0.3">
      <c r="B360" s="27" t="s">
        <v>2424</v>
      </c>
      <c r="C360" s="55">
        <v>375</v>
      </c>
      <c r="D360" s="55" t="s">
        <v>176</v>
      </c>
      <c r="E360" s="109"/>
      <c r="F360" s="27">
        <v>2</v>
      </c>
      <c r="G360" s="53">
        <v>2</v>
      </c>
      <c r="H360" s="44">
        <v>260.70999999999998</v>
      </c>
      <c r="I360" s="44">
        <f t="shared" si="7"/>
        <v>0</v>
      </c>
      <c r="K360" s="66" t="s">
        <v>4089</v>
      </c>
      <c r="L360" s="66" t="s">
        <v>3337</v>
      </c>
    </row>
    <row r="361" spans="2:12" x14ac:dyDescent="0.3">
      <c r="B361" s="27" t="s">
        <v>2424</v>
      </c>
      <c r="C361" s="55">
        <v>376</v>
      </c>
      <c r="D361" s="55" t="s">
        <v>276</v>
      </c>
      <c r="E361" s="109">
        <v>15.99</v>
      </c>
      <c r="F361" s="27"/>
      <c r="G361" s="53">
        <v>2</v>
      </c>
      <c r="H361" s="44">
        <v>521.42999999999995</v>
      </c>
      <c r="I361" s="44">
        <f t="shared" si="7"/>
        <v>6.1331338818249821E-2</v>
      </c>
      <c r="K361" s="66" t="s">
        <v>4090</v>
      </c>
      <c r="L361" s="66" t="s">
        <v>3338</v>
      </c>
    </row>
    <row r="362" spans="2:12" x14ac:dyDescent="0.3">
      <c r="B362" s="27" t="s">
        <v>2928</v>
      </c>
      <c r="C362" s="55">
        <v>377</v>
      </c>
      <c r="D362" s="55" t="s">
        <v>6940</v>
      </c>
      <c r="E362" s="109"/>
      <c r="F362" s="27"/>
      <c r="G362" s="53">
        <v>1</v>
      </c>
      <c r="H362" s="44">
        <v>521.42999999999995</v>
      </c>
      <c r="I362" s="44">
        <f t="shared" si="7"/>
        <v>0</v>
      </c>
      <c r="K362" s="66" t="s">
        <v>4091</v>
      </c>
      <c r="L362" s="66" t="s">
        <v>3324</v>
      </c>
    </row>
    <row r="363" spans="2:12" x14ac:dyDescent="0.3">
      <c r="B363" s="27" t="s">
        <v>2928</v>
      </c>
      <c r="C363" s="55">
        <v>378</v>
      </c>
      <c r="D363" s="55" t="s">
        <v>6941</v>
      </c>
      <c r="E363" s="109">
        <v>12</v>
      </c>
      <c r="F363" s="27"/>
      <c r="G363" s="53">
        <v>1</v>
      </c>
      <c r="H363" s="44">
        <v>1042.8599999999999</v>
      </c>
      <c r="I363" s="44">
        <f t="shared" si="7"/>
        <v>1.1506817789540304E-2</v>
      </c>
      <c r="K363" s="66" t="s">
        <v>4092</v>
      </c>
      <c r="L363" s="66" t="s">
        <v>3957</v>
      </c>
    </row>
    <row r="364" spans="2:12" x14ac:dyDescent="0.3">
      <c r="B364" s="27" t="s">
        <v>2928</v>
      </c>
      <c r="C364" s="55">
        <v>379</v>
      </c>
      <c r="D364" s="55" t="s">
        <v>6908</v>
      </c>
      <c r="E364" s="109">
        <v>10</v>
      </c>
      <c r="F364" s="27"/>
      <c r="G364" s="53">
        <v>1</v>
      </c>
      <c r="H364" s="44">
        <v>521.42999999999995</v>
      </c>
      <c r="I364" s="44">
        <f t="shared" si="7"/>
        <v>1.917802964923384E-2</v>
      </c>
      <c r="K364" s="66" t="s">
        <v>4093</v>
      </c>
      <c r="L364" s="66" t="s">
        <v>3339</v>
      </c>
    </row>
    <row r="365" spans="2:12" x14ac:dyDescent="0.3">
      <c r="B365" s="27" t="s">
        <v>2928</v>
      </c>
      <c r="C365" s="55">
        <v>380</v>
      </c>
      <c r="D365" s="55" t="s">
        <v>6921</v>
      </c>
      <c r="E365" s="117">
        <v>8.99</v>
      </c>
      <c r="F365" s="27">
        <v>4</v>
      </c>
      <c r="G365" s="53">
        <v>1</v>
      </c>
      <c r="H365" s="44">
        <v>521.42999999999995</v>
      </c>
      <c r="I365" s="44">
        <f t="shared" si="7"/>
        <v>1.7241048654661223E-2</v>
      </c>
      <c r="K365" s="66" t="s">
        <v>3155</v>
      </c>
      <c r="L365" s="66" t="s">
        <v>3202</v>
      </c>
    </row>
    <row r="366" spans="2:12" x14ac:dyDescent="0.3">
      <c r="B366" s="27" t="s">
        <v>2929</v>
      </c>
      <c r="C366" s="55">
        <v>381</v>
      </c>
      <c r="D366" s="55" t="s">
        <v>2974</v>
      </c>
      <c r="E366" s="109">
        <v>10</v>
      </c>
      <c r="F366" s="27"/>
      <c r="G366" s="53">
        <v>1</v>
      </c>
      <c r="H366" s="44">
        <v>260.70999999999998</v>
      </c>
      <c r="I366" s="44">
        <f t="shared" si="7"/>
        <v>3.8356794906217642E-2</v>
      </c>
      <c r="K366" s="66" t="s">
        <v>3156</v>
      </c>
      <c r="L366" s="66" t="s">
        <v>3340</v>
      </c>
    </row>
    <row r="367" spans="2:12" x14ac:dyDescent="0.3">
      <c r="B367" s="27" t="s">
        <v>2929</v>
      </c>
      <c r="C367" s="55">
        <v>382</v>
      </c>
      <c r="D367" s="55" t="s">
        <v>2975</v>
      </c>
      <c r="E367" s="109">
        <v>5</v>
      </c>
      <c r="F367" s="27"/>
      <c r="G367" s="53">
        <v>1</v>
      </c>
      <c r="H367" s="44">
        <v>260.70999999999998</v>
      </c>
      <c r="I367" s="44">
        <f t="shared" si="7"/>
        <v>1.9178397453108821E-2</v>
      </c>
      <c r="K367" s="66" t="s">
        <v>3157</v>
      </c>
      <c r="L367" s="66" t="s">
        <v>3341</v>
      </c>
    </row>
    <row r="368" spans="2:12" x14ac:dyDescent="0.3">
      <c r="B368" s="27" t="s">
        <v>2929</v>
      </c>
      <c r="C368" s="55">
        <v>383</v>
      </c>
      <c r="D368" s="55" t="s">
        <v>2976</v>
      </c>
      <c r="E368" s="109">
        <v>7.18</v>
      </c>
      <c r="F368" s="27"/>
      <c r="G368" s="53">
        <v>1</v>
      </c>
      <c r="H368" s="44">
        <v>260.70999999999998</v>
      </c>
      <c r="I368" s="44">
        <f t="shared" si="7"/>
        <v>2.7540178742664265E-2</v>
      </c>
      <c r="K368" s="66" t="s">
        <v>3158</v>
      </c>
      <c r="L368" s="66" t="s">
        <v>3342</v>
      </c>
    </row>
    <row r="369" spans="2:12" x14ac:dyDescent="0.3">
      <c r="B369" s="27" t="s">
        <v>2929</v>
      </c>
      <c r="C369" s="55">
        <v>384</v>
      </c>
      <c r="D369" s="55" t="s">
        <v>330</v>
      </c>
      <c r="E369" s="109">
        <v>5</v>
      </c>
      <c r="F369" s="27">
        <v>36</v>
      </c>
      <c r="G369" s="53">
        <v>2</v>
      </c>
      <c r="H369" s="44">
        <v>260.70999999999998</v>
      </c>
      <c r="I369" s="44">
        <f t="shared" si="7"/>
        <v>3.8356794906217642E-2</v>
      </c>
      <c r="K369" s="66" t="s">
        <v>3159</v>
      </c>
      <c r="L369" s="66" t="s">
        <v>3343</v>
      </c>
    </row>
    <row r="370" spans="2:12" x14ac:dyDescent="0.3">
      <c r="B370" s="27" t="s">
        <v>2929</v>
      </c>
      <c r="C370" s="55">
        <v>385</v>
      </c>
      <c r="D370" s="55" t="s">
        <v>2977</v>
      </c>
      <c r="E370" s="109">
        <v>3.99</v>
      </c>
      <c r="F370" s="27"/>
      <c r="G370" s="53">
        <v>1</v>
      </c>
      <c r="H370" s="44">
        <v>260.70999999999998</v>
      </c>
      <c r="I370" s="44">
        <f t="shared" si="7"/>
        <v>1.5304361167580839E-2</v>
      </c>
      <c r="K370" s="66" t="s">
        <v>3160</v>
      </c>
      <c r="L370" s="66" t="s">
        <v>3344</v>
      </c>
    </row>
    <row r="371" spans="2:12" x14ac:dyDescent="0.3">
      <c r="B371" s="27" t="s">
        <v>2929</v>
      </c>
      <c r="C371" s="55">
        <v>386</v>
      </c>
      <c r="D371" s="55" t="s">
        <v>2978</v>
      </c>
      <c r="E371" s="109">
        <v>86</v>
      </c>
      <c r="F371" s="27"/>
      <c r="G371" s="53">
        <v>1</v>
      </c>
      <c r="H371" s="44">
        <v>521.42999999999995</v>
      </c>
      <c r="I371" s="44">
        <f t="shared" si="7"/>
        <v>0.16493105498341101</v>
      </c>
      <c r="K371" s="66" t="s">
        <v>4094</v>
      </c>
      <c r="L371" s="66" t="s">
        <v>3345</v>
      </c>
    </row>
    <row r="372" spans="2:12" x14ac:dyDescent="0.3">
      <c r="B372" s="27" t="s">
        <v>2929</v>
      </c>
      <c r="C372" s="55">
        <v>387</v>
      </c>
      <c r="D372" s="55" t="s">
        <v>2979</v>
      </c>
      <c r="E372" s="109">
        <v>35</v>
      </c>
      <c r="F372" s="27"/>
      <c r="G372" s="53">
        <v>1</v>
      </c>
      <c r="H372" s="44">
        <v>521.42999999999995</v>
      </c>
      <c r="I372" s="44">
        <f t="shared" si="7"/>
        <v>6.7123103772318435E-2</v>
      </c>
      <c r="K372" s="66" t="s">
        <v>4095</v>
      </c>
      <c r="L372" s="66" t="s">
        <v>4096</v>
      </c>
    </row>
    <row r="373" spans="2:12" x14ac:dyDescent="0.3">
      <c r="B373" s="27" t="s">
        <v>2929</v>
      </c>
      <c r="C373" s="55">
        <v>388</v>
      </c>
      <c r="D373" s="55" t="s">
        <v>2980</v>
      </c>
      <c r="E373" s="109">
        <v>60</v>
      </c>
      <c r="F373" s="27"/>
      <c r="G373" s="53">
        <v>1</v>
      </c>
      <c r="H373" s="44">
        <v>417.14</v>
      </c>
      <c r="I373" s="44">
        <f t="shared" si="7"/>
        <v>0.14383660162055906</v>
      </c>
      <c r="K373" s="66" t="s">
        <v>4097</v>
      </c>
      <c r="L373" s="66" t="s">
        <v>4098</v>
      </c>
    </row>
    <row r="374" spans="2:12" x14ac:dyDescent="0.3">
      <c r="B374" s="27" t="s">
        <v>2929</v>
      </c>
      <c r="C374" s="55">
        <v>389</v>
      </c>
      <c r="D374" s="55" t="s">
        <v>2981</v>
      </c>
      <c r="E374" s="109">
        <v>200</v>
      </c>
      <c r="F374" s="27"/>
      <c r="G374" s="53">
        <v>1</v>
      </c>
      <c r="H374" s="44">
        <v>521.42999999999995</v>
      </c>
      <c r="I374" s="44">
        <f t="shared" si="7"/>
        <v>0.38356059298467682</v>
      </c>
      <c r="K374" s="66" t="s">
        <v>4099</v>
      </c>
    </row>
    <row r="375" spans="2:12" x14ac:dyDescent="0.3">
      <c r="B375" s="162" t="s">
        <v>340</v>
      </c>
      <c r="C375" s="55"/>
      <c r="D375" s="55"/>
      <c r="E375" s="117"/>
      <c r="F375" s="27"/>
      <c r="G375" s="53"/>
      <c r="H375" s="44"/>
      <c r="I375" s="44"/>
    </row>
    <row r="376" spans="2:12" x14ac:dyDescent="0.3">
      <c r="B376" s="27" t="s">
        <v>2932</v>
      </c>
      <c r="C376" s="55">
        <v>411</v>
      </c>
      <c r="D376" s="55" t="s">
        <v>2997</v>
      </c>
      <c r="E376" s="117">
        <v>20</v>
      </c>
      <c r="F376" s="27"/>
      <c r="G376" s="53">
        <v>3</v>
      </c>
      <c r="H376" s="44">
        <v>521.42999999999995</v>
      </c>
      <c r="I376" s="44">
        <f t="shared" si="7"/>
        <v>0.11506817789540304</v>
      </c>
      <c r="K376" s="66" t="s">
        <v>4100</v>
      </c>
      <c r="L376" s="66" t="s">
        <v>3367</v>
      </c>
    </row>
    <row r="377" spans="2:12" x14ac:dyDescent="0.3">
      <c r="B377" s="27" t="s">
        <v>2932</v>
      </c>
      <c r="C377" s="55">
        <v>412</v>
      </c>
      <c r="D377" s="55" t="s">
        <v>2998</v>
      </c>
      <c r="E377" s="117"/>
      <c r="F377" s="27">
        <v>1</v>
      </c>
      <c r="G377" s="53">
        <v>6</v>
      </c>
      <c r="H377" s="44">
        <v>260.70999999999998</v>
      </c>
      <c r="I377" s="44">
        <f t="shared" si="7"/>
        <v>0</v>
      </c>
      <c r="K377" s="66" t="s">
        <v>3187</v>
      </c>
      <c r="L377" s="66" t="s">
        <v>4101</v>
      </c>
    </row>
    <row r="378" spans="2:12" x14ac:dyDescent="0.3">
      <c r="B378" s="27" t="s">
        <v>2932</v>
      </c>
      <c r="C378" s="55">
        <v>413</v>
      </c>
      <c r="D378" s="55" t="s">
        <v>2999</v>
      </c>
      <c r="E378" s="117">
        <v>7.99</v>
      </c>
      <c r="F378" s="27">
        <v>20</v>
      </c>
      <c r="G378" s="53">
        <v>1</v>
      </c>
      <c r="H378" s="44">
        <v>521.42999999999995</v>
      </c>
      <c r="I378" s="44">
        <f t="shared" si="7"/>
        <v>1.5323245689737839E-2</v>
      </c>
      <c r="K378" s="66" t="s">
        <v>3188</v>
      </c>
      <c r="L378" s="66" t="s">
        <v>3369</v>
      </c>
    </row>
    <row r="379" spans="2:12" x14ac:dyDescent="0.3">
      <c r="B379" s="27" t="s">
        <v>2932</v>
      </c>
      <c r="C379" s="55">
        <v>414</v>
      </c>
      <c r="D379" s="55" t="s">
        <v>3000</v>
      </c>
      <c r="E379" s="117"/>
      <c r="F379" s="27">
        <v>10</v>
      </c>
      <c r="G379" s="53">
        <v>1</v>
      </c>
      <c r="H379" s="44">
        <v>208.57</v>
      </c>
      <c r="I379" s="44">
        <f t="shared" si="7"/>
        <v>0</v>
      </c>
      <c r="K379" s="66" t="s">
        <v>4102</v>
      </c>
      <c r="L379" s="66" t="s">
        <v>3370</v>
      </c>
    </row>
    <row r="380" spans="2:12" x14ac:dyDescent="0.3">
      <c r="B380" s="27" t="s">
        <v>2270</v>
      </c>
      <c r="C380" s="55">
        <v>415</v>
      </c>
      <c r="D380" s="55" t="s">
        <v>3001</v>
      </c>
      <c r="E380" s="117">
        <v>11</v>
      </c>
      <c r="F380" s="27">
        <v>2</v>
      </c>
      <c r="G380" s="53">
        <v>1</v>
      </c>
      <c r="H380" s="44">
        <v>260.70999999999998</v>
      </c>
      <c r="I380" s="44">
        <f t="shared" si="7"/>
        <v>4.2192474396839402E-2</v>
      </c>
      <c r="K380" s="66" t="s">
        <v>3190</v>
      </c>
      <c r="L380" s="66" t="s">
        <v>3365</v>
      </c>
    </row>
    <row r="381" spans="2:12" x14ac:dyDescent="0.3">
      <c r="B381" s="27" t="s">
        <v>2271</v>
      </c>
      <c r="C381" s="55">
        <v>416</v>
      </c>
      <c r="D381" s="55" t="s">
        <v>3002</v>
      </c>
      <c r="E381" s="117">
        <v>1.2</v>
      </c>
      <c r="F381" s="27">
        <v>1</v>
      </c>
      <c r="G381" s="53">
        <v>2</v>
      </c>
      <c r="H381" s="44">
        <v>26.07</v>
      </c>
      <c r="I381" s="44">
        <f t="shared" si="7"/>
        <v>9.2059838895281923E-2</v>
      </c>
      <c r="K381" s="66" t="s">
        <v>4103</v>
      </c>
      <c r="L381" s="66" t="s">
        <v>3371</v>
      </c>
    </row>
    <row r="382" spans="2:12" x14ac:dyDescent="0.3">
      <c r="B382" s="27" t="s">
        <v>2273</v>
      </c>
      <c r="C382" s="55">
        <v>417</v>
      </c>
      <c r="D382" s="55" t="s">
        <v>3003</v>
      </c>
      <c r="E382" s="117">
        <v>8</v>
      </c>
      <c r="F382" s="27">
        <v>6</v>
      </c>
      <c r="G382" s="53">
        <v>2</v>
      </c>
      <c r="H382" s="44">
        <v>104.29</v>
      </c>
      <c r="I382" s="44">
        <f t="shared" si="7"/>
        <v>0.15341835267043819</v>
      </c>
      <c r="K382" s="66" t="s">
        <v>3192</v>
      </c>
      <c r="L382" s="66" t="s">
        <v>3372</v>
      </c>
    </row>
    <row r="383" spans="2:12" x14ac:dyDescent="0.3">
      <c r="B383" s="27" t="s">
        <v>2273</v>
      </c>
      <c r="C383" s="55">
        <v>418</v>
      </c>
      <c r="D383" s="55" t="s">
        <v>3004</v>
      </c>
      <c r="E383" s="117">
        <v>8.8000000000000007</v>
      </c>
      <c r="F383" s="27">
        <v>6</v>
      </c>
      <c r="G383" s="53">
        <v>2</v>
      </c>
      <c r="H383" s="44">
        <v>104.29</v>
      </c>
      <c r="I383" s="44">
        <f t="shared" si="7"/>
        <v>0.16876018793748201</v>
      </c>
      <c r="K383" s="66" t="s">
        <v>3192</v>
      </c>
      <c r="L383" s="66" t="s">
        <v>3373</v>
      </c>
    </row>
    <row r="384" spans="2:12" x14ac:dyDescent="0.3">
      <c r="B384" s="27" t="s">
        <v>2273</v>
      </c>
      <c r="C384" s="55">
        <v>419</v>
      </c>
      <c r="D384" s="55" t="s">
        <v>3005</v>
      </c>
      <c r="E384" s="117"/>
      <c r="F384" s="27">
        <v>6</v>
      </c>
      <c r="G384" s="53">
        <v>2</v>
      </c>
      <c r="H384" s="44">
        <v>104.29</v>
      </c>
      <c r="I384" s="44">
        <f t="shared" si="7"/>
        <v>0</v>
      </c>
      <c r="K384" s="66" t="s">
        <v>3193</v>
      </c>
      <c r="L384" s="66" t="s">
        <v>3374</v>
      </c>
    </row>
    <row r="385" spans="2:12" x14ac:dyDescent="0.3">
      <c r="B385" s="27" t="s">
        <v>2306</v>
      </c>
      <c r="C385" s="55">
        <v>420</v>
      </c>
      <c r="D385" s="55" t="s">
        <v>2952</v>
      </c>
      <c r="E385" s="117"/>
      <c r="F385" s="27">
        <v>4</v>
      </c>
      <c r="G385" s="53">
        <v>2</v>
      </c>
      <c r="H385" s="44">
        <v>104.29</v>
      </c>
      <c r="I385" s="44">
        <f t="shared" si="7"/>
        <v>0</v>
      </c>
      <c r="J385" s="57"/>
      <c r="K385" s="132" t="s">
        <v>4104</v>
      </c>
      <c r="L385" s="66" t="s">
        <v>3375</v>
      </c>
    </row>
    <row r="386" spans="2:12" x14ac:dyDescent="0.3">
      <c r="B386" s="27" t="s">
        <v>2306</v>
      </c>
      <c r="C386" s="55">
        <v>421</v>
      </c>
      <c r="D386" s="55" t="s">
        <v>341</v>
      </c>
      <c r="E386" s="117"/>
      <c r="F386" s="27"/>
      <c r="G386" s="27">
        <v>2</v>
      </c>
      <c r="H386" s="44">
        <v>521.42999999999995</v>
      </c>
      <c r="I386" s="44">
        <f t="shared" si="7"/>
        <v>0</v>
      </c>
      <c r="K386" s="66" t="s">
        <v>4105</v>
      </c>
      <c r="L386" s="66" t="s">
        <v>3376</v>
      </c>
    </row>
    <row r="387" spans="2:12" x14ac:dyDescent="0.3">
      <c r="B387" s="27" t="s">
        <v>2424</v>
      </c>
      <c r="C387" s="55">
        <v>422</v>
      </c>
      <c r="D387" s="55" t="s">
        <v>317</v>
      </c>
      <c r="E387" s="117">
        <v>17</v>
      </c>
      <c r="F387" s="27"/>
      <c r="G387" s="53">
        <v>1</v>
      </c>
      <c r="H387" s="44">
        <v>521.42999999999995</v>
      </c>
      <c r="I387" s="44">
        <f t="shared" si="7"/>
        <v>3.2602650403697531E-2</v>
      </c>
      <c r="K387" s="66" t="s">
        <v>4106</v>
      </c>
      <c r="L387" s="66" t="s">
        <v>3377</v>
      </c>
    </row>
    <row r="388" spans="2:12" x14ac:dyDescent="0.3">
      <c r="B388" s="27" t="s">
        <v>2424</v>
      </c>
      <c r="C388" s="55">
        <v>423</v>
      </c>
      <c r="D388" s="55" t="s">
        <v>342</v>
      </c>
      <c r="E388" s="117">
        <v>29.99</v>
      </c>
      <c r="F388" s="27"/>
      <c r="G388" s="53">
        <v>1</v>
      </c>
      <c r="H388" s="44">
        <v>260.70999999999998</v>
      </c>
      <c r="I388" s="44">
        <f t="shared" si="7"/>
        <v>0.1150320279237467</v>
      </c>
      <c r="K388" s="66" t="s">
        <v>4107</v>
      </c>
      <c r="L388" s="66" t="s">
        <v>3378</v>
      </c>
    </row>
    <row r="389" spans="2:12" x14ac:dyDescent="0.3">
      <c r="B389" s="27" t="s">
        <v>2934</v>
      </c>
      <c r="C389" s="55">
        <v>424</v>
      </c>
      <c r="D389" s="55" t="s">
        <v>343</v>
      </c>
      <c r="E389" s="117">
        <v>573.54999999999995</v>
      </c>
      <c r="F389" s="27"/>
      <c r="G389" s="53">
        <v>1</v>
      </c>
      <c r="H389" s="44">
        <v>521.42999999999995</v>
      </c>
      <c r="I389" s="44">
        <f t="shared" si="7"/>
        <v>1.0999558905318068</v>
      </c>
      <c r="K389" s="66" t="s">
        <v>4108</v>
      </c>
      <c r="L389" s="66" t="s">
        <v>4109</v>
      </c>
    </row>
    <row r="390" spans="2:12" x14ac:dyDescent="0.3">
      <c r="B390" s="27" t="s">
        <v>2935</v>
      </c>
      <c r="C390" s="55">
        <v>425</v>
      </c>
      <c r="D390" s="55" t="s">
        <v>343</v>
      </c>
      <c r="E390" s="117">
        <v>564.22</v>
      </c>
      <c r="F390" s="27"/>
      <c r="G390" s="53">
        <v>1</v>
      </c>
      <c r="H390" s="44">
        <v>521.42999999999995</v>
      </c>
      <c r="I390" s="44">
        <f t="shared" si="7"/>
        <v>1.0820627888690717</v>
      </c>
      <c r="K390" s="66" t="s">
        <v>4108</v>
      </c>
      <c r="L390" s="66" t="s">
        <v>4110</v>
      </c>
    </row>
    <row r="391" spans="2:12" x14ac:dyDescent="0.3">
      <c r="B391" s="27" t="s">
        <v>2424</v>
      </c>
      <c r="C391" s="55">
        <v>426</v>
      </c>
      <c r="D391" s="55" t="s">
        <v>343</v>
      </c>
      <c r="E391" s="117">
        <v>297.47000000000003</v>
      </c>
      <c r="F391" s="27"/>
      <c r="G391" s="53">
        <v>1</v>
      </c>
      <c r="H391" s="44">
        <v>521.42999999999995</v>
      </c>
      <c r="I391" s="44">
        <f t="shared" si="7"/>
        <v>0.57048884797575905</v>
      </c>
      <c r="K391" s="66" t="s">
        <v>3199</v>
      </c>
      <c r="L391" s="66" t="s">
        <v>4111</v>
      </c>
    </row>
    <row r="392" spans="2:12" x14ac:dyDescent="0.3">
      <c r="B392" s="27" t="s">
        <v>2928</v>
      </c>
      <c r="C392" s="55">
        <v>427</v>
      </c>
      <c r="D392" s="55" t="s">
        <v>343</v>
      </c>
      <c r="E392" s="117">
        <v>297.47000000000003</v>
      </c>
      <c r="F392" s="27"/>
      <c r="G392" s="53">
        <v>1</v>
      </c>
      <c r="H392" s="44">
        <v>521.42999999999995</v>
      </c>
      <c r="I392" s="44">
        <f t="shared" si="7"/>
        <v>0.57048884797575905</v>
      </c>
      <c r="K392" s="66" t="s">
        <v>3200</v>
      </c>
      <c r="L392" s="66" t="s">
        <v>4112</v>
      </c>
    </row>
    <row r="393" spans="2:12" x14ac:dyDescent="0.3">
      <c r="B393" s="27" t="s">
        <v>3006</v>
      </c>
      <c r="C393" s="55"/>
      <c r="D393" s="55" t="s">
        <v>4718</v>
      </c>
      <c r="E393" s="117">
        <v>50</v>
      </c>
      <c r="F393" s="27"/>
      <c r="G393" s="53">
        <v>1</v>
      </c>
      <c r="H393" s="44">
        <v>52.14</v>
      </c>
      <c r="I393" s="44">
        <f t="shared" si="7"/>
        <v>0.95895665515918682</v>
      </c>
      <c r="K393" s="66" t="s">
        <v>4719</v>
      </c>
    </row>
    <row r="394" spans="2:12" x14ac:dyDescent="0.3">
      <c r="B394" s="27" t="s">
        <v>3007</v>
      </c>
      <c r="C394" s="55"/>
      <c r="D394" s="55" t="s">
        <v>1446</v>
      </c>
      <c r="E394" s="117">
        <v>0</v>
      </c>
      <c r="F394" s="27"/>
      <c r="G394" s="53"/>
      <c r="H394" s="44">
        <v>0</v>
      </c>
      <c r="I394" s="44" t="e">
        <f t="shared" si="7"/>
        <v>#DIV/0!</v>
      </c>
      <c r="K394" s="66" t="s">
        <v>3384</v>
      </c>
    </row>
    <row r="395" spans="2:12" x14ac:dyDescent="0.3">
      <c r="B395" s="27" t="s">
        <v>2543</v>
      </c>
      <c r="C395" s="55"/>
      <c r="D395" s="55" t="s">
        <v>180</v>
      </c>
      <c r="E395" s="117">
        <v>25.5</v>
      </c>
      <c r="F395" s="27"/>
      <c r="G395" s="53">
        <v>2</v>
      </c>
      <c r="H395" s="44">
        <v>4.3499999999999996</v>
      </c>
      <c r="I395" s="44">
        <f t="shared" si="7"/>
        <v>11.724137931034484</v>
      </c>
      <c r="K395" s="66" t="s">
        <v>4720</v>
      </c>
      <c r="L395" s="66" t="s">
        <v>4721</v>
      </c>
    </row>
    <row r="396" spans="2:12" x14ac:dyDescent="0.3">
      <c r="B396" s="27" t="s">
        <v>3007</v>
      </c>
      <c r="C396" s="55"/>
      <c r="D396" s="55" t="s">
        <v>523</v>
      </c>
      <c r="E396" s="117">
        <v>22.3</v>
      </c>
      <c r="F396" s="27"/>
      <c r="G396" s="53">
        <v>1</v>
      </c>
      <c r="H396" s="44">
        <v>521.42999999999995</v>
      </c>
      <c r="I396" s="44">
        <f t="shared" ref="I396:I397" si="8">(E396*G396)/H396</f>
        <v>4.276700611779146E-2</v>
      </c>
      <c r="K396" s="66" t="s">
        <v>4722</v>
      </c>
      <c r="L396" s="66" t="s">
        <v>1449</v>
      </c>
    </row>
    <row r="397" spans="2:12" x14ac:dyDescent="0.3">
      <c r="B397" s="27" t="s">
        <v>397</v>
      </c>
      <c r="C397" s="55"/>
      <c r="D397" s="55" t="s">
        <v>339</v>
      </c>
      <c r="E397" s="117"/>
      <c r="F397" s="27"/>
      <c r="G397" s="53">
        <v>1</v>
      </c>
      <c r="H397" s="44">
        <v>4.3499999999999996</v>
      </c>
      <c r="I397" s="44">
        <f t="shared" si="8"/>
        <v>0</v>
      </c>
      <c r="K397" s="66" t="s">
        <v>4723</v>
      </c>
    </row>
    <row r="398" spans="2:12" x14ac:dyDescent="0.3">
      <c r="B398" s="27"/>
      <c r="C398" s="55"/>
      <c r="D398" s="55"/>
      <c r="E398" s="117"/>
      <c r="F398" s="27"/>
      <c r="G398" s="53"/>
      <c r="H398" s="44"/>
      <c r="I398" s="44"/>
    </row>
    <row r="399" spans="2:12" x14ac:dyDescent="0.3">
      <c r="B399" s="40" t="s">
        <v>344</v>
      </c>
      <c r="C399" s="55"/>
      <c r="D399" s="55"/>
      <c r="E399" s="117"/>
      <c r="F399" s="27"/>
      <c r="G399" s="53"/>
      <c r="H399" s="44"/>
      <c r="I399" s="44"/>
    </row>
    <row r="400" spans="2:12" x14ac:dyDescent="0.3">
      <c r="B400" s="27" t="s">
        <v>3390</v>
      </c>
      <c r="C400" s="55">
        <v>428</v>
      </c>
      <c r="D400" s="55" t="s">
        <v>447</v>
      </c>
      <c r="E400" s="117">
        <v>22.5</v>
      </c>
      <c r="F400" s="27"/>
      <c r="G400" s="53">
        <v>1</v>
      </c>
      <c r="H400" s="44">
        <v>8.69</v>
      </c>
      <c r="I400" s="44">
        <f t="shared" ref="I400:I466" si="9">(E400*G400)/H400</f>
        <v>2.5891829689298045</v>
      </c>
      <c r="K400" s="66" t="s">
        <v>4122</v>
      </c>
    </row>
    <row r="401" spans="2:12" x14ac:dyDescent="0.3">
      <c r="B401" s="27" t="s">
        <v>3390</v>
      </c>
      <c r="C401" s="55">
        <v>429</v>
      </c>
      <c r="D401" s="55" t="s">
        <v>347</v>
      </c>
      <c r="E401" s="117">
        <v>6</v>
      </c>
      <c r="F401" s="27"/>
      <c r="G401" s="53">
        <v>1</v>
      </c>
      <c r="H401" s="44">
        <v>6</v>
      </c>
      <c r="I401" s="44">
        <f t="shared" si="9"/>
        <v>1</v>
      </c>
      <c r="K401" s="66" t="s">
        <v>3428</v>
      </c>
    </row>
    <row r="402" spans="2:12" x14ac:dyDescent="0.3">
      <c r="B402" s="27" t="s">
        <v>3390</v>
      </c>
      <c r="C402" s="55">
        <v>430</v>
      </c>
      <c r="D402" s="55" t="s">
        <v>247</v>
      </c>
      <c r="E402" s="117">
        <v>21</v>
      </c>
      <c r="F402" s="27"/>
      <c r="G402" s="53">
        <v>1</v>
      </c>
      <c r="H402" s="44">
        <v>260.70999999999998</v>
      </c>
      <c r="I402" s="44">
        <f t="shared" si="9"/>
        <v>8.0549269303057044E-2</v>
      </c>
      <c r="K402" s="66" t="s">
        <v>4123</v>
      </c>
      <c r="L402" s="66" t="s">
        <v>4124</v>
      </c>
    </row>
    <row r="403" spans="2:12" x14ac:dyDescent="0.3">
      <c r="B403" s="27" t="s">
        <v>3390</v>
      </c>
      <c r="C403" s="55">
        <v>431</v>
      </c>
      <c r="D403" s="55" t="s">
        <v>3397</v>
      </c>
      <c r="E403" s="117">
        <v>21</v>
      </c>
      <c r="F403" s="27"/>
      <c r="G403" s="53">
        <v>1</v>
      </c>
      <c r="H403" s="44">
        <v>417.14</v>
      </c>
      <c r="I403" s="44">
        <f t="shared" si="9"/>
        <v>5.0342810567195667E-2</v>
      </c>
      <c r="K403" s="66" t="s">
        <v>4125</v>
      </c>
      <c r="L403" s="66" t="s">
        <v>4126</v>
      </c>
    </row>
    <row r="404" spans="2:12" x14ac:dyDescent="0.3">
      <c r="B404" s="27" t="s">
        <v>3390</v>
      </c>
      <c r="C404" s="55">
        <v>432</v>
      </c>
      <c r="D404" s="55" t="s">
        <v>253</v>
      </c>
      <c r="E404" s="117">
        <v>6.99</v>
      </c>
      <c r="F404" s="27"/>
      <c r="G404" s="53">
        <v>1</v>
      </c>
      <c r="H404" s="44">
        <v>104.29</v>
      </c>
      <c r="I404" s="44">
        <f t="shared" si="9"/>
        <v>6.702464282289769E-2</v>
      </c>
      <c r="K404" s="66" t="s">
        <v>3433</v>
      </c>
      <c r="L404" s="66" t="s">
        <v>3434</v>
      </c>
    </row>
    <row r="405" spans="2:12" x14ac:dyDescent="0.3">
      <c r="B405" s="27" t="s">
        <v>3390</v>
      </c>
      <c r="C405" s="55">
        <v>433</v>
      </c>
      <c r="D405" s="55" t="s">
        <v>253</v>
      </c>
      <c r="E405" s="117">
        <v>5.49</v>
      </c>
      <c r="F405" s="27"/>
      <c r="G405" s="53">
        <v>1</v>
      </c>
      <c r="H405" s="44">
        <v>104.29</v>
      </c>
      <c r="I405" s="44">
        <f t="shared" si="9"/>
        <v>5.2641672260044105E-2</v>
      </c>
      <c r="K405" s="66" t="s">
        <v>3435</v>
      </c>
      <c r="L405" s="66" t="s">
        <v>3436</v>
      </c>
    </row>
    <row r="406" spans="2:12" x14ac:dyDescent="0.3">
      <c r="B406" s="27" t="s">
        <v>3390</v>
      </c>
      <c r="C406" s="55">
        <v>434</v>
      </c>
      <c r="D406" s="55" t="s">
        <v>3398</v>
      </c>
      <c r="E406" s="117">
        <v>2.69</v>
      </c>
      <c r="F406" s="27"/>
      <c r="G406" s="53">
        <v>1</v>
      </c>
      <c r="H406" s="44">
        <v>4.3499999999999996</v>
      </c>
      <c r="I406" s="44">
        <f t="shared" si="9"/>
        <v>0.61839080459770124</v>
      </c>
      <c r="K406" s="66" t="s">
        <v>4127</v>
      </c>
      <c r="L406" s="66" t="s">
        <v>3438</v>
      </c>
    </row>
    <row r="407" spans="2:12" x14ac:dyDescent="0.3">
      <c r="B407" s="27" t="s">
        <v>3390</v>
      </c>
      <c r="C407" s="55">
        <v>435</v>
      </c>
      <c r="D407" s="55" t="s">
        <v>189</v>
      </c>
      <c r="E407" s="117">
        <v>1.9</v>
      </c>
      <c r="F407" s="27">
        <v>9</v>
      </c>
      <c r="G407" s="53">
        <v>1</v>
      </c>
      <c r="H407" s="44">
        <v>4.5</v>
      </c>
      <c r="I407" s="44">
        <f t="shared" si="9"/>
        <v>0.42222222222222222</v>
      </c>
      <c r="K407" s="66" t="s">
        <v>3439</v>
      </c>
      <c r="L407" s="66" t="s">
        <v>4128</v>
      </c>
    </row>
    <row r="408" spans="2:12" x14ac:dyDescent="0.3">
      <c r="B408" s="27" t="s">
        <v>3390</v>
      </c>
      <c r="C408" s="55">
        <v>436</v>
      </c>
      <c r="D408" s="55" t="s">
        <v>190</v>
      </c>
      <c r="E408" s="109">
        <v>0.95</v>
      </c>
      <c r="F408" s="27"/>
      <c r="G408" s="53">
        <v>1</v>
      </c>
      <c r="H408" s="44">
        <v>2</v>
      </c>
      <c r="I408" s="44">
        <f t="shared" si="9"/>
        <v>0.47499999999999998</v>
      </c>
      <c r="K408" s="66" t="s">
        <v>3441</v>
      </c>
      <c r="L408" s="66" t="s">
        <v>3442</v>
      </c>
    </row>
    <row r="409" spans="2:12" x14ac:dyDescent="0.3">
      <c r="B409" s="27" t="s">
        <v>3390</v>
      </c>
      <c r="C409" s="55">
        <v>437</v>
      </c>
      <c r="D409" s="27" t="s">
        <v>191</v>
      </c>
      <c r="E409" s="109">
        <v>1</v>
      </c>
      <c r="F409" s="27"/>
      <c r="G409" s="53">
        <v>1</v>
      </c>
      <c r="H409" s="44">
        <v>4.3499999999999996</v>
      </c>
      <c r="I409" s="44">
        <f t="shared" si="9"/>
        <v>0.22988505747126439</v>
      </c>
      <c r="K409" s="66" t="s">
        <v>4129</v>
      </c>
      <c r="L409" s="66" t="s">
        <v>4130</v>
      </c>
    </row>
    <row r="410" spans="2:12" x14ac:dyDescent="0.3">
      <c r="B410" s="27" t="s">
        <v>3390</v>
      </c>
      <c r="C410" s="55">
        <v>438</v>
      </c>
      <c r="D410" s="55" t="s">
        <v>192</v>
      </c>
      <c r="E410" s="117">
        <v>0.95</v>
      </c>
      <c r="F410" s="27"/>
      <c r="G410" s="53">
        <v>1</v>
      </c>
      <c r="H410" s="44">
        <v>4.3499999999999996</v>
      </c>
      <c r="I410" s="44">
        <f t="shared" si="9"/>
        <v>0.21839080459770116</v>
      </c>
      <c r="K410" s="66" t="s">
        <v>4129</v>
      </c>
      <c r="L410" s="66" t="s">
        <v>4131</v>
      </c>
    </row>
    <row r="411" spans="2:12" x14ac:dyDescent="0.3">
      <c r="B411" s="27" t="s">
        <v>3390</v>
      </c>
      <c r="C411" s="55">
        <v>439</v>
      </c>
      <c r="D411" s="55" t="s">
        <v>248</v>
      </c>
      <c r="E411" s="117">
        <v>1.2</v>
      </c>
      <c r="F411" s="27"/>
      <c r="G411" s="53">
        <v>1</v>
      </c>
      <c r="H411" s="44">
        <v>4.3499999999999996</v>
      </c>
      <c r="I411" s="44">
        <f t="shared" si="9"/>
        <v>0.27586206896551724</v>
      </c>
      <c r="J411" s="57"/>
      <c r="K411" s="132" t="s">
        <v>3446</v>
      </c>
      <c r="L411" s="66" t="s">
        <v>3447</v>
      </c>
    </row>
    <row r="412" spans="2:12" x14ac:dyDescent="0.3">
      <c r="B412" s="27" t="s">
        <v>3390</v>
      </c>
      <c r="C412" s="55">
        <v>440</v>
      </c>
      <c r="D412" s="27" t="s">
        <v>193</v>
      </c>
      <c r="E412" s="109">
        <v>1</v>
      </c>
      <c r="F412" s="27"/>
      <c r="G412" s="27">
        <v>1</v>
      </c>
      <c r="H412" s="44">
        <v>2</v>
      </c>
      <c r="I412" s="44">
        <f t="shared" si="9"/>
        <v>0.5</v>
      </c>
      <c r="K412" s="66" t="s">
        <v>3448</v>
      </c>
      <c r="L412" s="66" t="s">
        <v>4132</v>
      </c>
    </row>
    <row r="413" spans="2:12" x14ac:dyDescent="0.3">
      <c r="B413" s="27" t="s">
        <v>3390</v>
      </c>
      <c r="C413" s="55">
        <v>441</v>
      </c>
      <c r="D413" s="27" t="s">
        <v>194</v>
      </c>
      <c r="E413" s="109">
        <v>0.99</v>
      </c>
      <c r="F413" s="27"/>
      <c r="G413" s="27">
        <v>1</v>
      </c>
      <c r="H413" s="44">
        <v>8.69</v>
      </c>
      <c r="I413" s="44">
        <f t="shared" si="9"/>
        <v>0.1139240506329114</v>
      </c>
      <c r="K413" s="66" t="s">
        <v>4133</v>
      </c>
      <c r="L413" s="66" t="s">
        <v>3451</v>
      </c>
    </row>
    <row r="414" spans="2:12" x14ac:dyDescent="0.3">
      <c r="B414" s="27" t="s">
        <v>3390</v>
      </c>
      <c r="C414" s="55">
        <v>442</v>
      </c>
      <c r="D414" s="27" t="s">
        <v>195</v>
      </c>
      <c r="E414" s="109">
        <v>1.05</v>
      </c>
      <c r="F414" s="27"/>
      <c r="G414" s="27">
        <v>1</v>
      </c>
      <c r="H414" s="44">
        <v>13.04</v>
      </c>
      <c r="I414" s="44">
        <f t="shared" si="9"/>
        <v>8.0521472392638044E-2</v>
      </c>
      <c r="K414" s="66" t="s">
        <v>3452</v>
      </c>
      <c r="L414" s="66" t="s">
        <v>3453</v>
      </c>
    </row>
    <row r="415" spans="2:12" x14ac:dyDescent="0.3">
      <c r="B415" s="27" t="s">
        <v>3390</v>
      </c>
      <c r="C415" s="55">
        <v>443</v>
      </c>
      <c r="D415" s="27" t="s">
        <v>196</v>
      </c>
      <c r="E415" s="109">
        <v>2.61</v>
      </c>
      <c r="F415" s="27"/>
      <c r="G415" s="27">
        <v>1</v>
      </c>
      <c r="H415" s="44">
        <v>4.3499999999999996</v>
      </c>
      <c r="I415" s="44">
        <f t="shared" si="9"/>
        <v>0.6</v>
      </c>
      <c r="K415" s="66" t="s">
        <v>3454</v>
      </c>
      <c r="L415" s="66" t="s">
        <v>3455</v>
      </c>
    </row>
    <row r="416" spans="2:12" x14ac:dyDescent="0.3">
      <c r="B416" s="27" t="s">
        <v>3390</v>
      </c>
      <c r="C416" s="55">
        <v>444</v>
      </c>
      <c r="D416" s="27" t="s">
        <v>280</v>
      </c>
      <c r="E416" s="109">
        <v>2.5</v>
      </c>
      <c r="F416" s="27"/>
      <c r="G416" s="27">
        <v>1</v>
      </c>
      <c r="H416" s="44">
        <v>4.57</v>
      </c>
      <c r="I416" s="44">
        <f t="shared" si="9"/>
        <v>0.54704595185995619</v>
      </c>
      <c r="K416" s="66" t="s">
        <v>3456</v>
      </c>
      <c r="L416" s="66" t="s">
        <v>3457</v>
      </c>
    </row>
    <row r="417" spans="2:12" x14ac:dyDescent="0.3">
      <c r="B417" s="27" t="s">
        <v>3390</v>
      </c>
      <c r="C417" s="55">
        <v>445</v>
      </c>
      <c r="D417" s="27" t="s">
        <v>4117</v>
      </c>
      <c r="E417" s="109">
        <v>1</v>
      </c>
      <c r="F417" s="27"/>
      <c r="G417" s="27">
        <v>1</v>
      </c>
      <c r="H417" s="44">
        <v>4.3499999999999996</v>
      </c>
      <c r="I417" s="44">
        <f t="shared" si="9"/>
        <v>0.22988505747126439</v>
      </c>
      <c r="K417" s="66" t="s">
        <v>4134</v>
      </c>
      <c r="L417" s="66" t="s">
        <v>3459</v>
      </c>
    </row>
    <row r="418" spans="2:12" x14ac:dyDescent="0.3">
      <c r="B418" s="27" t="s">
        <v>3390</v>
      </c>
      <c r="C418" s="55">
        <v>446</v>
      </c>
      <c r="D418" s="27" t="s">
        <v>3399</v>
      </c>
      <c r="E418" s="109">
        <v>1.75</v>
      </c>
      <c r="F418" s="27">
        <v>4</v>
      </c>
      <c r="G418" s="27">
        <v>1</v>
      </c>
      <c r="H418" s="44">
        <v>8</v>
      </c>
      <c r="I418" s="44">
        <f t="shared" si="9"/>
        <v>0.21875</v>
      </c>
      <c r="K418" s="66" t="s">
        <v>4135</v>
      </c>
      <c r="L418" s="66" t="s">
        <v>1999</v>
      </c>
    </row>
    <row r="419" spans="2:12" x14ac:dyDescent="0.3">
      <c r="B419" s="27" t="s">
        <v>3390</v>
      </c>
      <c r="C419" s="55">
        <v>447</v>
      </c>
      <c r="D419" s="27" t="s">
        <v>251</v>
      </c>
      <c r="E419" s="109">
        <v>1.58</v>
      </c>
      <c r="F419" s="27"/>
      <c r="G419" s="27">
        <v>2</v>
      </c>
      <c r="H419" s="44">
        <v>521.42999999999995</v>
      </c>
      <c r="I419" s="44">
        <f t="shared" si="9"/>
        <v>6.0602573691578938E-3</v>
      </c>
      <c r="K419" s="66" t="s">
        <v>3461</v>
      </c>
      <c r="L419" s="66" t="s">
        <v>3462</v>
      </c>
    </row>
    <row r="420" spans="2:12" x14ac:dyDescent="0.3">
      <c r="B420" s="27" t="s">
        <v>3390</v>
      </c>
      <c r="C420" s="55">
        <v>448</v>
      </c>
      <c r="D420" s="27" t="s">
        <v>249</v>
      </c>
      <c r="E420" s="109">
        <v>2.99</v>
      </c>
      <c r="F420" s="27"/>
      <c r="G420" s="27">
        <v>1</v>
      </c>
      <c r="H420" s="44">
        <v>13.04</v>
      </c>
      <c r="I420" s="44">
        <f t="shared" si="9"/>
        <v>0.2292944785276074</v>
      </c>
      <c r="K420" s="66" t="s">
        <v>4136</v>
      </c>
      <c r="L420" s="66" t="s">
        <v>3464</v>
      </c>
    </row>
    <row r="421" spans="2:12" x14ac:dyDescent="0.3">
      <c r="B421" s="27" t="s">
        <v>3390</v>
      </c>
      <c r="C421" s="55">
        <v>449</v>
      </c>
      <c r="D421" s="27" t="s">
        <v>3400</v>
      </c>
      <c r="E421" s="109">
        <v>1.55</v>
      </c>
      <c r="F421" s="27"/>
      <c r="G421" s="27">
        <v>1</v>
      </c>
      <c r="H421" s="44">
        <v>4.3499999999999996</v>
      </c>
      <c r="I421" s="44">
        <f t="shared" si="9"/>
        <v>0.35632183908045983</v>
      </c>
      <c r="K421" s="66" t="s">
        <v>3465</v>
      </c>
      <c r="L421" s="66" t="s">
        <v>4137</v>
      </c>
    </row>
    <row r="422" spans="2:12" x14ac:dyDescent="0.3">
      <c r="B422" s="27" t="s">
        <v>3390</v>
      </c>
      <c r="C422" s="55">
        <v>450</v>
      </c>
      <c r="D422" s="27" t="s">
        <v>198</v>
      </c>
      <c r="E422" s="109">
        <v>0.35</v>
      </c>
      <c r="F422" s="27"/>
      <c r="G422" s="27">
        <v>1</v>
      </c>
      <c r="H422" s="44">
        <v>52.14</v>
      </c>
      <c r="I422" s="44">
        <f t="shared" si="9"/>
        <v>6.712696586114307E-3</v>
      </c>
      <c r="K422" s="66" t="s">
        <v>3469</v>
      </c>
      <c r="L422" s="66" t="s">
        <v>3470</v>
      </c>
    </row>
    <row r="423" spans="2:12" x14ac:dyDescent="0.3">
      <c r="B423" s="27" t="s">
        <v>3390</v>
      </c>
      <c r="C423" s="55">
        <v>451</v>
      </c>
      <c r="D423" s="27" t="s">
        <v>3401</v>
      </c>
      <c r="E423" s="109">
        <v>1.9</v>
      </c>
      <c r="F423" s="27"/>
      <c r="G423" s="27">
        <v>1</v>
      </c>
      <c r="H423" s="44">
        <v>4.3499999999999996</v>
      </c>
      <c r="I423" s="44">
        <f t="shared" si="9"/>
        <v>0.43678160919540232</v>
      </c>
      <c r="K423" s="66" t="s">
        <v>3467</v>
      </c>
      <c r="L423" s="66" t="s">
        <v>3468</v>
      </c>
    </row>
    <row r="424" spans="2:12" x14ac:dyDescent="0.3">
      <c r="B424" s="27" t="s">
        <v>3390</v>
      </c>
      <c r="C424" s="55">
        <v>452</v>
      </c>
      <c r="D424" s="27" t="s">
        <v>929</v>
      </c>
      <c r="E424" s="109">
        <v>6</v>
      </c>
      <c r="F424" s="27"/>
      <c r="G424" s="27">
        <v>1</v>
      </c>
      <c r="H424" s="44">
        <v>52.14</v>
      </c>
      <c r="I424" s="44">
        <f t="shared" si="9"/>
        <v>0.11507479861910241</v>
      </c>
      <c r="K424" s="66" t="s">
        <v>3471</v>
      </c>
      <c r="L424" s="66" t="s">
        <v>3472</v>
      </c>
    </row>
    <row r="425" spans="2:12" x14ac:dyDescent="0.3">
      <c r="B425" s="27" t="s">
        <v>3390</v>
      </c>
      <c r="C425" s="55">
        <v>453</v>
      </c>
      <c r="D425" s="27" t="s">
        <v>255</v>
      </c>
      <c r="E425" s="109">
        <v>50</v>
      </c>
      <c r="F425" s="27"/>
      <c r="G425" s="27">
        <v>1</v>
      </c>
      <c r="H425" s="44">
        <v>52.14</v>
      </c>
      <c r="I425" s="44">
        <f t="shared" si="9"/>
        <v>0.95895665515918682</v>
      </c>
      <c r="K425" s="66" t="s">
        <v>3473</v>
      </c>
    </row>
    <row r="426" spans="2:12" x14ac:dyDescent="0.3">
      <c r="B426" s="27" t="s">
        <v>4113</v>
      </c>
      <c r="C426" s="55">
        <v>454</v>
      </c>
      <c r="D426" s="27" t="s">
        <v>256</v>
      </c>
      <c r="E426" s="109">
        <v>10</v>
      </c>
      <c r="F426" s="27"/>
      <c r="G426" s="27">
        <v>1</v>
      </c>
      <c r="H426" s="44">
        <v>4.3499999999999996</v>
      </c>
      <c r="I426" s="44">
        <f t="shared" si="9"/>
        <v>2.298850574712644</v>
      </c>
      <c r="K426" s="66" t="s">
        <v>4138</v>
      </c>
    </row>
    <row r="427" spans="2:12" x14ac:dyDescent="0.3">
      <c r="B427" s="27" t="s">
        <v>3393</v>
      </c>
      <c r="C427" s="55">
        <v>455</v>
      </c>
      <c r="D427" s="27" t="s">
        <v>529</v>
      </c>
      <c r="E427" s="109">
        <v>28</v>
      </c>
      <c r="F427" s="27"/>
      <c r="G427" s="27">
        <v>1</v>
      </c>
      <c r="H427" s="44">
        <v>521.42999999999995</v>
      </c>
      <c r="I427" s="44">
        <f t="shared" si="9"/>
        <v>5.3698483017854751E-2</v>
      </c>
      <c r="K427" s="66" t="s">
        <v>3475</v>
      </c>
      <c r="L427" s="66" t="s">
        <v>3476</v>
      </c>
    </row>
    <row r="428" spans="2:12" x14ac:dyDescent="0.3">
      <c r="B428" s="27" t="s">
        <v>3393</v>
      </c>
      <c r="C428" s="55">
        <v>456</v>
      </c>
      <c r="D428" s="27" t="s">
        <v>355</v>
      </c>
      <c r="E428" s="109">
        <v>12.99</v>
      </c>
      <c r="F428" s="27"/>
      <c r="G428" s="27">
        <v>1</v>
      </c>
      <c r="H428" s="44">
        <v>260.70999999999998</v>
      </c>
      <c r="I428" s="44">
        <f t="shared" si="9"/>
        <v>4.9825476583176716E-2</v>
      </c>
      <c r="K428" s="66" t="s">
        <v>3477</v>
      </c>
      <c r="L428" s="66" t="s">
        <v>3478</v>
      </c>
    </row>
    <row r="429" spans="2:12" x14ac:dyDescent="0.3">
      <c r="B429" s="27" t="s">
        <v>3393</v>
      </c>
      <c r="C429" s="55">
        <v>457</v>
      </c>
      <c r="D429" s="27" t="s">
        <v>3402</v>
      </c>
      <c r="E429" s="109">
        <v>10</v>
      </c>
      <c r="F429" s="27"/>
      <c r="G429" s="27">
        <v>1</v>
      </c>
      <c r="H429" s="44">
        <v>260.70999999999998</v>
      </c>
      <c r="I429" s="44">
        <f t="shared" si="9"/>
        <v>3.8356794906217642E-2</v>
      </c>
      <c r="L429" s="66" t="s">
        <v>3479</v>
      </c>
    </row>
    <row r="430" spans="2:12" ht="13.5" customHeight="1" x14ac:dyDescent="0.3">
      <c r="B430" s="27" t="s">
        <v>3393</v>
      </c>
      <c r="C430" s="55">
        <v>458</v>
      </c>
      <c r="D430" s="27" t="s">
        <v>349</v>
      </c>
      <c r="E430" s="109">
        <v>15.99</v>
      </c>
      <c r="F430" s="27"/>
      <c r="G430" s="27">
        <v>1</v>
      </c>
      <c r="H430" s="44">
        <v>52.14</v>
      </c>
      <c r="I430" s="44">
        <f t="shared" si="9"/>
        <v>0.30667433831990792</v>
      </c>
      <c r="K430" s="66" t="s">
        <v>3480</v>
      </c>
      <c r="L430" s="66" t="s">
        <v>3481</v>
      </c>
    </row>
    <row r="431" spans="2:12" x14ac:dyDescent="0.3">
      <c r="B431" s="27" t="s">
        <v>3393</v>
      </c>
      <c r="C431" s="55">
        <v>459</v>
      </c>
      <c r="D431" s="27" t="s">
        <v>349</v>
      </c>
      <c r="E431" s="109">
        <v>15.99</v>
      </c>
      <c r="F431" s="27"/>
      <c r="G431" s="27">
        <v>1</v>
      </c>
      <c r="H431" s="44">
        <v>52.14</v>
      </c>
      <c r="I431" s="44">
        <f t="shared" si="9"/>
        <v>0.30667433831990792</v>
      </c>
      <c r="K431" s="66" t="s">
        <v>3482</v>
      </c>
      <c r="L431" s="66" t="s">
        <v>3483</v>
      </c>
    </row>
    <row r="432" spans="2:12" x14ac:dyDescent="0.3">
      <c r="B432" s="27" t="s">
        <v>3393</v>
      </c>
      <c r="C432" s="55">
        <v>460</v>
      </c>
      <c r="D432" s="27" t="s">
        <v>350</v>
      </c>
      <c r="E432" s="109">
        <v>9.74</v>
      </c>
      <c r="F432" s="27"/>
      <c r="G432" s="27">
        <v>1</v>
      </c>
      <c r="H432" s="44">
        <v>104.29</v>
      </c>
      <c r="I432" s="44">
        <f t="shared" si="9"/>
        <v>9.3393422188129252E-2</v>
      </c>
      <c r="K432" s="66" t="s">
        <v>4139</v>
      </c>
      <c r="L432" s="66" t="s">
        <v>3485</v>
      </c>
    </row>
    <row r="433" spans="2:12" x14ac:dyDescent="0.3">
      <c r="B433" s="27" t="s">
        <v>3393</v>
      </c>
      <c r="C433" s="55">
        <v>461</v>
      </c>
      <c r="D433" s="27" t="s">
        <v>417</v>
      </c>
      <c r="E433" s="109">
        <v>5.99</v>
      </c>
      <c r="F433" s="27"/>
      <c r="G433" s="27">
        <v>1</v>
      </c>
      <c r="H433" s="44">
        <v>104.29</v>
      </c>
      <c r="I433" s="44">
        <f t="shared" si="9"/>
        <v>5.74359957809953E-2</v>
      </c>
      <c r="K433" s="66" t="s">
        <v>3486</v>
      </c>
      <c r="L433" s="66" t="s">
        <v>3487</v>
      </c>
    </row>
    <row r="434" spans="2:12" x14ac:dyDescent="0.3">
      <c r="B434" s="27" t="s">
        <v>3393</v>
      </c>
      <c r="C434" s="55">
        <v>462</v>
      </c>
      <c r="D434" s="27" t="s">
        <v>528</v>
      </c>
      <c r="E434" s="109">
        <v>25</v>
      </c>
      <c r="F434" s="27"/>
      <c r="G434" s="27">
        <v>1</v>
      </c>
      <c r="H434" s="44">
        <v>260.70999999999998</v>
      </c>
      <c r="I434" s="44">
        <f t="shared" si="9"/>
        <v>9.5891987265544099E-2</v>
      </c>
      <c r="K434" s="66" t="s">
        <v>3488</v>
      </c>
      <c r="L434" s="66" t="s">
        <v>4140</v>
      </c>
    </row>
    <row r="435" spans="2:12" x14ac:dyDescent="0.3">
      <c r="B435" s="27" t="s">
        <v>3393</v>
      </c>
      <c r="C435" s="55">
        <v>463</v>
      </c>
      <c r="D435" s="27" t="s">
        <v>348</v>
      </c>
      <c r="E435" s="109">
        <v>20</v>
      </c>
      <c r="F435" s="27"/>
      <c r="G435" s="27">
        <v>1</v>
      </c>
      <c r="H435" s="44">
        <v>52.14</v>
      </c>
      <c r="I435" s="44">
        <f t="shared" si="9"/>
        <v>0.3835826620636747</v>
      </c>
      <c r="K435" s="66" t="s">
        <v>3490</v>
      </c>
    </row>
    <row r="436" spans="2:12" x14ac:dyDescent="0.3">
      <c r="B436" s="27" t="s">
        <v>4114</v>
      </c>
      <c r="C436" s="55">
        <v>464</v>
      </c>
      <c r="D436" s="27" t="s">
        <v>447</v>
      </c>
      <c r="E436" s="109">
        <v>20</v>
      </c>
      <c r="F436" s="27"/>
      <c r="G436" s="27">
        <v>1</v>
      </c>
      <c r="H436" s="44">
        <v>4.3499999999999996</v>
      </c>
      <c r="I436" s="44">
        <f t="shared" si="9"/>
        <v>4.597701149425288</v>
      </c>
      <c r="K436" s="66" t="s">
        <v>4141</v>
      </c>
    </row>
    <row r="437" spans="2:12" x14ac:dyDescent="0.3">
      <c r="B437" s="27" t="s">
        <v>4115</v>
      </c>
      <c r="C437" s="55">
        <v>465</v>
      </c>
      <c r="D437" s="27" t="s">
        <v>189</v>
      </c>
      <c r="E437" s="109">
        <v>1.9</v>
      </c>
      <c r="F437" s="27">
        <v>9</v>
      </c>
      <c r="G437" s="27">
        <v>1</v>
      </c>
      <c r="H437" s="44">
        <v>4.5</v>
      </c>
      <c r="I437" s="44">
        <f t="shared" si="9"/>
        <v>0.42222222222222222</v>
      </c>
      <c r="K437" s="66" t="s">
        <v>3439</v>
      </c>
      <c r="L437" s="66" t="s">
        <v>4128</v>
      </c>
    </row>
    <row r="438" spans="2:12" x14ac:dyDescent="0.3">
      <c r="B438" s="27" t="s">
        <v>4115</v>
      </c>
      <c r="C438" s="55">
        <v>466</v>
      </c>
      <c r="D438" s="27" t="s">
        <v>190</v>
      </c>
      <c r="E438" s="109">
        <v>1</v>
      </c>
      <c r="F438" s="27"/>
      <c r="G438" s="27">
        <v>1</v>
      </c>
      <c r="H438" s="44">
        <v>2</v>
      </c>
      <c r="I438" s="44">
        <f t="shared" si="9"/>
        <v>0.5</v>
      </c>
      <c r="K438" s="66" t="s">
        <v>4142</v>
      </c>
      <c r="L438" s="66" t="s">
        <v>4143</v>
      </c>
    </row>
    <row r="439" spans="2:12" x14ac:dyDescent="0.3">
      <c r="B439" s="27" t="s">
        <v>4115</v>
      </c>
      <c r="C439" s="55">
        <v>467</v>
      </c>
      <c r="D439" s="27" t="s">
        <v>4118</v>
      </c>
      <c r="E439" s="109">
        <v>1.05</v>
      </c>
      <c r="F439" s="27"/>
      <c r="G439" s="27">
        <v>1</v>
      </c>
      <c r="H439" s="44">
        <v>4.3499999999999996</v>
      </c>
      <c r="I439" s="44">
        <f t="shared" si="9"/>
        <v>0.24137931034482762</v>
      </c>
      <c r="K439" s="66" t="s">
        <v>4144</v>
      </c>
      <c r="L439" s="66" t="s">
        <v>4145</v>
      </c>
    </row>
    <row r="440" spans="2:12" x14ac:dyDescent="0.3">
      <c r="B440" s="27" t="s">
        <v>4115</v>
      </c>
      <c r="C440" s="55">
        <v>468</v>
      </c>
      <c r="D440" s="27" t="s">
        <v>193</v>
      </c>
      <c r="E440" s="109">
        <v>1</v>
      </c>
      <c r="F440" s="27"/>
      <c r="G440" s="27">
        <v>1</v>
      </c>
      <c r="H440" s="44">
        <v>4.3499999999999996</v>
      </c>
      <c r="I440" s="44">
        <f t="shared" si="9"/>
        <v>0.22988505747126439</v>
      </c>
      <c r="K440" s="66" t="s">
        <v>4146</v>
      </c>
      <c r="L440" s="66" t="s">
        <v>4147</v>
      </c>
    </row>
    <row r="441" spans="2:12" x14ac:dyDescent="0.3">
      <c r="B441" s="27" t="s">
        <v>4115</v>
      </c>
      <c r="C441" s="55">
        <v>469</v>
      </c>
      <c r="D441" s="27" t="s">
        <v>195</v>
      </c>
      <c r="E441" s="109">
        <v>1.05</v>
      </c>
      <c r="F441" s="27"/>
      <c r="G441" s="27">
        <v>1</v>
      </c>
      <c r="H441" s="44">
        <v>13.04</v>
      </c>
      <c r="I441" s="44">
        <f t="shared" si="9"/>
        <v>8.0521472392638044E-2</v>
      </c>
      <c r="K441" s="66" t="s">
        <v>4148</v>
      </c>
      <c r="L441" s="66" t="s">
        <v>3453</v>
      </c>
    </row>
    <row r="442" spans="2:12" x14ac:dyDescent="0.3">
      <c r="B442" s="27" t="s">
        <v>4115</v>
      </c>
      <c r="C442" s="55">
        <v>470</v>
      </c>
      <c r="D442" s="27" t="s">
        <v>194</v>
      </c>
      <c r="E442" s="109">
        <v>0.99</v>
      </c>
      <c r="F442" s="27"/>
      <c r="G442" s="27">
        <v>1</v>
      </c>
      <c r="H442" s="44">
        <v>8.69</v>
      </c>
      <c r="I442" s="44">
        <f t="shared" si="9"/>
        <v>0.1139240506329114</v>
      </c>
      <c r="K442" s="66" t="s">
        <v>4149</v>
      </c>
      <c r="L442" s="66" t="s">
        <v>3451</v>
      </c>
    </row>
    <row r="443" spans="2:12" x14ac:dyDescent="0.3">
      <c r="B443" s="27" t="s">
        <v>4115</v>
      </c>
      <c r="C443" s="55">
        <v>471</v>
      </c>
      <c r="D443" s="27" t="s">
        <v>1461</v>
      </c>
      <c r="E443" s="109">
        <v>1</v>
      </c>
      <c r="F443" s="27">
        <v>2</v>
      </c>
      <c r="G443" s="27">
        <v>1</v>
      </c>
      <c r="H443" s="44">
        <v>521.42999999999995</v>
      </c>
      <c r="I443" s="44">
        <f t="shared" si="9"/>
        <v>1.917802964923384E-3</v>
      </c>
      <c r="K443" s="66" t="s">
        <v>4150</v>
      </c>
      <c r="L443" s="66" t="s">
        <v>4151</v>
      </c>
    </row>
    <row r="444" spans="2:12" x14ac:dyDescent="0.3">
      <c r="B444" s="27" t="s">
        <v>4115</v>
      </c>
      <c r="C444" s="55">
        <v>472</v>
      </c>
      <c r="D444" s="27" t="s">
        <v>199</v>
      </c>
      <c r="E444" s="109">
        <v>40</v>
      </c>
      <c r="F444" s="27"/>
      <c r="G444" s="27">
        <v>1</v>
      </c>
      <c r="H444" s="44">
        <v>156.43</v>
      </c>
      <c r="I444" s="44">
        <f t="shared" si="9"/>
        <v>0.25570542734769547</v>
      </c>
      <c r="K444" s="66" t="s">
        <v>4152</v>
      </c>
      <c r="L444" s="66" t="s">
        <v>4153</v>
      </c>
    </row>
    <row r="445" spans="2:12" x14ac:dyDescent="0.3">
      <c r="B445" s="27" t="s">
        <v>4114</v>
      </c>
      <c r="C445" s="55">
        <v>473</v>
      </c>
      <c r="D445" s="27" t="s">
        <v>4119</v>
      </c>
      <c r="E445" s="109">
        <v>1</v>
      </c>
      <c r="F445" s="27"/>
      <c r="G445" s="27">
        <v>1</v>
      </c>
      <c r="H445" s="44">
        <v>8.69</v>
      </c>
      <c r="I445" s="44">
        <f t="shared" si="9"/>
        <v>0.11507479861910243</v>
      </c>
      <c r="K445" s="66" t="s">
        <v>4154</v>
      </c>
      <c r="L445" s="66" t="s">
        <v>3459</v>
      </c>
    </row>
    <row r="446" spans="2:12" x14ac:dyDescent="0.3">
      <c r="B446" s="27" t="s">
        <v>4115</v>
      </c>
      <c r="C446" s="55">
        <v>474</v>
      </c>
      <c r="D446" s="27" t="s">
        <v>249</v>
      </c>
      <c r="E446" s="109">
        <v>1</v>
      </c>
      <c r="F446" s="27"/>
      <c r="G446" s="27">
        <v>1</v>
      </c>
      <c r="H446" s="44">
        <v>13.04</v>
      </c>
      <c r="I446" s="44">
        <f t="shared" si="9"/>
        <v>7.6687116564417179E-2</v>
      </c>
      <c r="K446" s="66" t="s">
        <v>4155</v>
      </c>
      <c r="L446" s="66" t="s">
        <v>4156</v>
      </c>
    </row>
    <row r="447" spans="2:12" x14ac:dyDescent="0.3">
      <c r="B447" s="27" t="s">
        <v>4114</v>
      </c>
      <c r="C447" s="55">
        <v>475</v>
      </c>
      <c r="D447" s="27" t="s">
        <v>281</v>
      </c>
      <c r="E447" s="109">
        <v>1.2</v>
      </c>
      <c r="F447" s="27"/>
      <c r="G447" s="27">
        <v>1</v>
      </c>
      <c r="H447" s="44">
        <v>13.04</v>
      </c>
      <c r="I447" s="44">
        <f t="shared" si="9"/>
        <v>9.202453987730061E-2</v>
      </c>
      <c r="K447" s="66" t="s">
        <v>4157</v>
      </c>
      <c r="L447" s="66" t="s">
        <v>4158</v>
      </c>
    </row>
    <row r="448" spans="2:12" x14ac:dyDescent="0.3">
      <c r="B448" s="27" t="s">
        <v>4114</v>
      </c>
      <c r="C448" s="55">
        <v>476</v>
      </c>
      <c r="D448" s="27" t="s">
        <v>929</v>
      </c>
      <c r="E448" s="109">
        <v>6</v>
      </c>
      <c r="F448" s="27"/>
      <c r="G448" s="27">
        <v>1</v>
      </c>
      <c r="H448" s="44">
        <v>52.14</v>
      </c>
      <c r="I448" s="44">
        <f t="shared" si="9"/>
        <v>0.11507479861910241</v>
      </c>
      <c r="K448" s="66" t="s">
        <v>3471</v>
      </c>
      <c r="L448" s="66" t="s">
        <v>3472</v>
      </c>
    </row>
    <row r="449" spans="2:12" x14ac:dyDescent="0.3">
      <c r="B449" s="27" t="s">
        <v>4115</v>
      </c>
      <c r="C449" s="55">
        <v>477</v>
      </c>
      <c r="D449" s="27" t="s">
        <v>4120</v>
      </c>
      <c r="E449" s="109">
        <v>50</v>
      </c>
      <c r="F449" s="27"/>
      <c r="G449" s="27">
        <v>1</v>
      </c>
      <c r="H449" s="44">
        <v>52.14</v>
      </c>
      <c r="I449" s="44">
        <f t="shared" si="9"/>
        <v>0.95895665515918682</v>
      </c>
      <c r="K449" s="66" t="s">
        <v>4159</v>
      </c>
    </row>
    <row r="450" spans="2:12" x14ac:dyDescent="0.3">
      <c r="B450" s="27" t="s">
        <v>4116</v>
      </c>
      <c r="C450" s="55">
        <v>478</v>
      </c>
      <c r="D450" s="27" t="s">
        <v>529</v>
      </c>
      <c r="E450" s="109">
        <v>28</v>
      </c>
      <c r="F450" s="27"/>
      <c r="G450" s="27">
        <v>1</v>
      </c>
      <c r="H450" s="44">
        <v>521.42999999999995</v>
      </c>
      <c r="I450" s="44">
        <f t="shared" si="9"/>
        <v>5.3698483017854751E-2</v>
      </c>
      <c r="K450" s="66" t="s">
        <v>3475</v>
      </c>
      <c r="L450" s="66" t="s">
        <v>3476</v>
      </c>
    </row>
    <row r="451" spans="2:12" x14ac:dyDescent="0.3">
      <c r="B451" s="27" t="s">
        <v>4116</v>
      </c>
      <c r="C451" s="55">
        <v>479</v>
      </c>
      <c r="D451" s="27" t="s">
        <v>355</v>
      </c>
      <c r="E451" s="109">
        <v>8.99</v>
      </c>
      <c r="F451" s="27"/>
      <c r="G451" s="27">
        <v>1</v>
      </c>
      <c r="H451" s="44">
        <v>260.70999999999998</v>
      </c>
      <c r="I451" s="44">
        <f t="shared" si="9"/>
        <v>3.4482758620689662E-2</v>
      </c>
      <c r="K451" s="66" t="s">
        <v>4160</v>
      </c>
      <c r="L451" s="66" t="s">
        <v>4161</v>
      </c>
    </row>
    <row r="452" spans="2:12" x14ac:dyDescent="0.3">
      <c r="B452" s="27" t="s">
        <v>4116</v>
      </c>
      <c r="C452" s="55">
        <v>480</v>
      </c>
      <c r="D452" s="27" t="s">
        <v>3402</v>
      </c>
      <c r="E452" s="109">
        <v>10</v>
      </c>
      <c r="F452" s="27"/>
      <c r="G452" s="27">
        <v>1</v>
      </c>
      <c r="H452" s="44">
        <v>260.70999999999998</v>
      </c>
      <c r="I452" s="44">
        <f t="shared" si="9"/>
        <v>3.8356794906217642E-2</v>
      </c>
      <c r="K452" s="66" t="s">
        <v>4162</v>
      </c>
      <c r="L452" s="66" t="s">
        <v>4163</v>
      </c>
    </row>
    <row r="453" spans="2:12" x14ac:dyDescent="0.3">
      <c r="B453" s="27" t="s">
        <v>4116</v>
      </c>
      <c r="C453" s="55">
        <v>481</v>
      </c>
      <c r="D453" s="27" t="s">
        <v>569</v>
      </c>
      <c r="E453" s="109">
        <v>9.99</v>
      </c>
      <c r="F453" s="27"/>
      <c r="G453" s="27">
        <v>1</v>
      </c>
      <c r="H453" s="44">
        <v>104.29</v>
      </c>
      <c r="I453" s="44">
        <f t="shared" si="9"/>
        <v>9.5790583948604846E-2</v>
      </c>
      <c r="K453" s="66" t="s">
        <v>4164</v>
      </c>
      <c r="L453" s="66" t="s">
        <v>4165</v>
      </c>
    </row>
    <row r="454" spans="2:12" x14ac:dyDescent="0.3">
      <c r="B454" s="27" t="s">
        <v>3827</v>
      </c>
      <c r="C454" s="55">
        <v>482</v>
      </c>
      <c r="D454" s="27" t="s">
        <v>417</v>
      </c>
      <c r="E454" s="109">
        <v>6.99</v>
      </c>
      <c r="F454" s="27"/>
      <c r="G454" s="27">
        <v>1</v>
      </c>
      <c r="H454" s="44">
        <v>104.29</v>
      </c>
      <c r="I454" s="44">
        <f t="shared" si="9"/>
        <v>6.702464282289769E-2</v>
      </c>
      <c r="K454" s="66" t="s">
        <v>4166</v>
      </c>
      <c r="L454" s="66" t="s">
        <v>4167</v>
      </c>
    </row>
    <row r="455" spans="2:12" x14ac:dyDescent="0.3">
      <c r="B455" s="27" t="s">
        <v>3827</v>
      </c>
      <c r="C455" s="55">
        <v>483</v>
      </c>
      <c r="D455" s="27" t="s">
        <v>528</v>
      </c>
      <c r="E455" s="109">
        <v>79.989999999999995</v>
      </c>
      <c r="F455" s="27"/>
      <c r="G455" s="27">
        <v>1</v>
      </c>
      <c r="H455" s="44">
        <v>260.70999999999998</v>
      </c>
      <c r="I455" s="44">
        <f t="shared" si="9"/>
        <v>0.30681600245483487</v>
      </c>
      <c r="K455" s="66" t="s">
        <v>4168</v>
      </c>
      <c r="L455" s="66" t="s">
        <v>4169</v>
      </c>
    </row>
    <row r="456" spans="2:12" x14ac:dyDescent="0.3">
      <c r="B456" s="162" t="s">
        <v>340</v>
      </c>
      <c r="C456" s="55"/>
      <c r="D456" s="27"/>
      <c r="E456" s="109"/>
      <c r="F456" s="27"/>
      <c r="G456" s="27"/>
      <c r="H456" s="44"/>
      <c r="I456" s="44"/>
    </row>
    <row r="457" spans="2:12" x14ac:dyDescent="0.3">
      <c r="B457" s="27" t="s">
        <v>3395</v>
      </c>
      <c r="C457" s="55">
        <v>512</v>
      </c>
      <c r="D457" s="27" t="s">
        <v>3417</v>
      </c>
      <c r="E457" s="109">
        <v>5.4</v>
      </c>
      <c r="F457" s="27"/>
      <c r="G457" s="27">
        <v>1</v>
      </c>
      <c r="H457" s="44">
        <v>52.14</v>
      </c>
      <c r="I457" s="44">
        <f t="shared" si="9"/>
        <v>0.10356731875719218</v>
      </c>
      <c r="K457" s="66" t="s">
        <v>3542</v>
      </c>
      <c r="L457" s="66" t="s">
        <v>3543</v>
      </c>
    </row>
    <row r="458" spans="2:12" x14ac:dyDescent="0.3">
      <c r="B458" s="27" t="s">
        <v>3395</v>
      </c>
      <c r="C458" s="55">
        <v>513</v>
      </c>
      <c r="D458" s="27" t="s">
        <v>354</v>
      </c>
      <c r="E458" s="109">
        <v>3.95</v>
      </c>
      <c r="F458" s="27"/>
      <c r="G458" s="27">
        <v>2</v>
      </c>
      <c r="H458" s="44">
        <v>521.42999999999995</v>
      </c>
      <c r="I458" s="44">
        <f t="shared" si="9"/>
        <v>1.5150643422894733E-2</v>
      </c>
      <c r="K458" s="66" t="s">
        <v>3544</v>
      </c>
      <c r="L458" s="66" t="s">
        <v>3545</v>
      </c>
    </row>
    <row r="459" spans="2:12" x14ac:dyDescent="0.3">
      <c r="B459" s="27" t="s">
        <v>3395</v>
      </c>
      <c r="C459" s="55">
        <v>514</v>
      </c>
      <c r="D459" s="27" t="s">
        <v>4121</v>
      </c>
      <c r="E459" s="109">
        <v>3.45</v>
      </c>
      <c r="F459" s="27"/>
      <c r="G459" s="27">
        <v>1</v>
      </c>
      <c r="H459" s="44">
        <v>521.42999999999995</v>
      </c>
      <c r="I459" s="44">
        <f t="shared" si="9"/>
        <v>6.6164202289856746E-3</v>
      </c>
      <c r="K459" s="66" t="s">
        <v>4171</v>
      </c>
      <c r="L459" s="66" t="s">
        <v>3547</v>
      </c>
    </row>
    <row r="460" spans="2:12" x14ac:dyDescent="0.3">
      <c r="B460" s="27" t="s">
        <v>3395</v>
      </c>
      <c r="C460" s="55">
        <v>515</v>
      </c>
      <c r="D460" s="27" t="s">
        <v>3419</v>
      </c>
      <c r="E460" s="109">
        <v>2.4900000000000002</v>
      </c>
      <c r="F460" s="27"/>
      <c r="G460" s="27">
        <v>1</v>
      </c>
      <c r="H460" s="44">
        <v>156.43</v>
      </c>
      <c r="I460" s="44">
        <f t="shared" si="9"/>
        <v>1.5917662852394043E-2</v>
      </c>
      <c r="K460" s="66" t="s">
        <v>4172</v>
      </c>
      <c r="L460" s="66" t="s">
        <v>3549</v>
      </c>
    </row>
    <row r="461" spans="2:12" x14ac:dyDescent="0.3">
      <c r="B461" s="27" t="s">
        <v>2424</v>
      </c>
      <c r="C461" s="55">
        <v>516</v>
      </c>
      <c r="D461" s="27" t="s">
        <v>351</v>
      </c>
      <c r="E461" s="109">
        <v>9.99</v>
      </c>
      <c r="F461" s="27"/>
      <c r="G461" s="27">
        <v>1</v>
      </c>
      <c r="H461" s="44">
        <v>52.14</v>
      </c>
      <c r="I461" s="44">
        <f t="shared" si="9"/>
        <v>0.19159953970080554</v>
      </c>
      <c r="K461" s="66" t="s">
        <v>4173</v>
      </c>
      <c r="L461" s="66" t="s">
        <v>3551</v>
      </c>
    </row>
    <row r="462" spans="2:12" x14ac:dyDescent="0.3">
      <c r="B462" s="27" t="s">
        <v>3395</v>
      </c>
      <c r="C462" s="55">
        <v>517</v>
      </c>
      <c r="D462" s="27" t="s">
        <v>352</v>
      </c>
      <c r="E462" s="109">
        <v>10</v>
      </c>
      <c r="F462" s="27"/>
      <c r="G462" s="27">
        <v>1</v>
      </c>
      <c r="H462" s="44">
        <v>52.14</v>
      </c>
      <c r="I462" s="44">
        <f t="shared" si="9"/>
        <v>0.19179133103183735</v>
      </c>
      <c r="K462" s="66" t="s">
        <v>4174</v>
      </c>
      <c r="L462" s="66" t="s">
        <v>3535</v>
      </c>
    </row>
    <row r="463" spans="2:12" x14ac:dyDescent="0.3">
      <c r="B463" s="27" t="s">
        <v>2931</v>
      </c>
      <c r="C463" s="55">
        <v>518</v>
      </c>
      <c r="D463" s="27" t="s">
        <v>355</v>
      </c>
      <c r="E463" s="109">
        <v>22.99</v>
      </c>
      <c r="F463" s="27"/>
      <c r="G463" s="27">
        <v>2</v>
      </c>
      <c r="H463" s="44">
        <v>260.70999999999998</v>
      </c>
      <c r="I463" s="44">
        <f t="shared" si="9"/>
        <v>0.1763645429787887</v>
      </c>
      <c r="K463" s="66" t="s">
        <v>3553</v>
      </c>
      <c r="L463" s="66" t="s">
        <v>4175</v>
      </c>
    </row>
    <row r="464" spans="2:12" x14ac:dyDescent="0.3">
      <c r="B464" s="162" t="s">
        <v>4176</v>
      </c>
      <c r="C464" s="27"/>
      <c r="D464" s="27"/>
      <c r="E464" s="109"/>
      <c r="F464" s="27"/>
      <c r="G464" s="27"/>
      <c r="H464" s="44"/>
      <c r="I464" s="44"/>
    </row>
    <row r="465" spans="2:12" x14ac:dyDescent="0.3">
      <c r="B465" s="27" t="s">
        <v>3396</v>
      </c>
      <c r="C465" s="27">
        <v>519</v>
      </c>
      <c r="D465" s="27" t="s">
        <v>181</v>
      </c>
      <c r="E465" s="109">
        <v>3.85</v>
      </c>
      <c r="F465" s="27"/>
      <c r="G465" s="27">
        <v>8</v>
      </c>
      <c r="H465" s="44">
        <v>52.14</v>
      </c>
      <c r="I465" s="44">
        <f t="shared" si="9"/>
        <v>0.59071729957805907</v>
      </c>
      <c r="K465" s="66" t="s">
        <v>4180</v>
      </c>
    </row>
    <row r="466" spans="2:12" x14ac:dyDescent="0.3">
      <c r="B466" s="27" t="s">
        <v>3396</v>
      </c>
      <c r="C466" s="27">
        <v>520</v>
      </c>
      <c r="D466" s="27" t="s">
        <v>4177</v>
      </c>
      <c r="E466" s="109">
        <v>0</v>
      </c>
      <c r="F466" s="27"/>
      <c r="G466" s="27">
        <v>2</v>
      </c>
      <c r="H466" s="44">
        <v>104.29</v>
      </c>
      <c r="I466" s="44">
        <f t="shared" si="9"/>
        <v>0</v>
      </c>
      <c r="K466" s="66" t="s">
        <v>3556</v>
      </c>
      <c r="L466" s="66" t="s">
        <v>4181</v>
      </c>
    </row>
    <row r="467" spans="2:12" x14ac:dyDescent="0.3">
      <c r="B467" s="27" t="s">
        <v>3396</v>
      </c>
      <c r="C467" s="27">
        <v>521</v>
      </c>
      <c r="D467" s="27" t="s">
        <v>183</v>
      </c>
      <c r="E467" s="109">
        <v>80</v>
      </c>
      <c r="F467" s="27"/>
      <c r="G467" s="27">
        <v>2</v>
      </c>
      <c r="H467" s="44">
        <v>104.29</v>
      </c>
      <c r="I467" s="44">
        <f t="shared" ref="I467:I481" si="10">(E467*G467)/H467</f>
        <v>1.534183526704382</v>
      </c>
      <c r="K467" s="66" t="s">
        <v>4182</v>
      </c>
    </row>
    <row r="468" spans="2:12" x14ac:dyDescent="0.3">
      <c r="B468" s="27" t="s">
        <v>3396</v>
      </c>
      <c r="C468" s="27">
        <v>522</v>
      </c>
      <c r="D468" s="27" t="s">
        <v>4178</v>
      </c>
      <c r="E468" s="107">
        <v>18.5</v>
      </c>
      <c r="F468" s="27"/>
      <c r="G468" s="27">
        <v>4</v>
      </c>
      <c r="H468" s="44">
        <v>52.14</v>
      </c>
      <c r="I468" s="44">
        <f t="shared" si="10"/>
        <v>1.4192558496355965</v>
      </c>
      <c r="K468" s="66" t="s">
        <v>4183</v>
      </c>
    </row>
    <row r="469" spans="2:12" x14ac:dyDescent="0.3">
      <c r="B469" s="27" t="s">
        <v>3396</v>
      </c>
      <c r="C469" s="27">
        <v>523</v>
      </c>
      <c r="D469" s="27" t="s">
        <v>185</v>
      </c>
      <c r="E469" s="107">
        <v>50.5</v>
      </c>
      <c r="F469" s="27"/>
      <c r="G469" s="27">
        <v>2</v>
      </c>
      <c r="H469" s="44">
        <v>52.14</v>
      </c>
      <c r="I469" s="44">
        <f t="shared" si="10"/>
        <v>1.9370924434215573</v>
      </c>
      <c r="K469" s="66" t="s">
        <v>4184</v>
      </c>
    </row>
    <row r="470" spans="2:12" x14ac:dyDescent="0.3">
      <c r="B470" s="27" t="s">
        <v>3396</v>
      </c>
      <c r="C470" s="27">
        <v>524</v>
      </c>
      <c r="D470" s="27" t="s">
        <v>279</v>
      </c>
      <c r="E470" s="109">
        <v>1.05</v>
      </c>
      <c r="F470" s="27">
        <v>40</v>
      </c>
      <c r="G470" s="27">
        <v>1</v>
      </c>
      <c r="H470" s="44">
        <v>52.14</v>
      </c>
      <c r="I470" s="44">
        <f t="shared" si="10"/>
        <v>2.0138089758342925E-2</v>
      </c>
      <c r="K470" s="66" t="s">
        <v>3560</v>
      </c>
      <c r="L470" s="66" t="s">
        <v>3561</v>
      </c>
    </row>
    <row r="471" spans="2:12" x14ac:dyDescent="0.3">
      <c r="B471" s="27" t="s">
        <v>3396</v>
      </c>
      <c r="C471" s="27">
        <v>525</v>
      </c>
      <c r="D471" s="27" t="s">
        <v>346</v>
      </c>
      <c r="E471" s="109">
        <v>1.25</v>
      </c>
      <c r="F471" s="27">
        <v>16</v>
      </c>
      <c r="G471" s="27">
        <v>1</v>
      </c>
      <c r="H471" s="44">
        <v>8.69</v>
      </c>
      <c r="I471" s="44">
        <f t="shared" si="10"/>
        <v>0.14384349827387802</v>
      </c>
      <c r="K471" s="66" t="s">
        <v>4185</v>
      </c>
      <c r="L471" s="66" t="s">
        <v>3563</v>
      </c>
    </row>
    <row r="472" spans="2:12" x14ac:dyDescent="0.3">
      <c r="B472" s="27" t="s">
        <v>3396</v>
      </c>
      <c r="C472" s="27">
        <v>526</v>
      </c>
      <c r="D472" s="27" t="s">
        <v>3420</v>
      </c>
      <c r="E472" s="109">
        <v>1.89</v>
      </c>
      <c r="F472" s="27">
        <v>16</v>
      </c>
      <c r="G472" s="27">
        <v>1</v>
      </c>
      <c r="H472" s="44">
        <v>8.69</v>
      </c>
      <c r="I472" s="44">
        <f t="shared" si="10"/>
        <v>0.21749136939010358</v>
      </c>
      <c r="K472" s="66" t="s">
        <v>4185</v>
      </c>
      <c r="L472" s="66" t="s">
        <v>3564</v>
      </c>
    </row>
    <row r="473" spans="2:12" x14ac:dyDescent="0.3">
      <c r="B473" s="27" t="s">
        <v>3396</v>
      </c>
      <c r="C473" s="27">
        <v>527</v>
      </c>
      <c r="D473" s="27" t="s">
        <v>4179</v>
      </c>
      <c r="E473" s="109">
        <v>2.1</v>
      </c>
      <c r="F473" s="27"/>
      <c r="G473" s="27">
        <v>1</v>
      </c>
      <c r="H473" s="44">
        <v>52.14</v>
      </c>
      <c r="I473" s="44">
        <f t="shared" si="10"/>
        <v>4.0276179516685849E-2</v>
      </c>
      <c r="K473" s="66" t="s">
        <v>3565</v>
      </c>
      <c r="L473" s="66" t="s">
        <v>4186</v>
      </c>
    </row>
    <row r="474" spans="2:12" x14ac:dyDescent="0.3">
      <c r="B474" s="27" t="s">
        <v>3396</v>
      </c>
      <c r="C474" s="27">
        <v>528</v>
      </c>
      <c r="D474" s="27" t="s">
        <v>3421</v>
      </c>
      <c r="E474" s="109">
        <v>33.200000000000003</v>
      </c>
      <c r="F474" s="27"/>
      <c r="G474" s="27">
        <v>1</v>
      </c>
      <c r="H474" s="44">
        <v>104.29</v>
      </c>
      <c r="I474" s="44">
        <f t="shared" si="10"/>
        <v>0.31834308179115928</v>
      </c>
      <c r="K474" s="66" t="s">
        <v>4187</v>
      </c>
      <c r="L474" s="66" t="s">
        <v>4188</v>
      </c>
    </row>
    <row r="475" spans="2:12" x14ac:dyDescent="0.3">
      <c r="B475" s="27" t="s">
        <v>3396</v>
      </c>
      <c r="C475" s="27">
        <v>529</v>
      </c>
      <c r="D475" s="27" t="s">
        <v>1465</v>
      </c>
      <c r="E475" s="109">
        <v>3.39</v>
      </c>
      <c r="F475" s="27"/>
      <c r="G475" s="27">
        <v>1</v>
      </c>
      <c r="H475" s="44">
        <v>52.14</v>
      </c>
      <c r="I475" s="44">
        <f t="shared" si="10"/>
        <v>6.5017261219792871E-2</v>
      </c>
      <c r="K475" s="66" t="s">
        <v>3565</v>
      </c>
      <c r="L475" s="66" t="s">
        <v>3569</v>
      </c>
    </row>
    <row r="476" spans="2:12" x14ac:dyDescent="0.3">
      <c r="B476" s="27" t="s">
        <v>3396</v>
      </c>
      <c r="C476" s="27">
        <v>530</v>
      </c>
      <c r="D476" s="27" t="s">
        <v>3423</v>
      </c>
      <c r="E476" s="109">
        <v>2.99</v>
      </c>
      <c r="F476" s="27">
        <v>8</v>
      </c>
      <c r="G476" s="27">
        <v>1</v>
      </c>
      <c r="H476" s="44">
        <v>52.14</v>
      </c>
      <c r="I476" s="44">
        <f t="shared" si="10"/>
        <v>5.7345607978519376E-2</v>
      </c>
      <c r="K476" s="66" t="s">
        <v>3570</v>
      </c>
      <c r="L476" s="66" t="s">
        <v>4189</v>
      </c>
    </row>
    <row r="477" spans="2:12" x14ac:dyDescent="0.3">
      <c r="B477" s="27" t="s">
        <v>3396</v>
      </c>
      <c r="C477" s="27">
        <v>531</v>
      </c>
      <c r="D477" s="27" t="s">
        <v>3424</v>
      </c>
      <c r="E477" s="109">
        <v>2.4900000000000002</v>
      </c>
      <c r="F477" s="27">
        <v>30</v>
      </c>
      <c r="G477" s="27">
        <v>8</v>
      </c>
      <c r="H477" s="44">
        <v>52.14</v>
      </c>
      <c r="I477" s="44">
        <f t="shared" si="10"/>
        <v>0.38204833141542005</v>
      </c>
      <c r="K477" s="66" t="s">
        <v>4190</v>
      </c>
      <c r="L477" s="66" t="s">
        <v>3573</v>
      </c>
    </row>
    <row r="478" spans="2:12" x14ac:dyDescent="0.3">
      <c r="B478" s="27" t="s">
        <v>3396</v>
      </c>
      <c r="C478" s="27">
        <v>532</v>
      </c>
      <c r="D478" s="27" t="s">
        <v>188</v>
      </c>
      <c r="E478" s="109">
        <v>6.99</v>
      </c>
      <c r="F478" s="27"/>
      <c r="G478" s="27">
        <v>1</v>
      </c>
      <c r="H478" s="44">
        <v>104.29</v>
      </c>
      <c r="I478" s="44">
        <f t="shared" si="10"/>
        <v>6.702464282289769E-2</v>
      </c>
      <c r="K478" s="66" t="s">
        <v>3574</v>
      </c>
      <c r="L478" s="66" t="s">
        <v>4191</v>
      </c>
    </row>
    <row r="479" spans="2:12" x14ac:dyDescent="0.3">
      <c r="B479" s="162" t="s">
        <v>340</v>
      </c>
      <c r="C479" s="27"/>
      <c r="D479" s="27"/>
      <c r="E479" s="109"/>
      <c r="F479" s="27"/>
      <c r="G479" s="27"/>
      <c r="H479" s="44"/>
      <c r="I479" s="44"/>
    </row>
    <row r="480" spans="2:12" x14ac:dyDescent="0.3">
      <c r="B480" s="27" t="s">
        <v>3396</v>
      </c>
      <c r="C480" s="27">
        <v>536</v>
      </c>
      <c r="D480" s="27" t="s">
        <v>353</v>
      </c>
      <c r="E480" s="109">
        <v>9.99</v>
      </c>
      <c r="F480" s="27">
        <v>1</v>
      </c>
      <c r="G480" s="27">
        <v>1</v>
      </c>
      <c r="H480" s="44">
        <v>521.42999999999995</v>
      </c>
      <c r="I480" s="44">
        <f t="shared" si="10"/>
        <v>1.9158851619584607E-2</v>
      </c>
      <c r="K480" s="66" t="s">
        <v>4192</v>
      </c>
      <c r="L480" s="66" t="s">
        <v>3583</v>
      </c>
    </row>
    <row r="481" spans="2:12" x14ac:dyDescent="0.3">
      <c r="B481" s="27" t="s">
        <v>3396</v>
      </c>
      <c r="C481" s="27">
        <v>537</v>
      </c>
      <c r="D481" s="27" t="s">
        <v>3426</v>
      </c>
      <c r="E481" s="109">
        <v>6.99</v>
      </c>
      <c r="F481" s="27">
        <v>40</v>
      </c>
      <c r="G481" s="27">
        <v>1</v>
      </c>
      <c r="H481" s="44">
        <v>521.42999999999995</v>
      </c>
      <c r="I481" s="44">
        <f t="shared" si="10"/>
        <v>1.3405442724814455E-2</v>
      </c>
      <c r="K481" s="66" t="s">
        <v>4193</v>
      </c>
      <c r="L481" s="66" t="s">
        <v>3585</v>
      </c>
    </row>
    <row r="482" spans="2:12" x14ac:dyDescent="0.3">
      <c r="B482" s="27"/>
      <c r="C482" s="27"/>
      <c r="D482" s="27"/>
      <c r="E482" s="109"/>
      <c r="F482" s="27"/>
      <c r="G482" s="27"/>
      <c r="H482" s="44"/>
      <c r="I482" s="44"/>
    </row>
    <row r="483" spans="2:12" x14ac:dyDescent="0.3">
      <c r="B483" s="40" t="s">
        <v>14</v>
      </c>
      <c r="C483" s="27"/>
      <c r="D483" s="27"/>
      <c r="E483" s="109"/>
      <c r="F483" s="27"/>
      <c r="G483" s="27"/>
      <c r="H483" s="44"/>
      <c r="I483" s="44"/>
    </row>
    <row r="484" spans="2:12" x14ac:dyDescent="0.3">
      <c r="B484" s="162" t="s">
        <v>4176</v>
      </c>
      <c r="C484" s="27"/>
      <c r="D484" s="27"/>
      <c r="E484" s="109"/>
      <c r="F484" s="27"/>
      <c r="G484" s="27"/>
      <c r="H484" s="44"/>
      <c r="I484" s="44"/>
    </row>
    <row r="485" spans="2:12" x14ac:dyDescent="0.3">
      <c r="B485" s="27" t="s">
        <v>356</v>
      </c>
      <c r="C485" s="27">
        <v>538</v>
      </c>
      <c r="D485" s="27" t="s">
        <v>356</v>
      </c>
      <c r="E485" s="109">
        <v>179.99</v>
      </c>
      <c r="F485" s="27"/>
      <c r="G485" s="27">
        <v>1</v>
      </c>
      <c r="H485" s="44">
        <v>521.42999999999995</v>
      </c>
      <c r="I485" s="44">
        <f t="shared" ref="I485:I492" si="11">(E485*G485)/H485</f>
        <v>0.34518535565655989</v>
      </c>
      <c r="K485" s="66" t="s">
        <v>3590</v>
      </c>
      <c r="L485" s="66" t="s">
        <v>3596</v>
      </c>
    </row>
    <row r="486" spans="2:12" x14ac:dyDescent="0.3">
      <c r="B486" s="27" t="s">
        <v>205</v>
      </c>
      <c r="C486" s="27">
        <v>539</v>
      </c>
      <c r="D486" s="27" t="s">
        <v>205</v>
      </c>
      <c r="E486" s="109"/>
      <c r="F486" s="27"/>
      <c r="G486" s="27">
        <v>1</v>
      </c>
      <c r="H486" s="44">
        <v>4</v>
      </c>
      <c r="I486" s="44">
        <f t="shared" si="11"/>
        <v>0</v>
      </c>
      <c r="K486" s="66" t="s">
        <v>4195</v>
      </c>
      <c r="L486" s="66" t="s">
        <v>4196</v>
      </c>
    </row>
    <row r="487" spans="2:12" x14ac:dyDescent="0.3">
      <c r="B487" s="27" t="s">
        <v>3586</v>
      </c>
      <c r="C487" s="27">
        <v>540</v>
      </c>
      <c r="D487" s="27" t="s">
        <v>3586</v>
      </c>
      <c r="E487" s="109">
        <v>5</v>
      </c>
      <c r="F487" s="27"/>
      <c r="G487" s="27">
        <v>1</v>
      </c>
      <c r="H487" s="44">
        <v>1</v>
      </c>
      <c r="I487" s="44">
        <f t="shared" si="11"/>
        <v>5</v>
      </c>
      <c r="K487" s="66" t="s">
        <v>4197</v>
      </c>
    </row>
    <row r="488" spans="2:12" x14ac:dyDescent="0.3">
      <c r="B488" s="27" t="s">
        <v>4194</v>
      </c>
      <c r="C488" s="27">
        <v>541</v>
      </c>
      <c r="D488" s="44" t="s">
        <v>210</v>
      </c>
      <c r="E488" s="109">
        <v>30</v>
      </c>
      <c r="F488" s="27"/>
      <c r="G488" s="27">
        <v>2</v>
      </c>
      <c r="H488" s="44">
        <v>52.14</v>
      </c>
      <c r="I488" s="44">
        <f t="shared" si="11"/>
        <v>1.1507479861910241</v>
      </c>
      <c r="K488" s="66" t="s">
        <v>4198</v>
      </c>
    </row>
    <row r="489" spans="2:12" x14ac:dyDescent="0.3">
      <c r="B489" s="162" t="s">
        <v>340</v>
      </c>
      <c r="C489" s="27"/>
      <c r="D489" s="44"/>
      <c r="E489" s="109"/>
      <c r="F489" s="27"/>
      <c r="G489" s="27"/>
      <c r="H489" s="44"/>
      <c r="I489" s="44"/>
    </row>
    <row r="490" spans="2:12" x14ac:dyDescent="0.3">
      <c r="B490" s="27"/>
      <c r="C490" s="27"/>
      <c r="D490" s="44" t="s">
        <v>3588</v>
      </c>
      <c r="E490" s="109">
        <v>3.99</v>
      </c>
      <c r="F490" s="27">
        <v>2</v>
      </c>
      <c r="G490" s="27">
        <v>1</v>
      </c>
      <c r="H490" s="44">
        <v>260.70999999999998</v>
      </c>
      <c r="I490" s="44">
        <f t="shared" si="11"/>
        <v>1.5304361167580839E-2</v>
      </c>
      <c r="K490" s="66" t="s">
        <v>3593</v>
      </c>
      <c r="L490" s="66" t="s">
        <v>3597</v>
      </c>
    </row>
    <row r="491" spans="2:12" x14ac:dyDescent="0.3">
      <c r="B491" s="27" t="s">
        <v>380</v>
      </c>
      <c r="C491" s="27">
        <v>542</v>
      </c>
      <c r="D491" s="44" t="s">
        <v>380</v>
      </c>
      <c r="E491" s="109">
        <v>7895</v>
      </c>
      <c r="F491" s="27"/>
      <c r="G491" s="27">
        <v>1</v>
      </c>
      <c r="H491" s="44">
        <v>1</v>
      </c>
      <c r="I491" s="44">
        <f t="shared" si="11"/>
        <v>7895</v>
      </c>
      <c r="K491" s="66" t="s">
        <v>3594</v>
      </c>
      <c r="L491" s="66" t="s">
        <v>3598</v>
      </c>
    </row>
    <row r="492" spans="2:12" x14ac:dyDescent="0.3">
      <c r="B492" s="27" t="s">
        <v>3587</v>
      </c>
      <c r="C492" s="27">
        <v>543</v>
      </c>
      <c r="D492" s="44" t="s">
        <v>3589</v>
      </c>
      <c r="E492" s="109">
        <v>89.95</v>
      </c>
      <c r="F492" s="27"/>
      <c r="G492" s="27">
        <v>1</v>
      </c>
      <c r="H492" s="44">
        <v>521.42999999999995</v>
      </c>
      <c r="I492" s="44">
        <f t="shared" si="11"/>
        <v>0.17250637669485838</v>
      </c>
      <c r="K492" s="66" t="s">
        <v>3595</v>
      </c>
      <c r="L492" s="66" t="s">
        <v>4199</v>
      </c>
    </row>
    <row r="493" spans="2:12" x14ac:dyDescent="0.3">
      <c r="B493" s="27"/>
      <c r="C493" s="27"/>
      <c r="D493" s="27"/>
      <c r="E493" s="109"/>
      <c r="F493" s="27"/>
      <c r="G493" s="27"/>
      <c r="H493" s="44"/>
      <c r="I493" s="44"/>
    </row>
    <row r="494" spans="2:12" x14ac:dyDescent="0.3">
      <c r="B494" s="40" t="s">
        <v>257</v>
      </c>
      <c r="C494" s="27"/>
      <c r="D494" s="27"/>
      <c r="E494" s="109"/>
      <c r="F494" s="27"/>
      <c r="G494" s="27"/>
      <c r="H494" s="44"/>
      <c r="I494" s="44"/>
    </row>
    <row r="495" spans="2:12" x14ac:dyDescent="0.3">
      <c r="B495" s="27" t="s">
        <v>2529</v>
      </c>
      <c r="C495" s="27">
        <v>544</v>
      </c>
      <c r="D495" s="44" t="s">
        <v>212</v>
      </c>
      <c r="E495" s="109">
        <v>200</v>
      </c>
      <c r="F495" s="27"/>
      <c r="G495" s="27">
        <v>1</v>
      </c>
      <c r="H495" s="44">
        <v>521.42999999999995</v>
      </c>
      <c r="I495" s="44">
        <f t="shared" ref="I495:I524" si="12">(E495*G495)/H495</f>
        <v>0.38356059298467682</v>
      </c>
      <c r="K495" s="66" t="s">
        <v>4204</v>
      </c>
      <c r="L495" s="66" t="s">
        <v>3643</v>
      </c>
    </row>
    <row r="496" spans="2:12" x14ac:dyDescent="0.3">
      <c r="B496" s="27" t="s">
        <v>2529</v>
      </c>
      <c r="C496" s="27">
        <v>545</v>
      </c>
      <c r="D496" s="44" t="s">
        <v>3606</v>
      </c>
      <c r="E496" s="109">
        <v>24.99</v>
      </c>
      <c r="F496" s="27"/>
      <c r="G496" s="27">
        <v>1</v>
      </c>
      <c r="H496" s="44">
        <v>521.42999999999995</v>
      </c>
      <c r="I496" s="44">
        <f t="shared" si="12"/>
        <v>4.7925896093435359E-2</v>
      </c>
      <c r="K496" s="66" t="s">
        <v>3616</v>
      </c>
      <c r="L496" s="66" t="s">
        <v>3644</v>
      </c>
    </row>
    <row r="497" spans="2:12" x14ac:dyDescent="0.3">
      <c r="B497" s="27" t="s">
        <v>2529</v>
      </c>
      <c r="C497" s="27">
        <v>546</v>
      </c>
      <c r="D497" s="44" t="s">
        <v>214</v>
      </c>
      <c r="E497" s="109">
        <v>164.3</v>
      </c>
      <c r="F497" s="27"/>
      <c r="G497" s="27">
        <v>1</v>
      </c>
      <c r="H497" s="44">
        <v>208.57</v>
      </c>
      <c r="I497" s="44">
        <f t="shared" si="12"/>
        <v>0.78774512154192844</v>
      </c>
      <c r="K497" s="66" t="s">
        <v>4205</v>
      </c>
      <c r="L497" s="66" t="s">
        <v>3645</v>
      </c>
    </row>
    <row r="498" spans="2:12" x14ac:dyDescent="0.3">
      <c r="B498" s="27" t="s">
        <v>3600</v>
      </c>
      <c r="C498" s="27">
        <v>547</v>
      </c>
      <c r="D498" s="44" t="s">
        <v>357</v>
      </c>
      <c r="E498" s="109">
        <v>119.99</v>
      </c>
      <c r="F498" s="27"/>
      <c r="G498" s="27">
        <v>1</v>
      </c>
      <c r="H498" s="44">
        <v>208.57</v>
      </c>
      <c r="I498" s="44">
        <f t="shared" si="12"/>
        <v>0.57529846094836268</v>
      </c>
      <c r="K498" s="66" t="s">
        <v>3618</v>
      </c>
      <c r="L498" s="66" t="s">
        <v>3646</v>
      </c>
    </row>
    <row r="499" spans="2:12" x14ac:dyDescent="0.3">
      <c r="B499" s="27" t="s">
        <v>4200</v>
      </c>
      <c r="C499" s="27">
        <v>548</v>
      </c>
      <c r="D499" s="44" t="s">
        <v>216</v>
      </c>
      <c r="E499" s="109">
        <v>20</v>
      </c>
      <c r="F499" s="27"/>
      <c r="G499" s="27">
        <v>14</v>
      </c>
      <c r="H499" s="44">
        <v>52.14</v>
      </c>
      <c r="I499" s="44">
        <f t="shared" si="12"/>
        <v>5.3701572688914458</v>
      </c>
      <c r="K499" s="66" t="s">
        <v>4206</v>
      </c>
    </row>
    <row r="500" spans="2:12" x14ac:dyDescent="0.3">
      <c r="B500" s="27" t="s">
        <v>2530</v>
      </c>
      <c r="C500" s="27">
        <v>549</v>
      </c>
      <c r="D500" s="44" t="s">
        <v>216</v>
      </c>
      <c r="E500" s="109">
        <v>15</v>
      </c>
      <c r="F500" s="27"/>
      <c r="G500" s="27">
        <v>12</v>
      </c>
      <c r="H500" s="44">
        <v>52.14</v>
      </c>
      <c r="I500" s="44">
        <f t="shared" si="12"/>
        <v>3.4522439585730726</v>
      </c>
      <c r="K500" s="66" t="s">
        <v>4207</v>
      </c>
    </row>
    <row r="501" spans="2:12" x14ac:dyDescent="0.3">
      <c r="B501" s="27" t="s">
        <v>2530</v>
      </c>
      <c r="C501" s="27">
        <v>550</v>
      </c>
      <c r="D501" s="44" t="s">
        <v>216</v>
      </c>
      <c r="E501" s="109">
        <v>10</v>
      </c>
      <c r="F501" s="27"/>
      <c r="G501" s="27">
        <v>1</v>
      </c>
      <c r="H501" s="44">
        <v>52.14</v>
      </c>
      <c r="I501" s="44">
        <f t="shared" si="12"/>
        <v>0.19179133103183735</v>
      </c>
      <c r="K501" s="66" t="s">
        <v>3621</v>
      </c>
    </row>
    <row r="502" spans="2:12" x14ac:dyDescent="0.3">
      <c r="B502" s="27" t="s">
        <v>3601</v>
      </c>
      <c r="C502" s="27">
        <v>551</v>
      </c>
      <c r="D502" s="44" t="s">
        <v>216</v>
      </c>
      <c r="E502" s="109">
        <v>50</v>
      </c>
      <c r="F502" s="27"/>
      <c r="G502" s="27">
        <v>1</v>
      </c>
      <c r="H502" s="44">
        <v>52.14</v>
      </c>
      <c r="I502" s="44">
        <f t="shared" si="12"/>
        <v>0.95895665515918682</v>
      </c>
      <c r="K502" s="66" t="s">
        <v>4208</v>
      </c>
    </row>
    <row r="503" spans="2:12" x14ac:dyDescent="0.3">
      <c r="B503" s="27" t="s">
        <v>4201</v>
      </c>
      <c r="C503" s="27">
        <v>552</v>
      </c>
      <c r="D503" s="44" t="s">
        <v>537</v>
      </c>
      <c r="E503" s="109">
        <v>60</v>
      </c>
      <c r="F503" s="27"/>
      <c r="G503" s="27">
        <v>1</v>
      </c>
      <c r="H503" s="44">
        <v>521.42999999999995</v>
      </c>
      <c r="I503" s="44">
        <f t="shared" si="12"/>
        <v>0.11506817789540304</v>
      </c>
      <c r="K503" s="66" t="s">
        <v>4209</v>
      </c>
    </row>
    <row r="504" spans="2:12" x14ac:dyDescent="0.3">
      <c r="B504" s="27" t="s">
        <v>4201</v>
      </c>
      <c r="C504" s="27">
        <v>553</v>
      </c>
      <c r="D504" s="44" t="s">
        <v>537</v>
      </c>
      <c r="E504" s="109">
        <v>10</v>
      </c>
      <c r="F504" s="27"/>
      <c r="G504" s="27">
        <v>1</v>
      </c>
      <c r="H504" s="44">
        <v>52.14</v>
      </c>
      <c r="I504" s="44">
        <f t="shared" si="12"/>
        <v>0.19179133103183735</v>
      </c>
      <c r="K504" s="66" t="s">
        <v>4210</v>
      </c>
    </row>
    <row r="505" spans="2:12" x14ac:dyDescent="0.3">
      <c r="B505" s="27" t="s">
        <v>2534</v>
      </c>
      <c r="C505" s="27">
        <v>554</v>
      </c>
      <c r="D505" s="44" t="s">
        <v>1544</v>
      </c>
      <c r="E505" s="109">
        <v>10</v>
      </c>
      <c r="F505" s="27"/>
      <c r="G505" s="27">
        <v>2</v>
      </c>
      <c r="H505" s="44">
        <v>52.14</v>
      </c>
      <c r="I505" s="44">
        <f t="shared" si="12"/>
        <v>0.3835826620636747</v>
      </c>
      <c r="K505" s="66" t="s">
        <v>4211</v>
      </c>
    </row>
    <row r="506" spans="2:12" x14ac:dyDescent="0.3">
      <c r="B506" s="27" t="s">
        <v>4202</v>
      </c>
      <c r="C506" s="27">
        <v>555</v>
      </c>
      <c r="D506" s="44" t="s">
        <v>539</v>
      </c>
      <c r="E506" s="109">
        <v>1.99</v>
      </c>
      <c r="F506" s="27"/>
      <c r="G506" s="27">
        <v>1</v>
      </c>
      <c r="H506" s="44">
        <v>52.14</v>
      </c>
      <c r="I506" s="44">
        <f t="shared" si="12"/>
        <v>3.8166474875335636E-2</v>
      </c>
      <c r="K506" s="66" t="s">
        <v>4212</v>
      </c>
      <c r="L506" s="66" t="s">
        <v>3647</v>
      </c>
    </row>
    <row r="507" spans="2:12" x14ac:dyDescent="0.3">
      <c r="B507" s="27" t="s">
        <v>3603</v>
      </c>
      <c r="C507" s="27">
        <v>556</v>
      </c>
      <c r="D507" s="44" t="s">
        <v>3607</v>
      </c>
      <c r="E507" s="109">
        <v>5.09</v>
      </c>
      <c r="F507" s="27"/>
      <c r="G507" s="27">
        <v>1</v>
      </c>
      <c r="H507" s="44">
        <v>52.14</v>
      </c>
      <c r="I507" s="44">
        <f t="shared" si="12"/>
        <v>9.7621787495205212E-2</v>
      </c>
      <c r="K507" s="66" t="s">
        <v>4212</v>
      </c>
      <c r="L507" s="66" t="s">
        <v>3648</v>
      </c>
    </row>
    <row r="508" spans="2:12" x14ac:dyDescent="0.3">
      <c r="B508" s="27" t="s">
        <v>4203</v>
      </c>
      <c r="C508" s="27">
        <v>557</v>
      </c>
      <c r="D508" s="44" t="s">
        <v>360</v>
      </c>
      <c r="E508" s="109">
        <v>4.99</v>
      </c>
      <c r="F508" s="27">
        <v>10</v>
      </c>
      <c r="G508" s="27">
        <v>1</v>
      </c>
      <c r="H508" s="44">
        <v>52.14</v>
      </c>
      <c r="I508" s="44">
        <f t="shared" si="12"/>
        <v>9.570387418488685E-2</v>
      </c>
      <c r="K508" s="66" t="s">
        <v>4213</v>
      </c>
      <c r="L508" s="66" t="s">
        <v>3649</v>
      </c>
    </row>
    <row r="509" spans="2:12" x14ac:dyDescent="0.3">
      <c r="B509" s="27" t="s">
        <v>4203</v>
      </c>
      <c r="C509" s="27">
        <v>558</v>
      </c>
      <c r="D509" s="44" t="s">
        <v>358</v>
      </c>
      <c r="E509" s="109">
        <v>3.49</v>
      </c>
      <c r="F509" s="27">
        <v>50</v>
      </c>
      <c r="G509" s="27">
        <v>1</v>
      </c>
      <c r="H509" s="44">
        <v>52.14</v>
      </c>
      <c r="I509" s="44">
        <f t="shared" si="12"/>
        <v>6.6935174530111247E-2</v>
      </c>
      <c r="K509" s="66" t="s">
        <v>4214</v>
      </c>
      <c r="L509" s="66" t="s">
        <v>3650</v>
      </c>
    </row>
    <row r="510" spans="2:12" x14ac:dyDescent="0.3">
      <c r="B510" s="27" t="s">
        <v>4203</v>
      </c>
      <c r="C510" s="27">
        <v>559</v>
      </c>
      <c r="D510" s="44" t="s">
        <v>3608</v>
      </c>
      <c r="E510" s="109">
        <v>3.99</v>
      </c>
      <c r="F510" s="27"/>
      <c r="G510" s="27">
        <v>1</v>
      </c>
      <c r="H510" s="44">
        <v>52.14</v>
      </c>
      <c r="I510" s="44">
        <f t="shared" si="12"/>
        <v>7.652474108170311E-2</v>
      </c>
      <c r="K510" s="66" t="s">
        <v>4215</v>
      </c>
      <c r="L510" s="66" t="s">
        <v>3651</v>
      </c>
    </row>
    <row r="511" spans="2:12" x14ac:dyDescent="0.3">
      <c r="B511" s="162" t="s">
        <v>340</v>
      </c>
      <c r="C511" s="27"/>
      <c r="D511" s="27"/>
      <c r="E511" s="109"/>
      <c r="F511" s="27"/>
      <c r="G511" s="27"/>
      <c r="H511" s="44"/>
      <c r="I511" s="44"/>
    </row>
    <row r="512" spans="2:12" x14ac:dyDescent="0.3">
      <c r="B512" s="27" t="s">
        <v>2529</v>
      </c>
      <c r="C512" s="27">
        <v>563</v>
      </c>
      <c r="D512" s="44" t="s">
        <v>3611</v>
      </c>
      <c r="E512" s="109">
        <v>15</v>
      </c>
      <c r="F512" s="27"/>
      <c r="G512" s="27">
        <v>1</v>
      </c>
      <c r="H512" s="44">
        <v>52.14</v>
      </c>
      <c r="I512" s="44">
        <f t="shared" si="12"/>
        <v>0.28768699654775604</v>
      </c>
      <c r="K512" s="66" t="s">
        <v>4216</v>
      </c>
    </row>
    <row r="513" spans="2:12" x14ac:dyDescent="0.3">
      <c r="B513" s="162" t="s">
        <v>4176</v>
      </c>
      <c r="C513" s="27"/>
      <c r="D513" s="27"/>
      <c r="E513" s="109"/>
      <c r="F513" s="27"/>
      <c r="G513" s="27"/>
      <c r="H513" s="44"/>
      <c r="I513" s="44"/>
    </row>
    <row r="514" spans="2:12" x14ac:dyDescent="0.3">
      <c r="B514" s="27" t="s">
        <v>219</v>
      </c>
      <c r="C514" s="27">
        <v>564</v>
      </c>
      <c r="D514" s="44" t="s">
        <v>219</v>
      </c>
      <c r="E514" s="109">
        <v>157.5</v>
      </c>
      <c r="F514" s="27"/>
      <c r="G514" s="27">
        <v>1</v>
      </c>
      <c r="H514" s="44">
        <v>52.14</v>
      </c>
      <c r="I514" s="44">
        <f t="shared" si="12"/>
        <v>3.0207134637514383</v>
      </c>
      <c r="L514" s="66" t="s">
        <v>4217</v>
      </c>
    </row>
    <row r="515" spans="2:12" x14ac:dyDescent="0.3">
      <c r="B515" s="27" t="s">
        <v>2543</v>
      </c>
      <c r="C515" s="27">
        <v>565</v>
      </c>
      <c r="D515" s="44" t="s">
        <v>362</v>
      </c>
      <c r="E515" s="109">
        <v>45</v>
      </c>
      <c r="F515" s="27"/>
      <c r="G515" s="27">
        <v>1</v>
      </c>
      <c r="H515" s="44">
        <v>4.3499999999999996</v>
      </c>
      <c r="I515" s="44">
        <f t="shared" si="12"/>
        <v>10.344827586206897</v>
      </c>
      <c r="K515" s="66" t="s">
        <v>3634</v>
      </c>
      <c r="L515" s="66" t="s">
        <v>4218</v>
      </c>
    </row>
    <row r="516" spans="2:12" x14ac:dyDescent="0.3">
      <c r="B516" s="27" t="s">
        <v>3604</v>
      </c>
      <c r="C516" s="27">
        <v>566</v>
      </c>
      <c r="D516" s="44" t="s">
        <v>3612</v>
      </c>
      <c r="E516" s="109">
        <v>5.99</v>
      </c>
      <c r="F516" s="27"/>
      <c r="G516" s="27">
        <v>1</v>
      </c>
      <c r="H516" s="44">
        <v>4.3499999999999996</v>
      </c>
      <c r="I516" s="44">
        <f t="shared" si="12"/>
        <v>1.3770114942528737</v>
      </c>
      <c r="K516" s="66" t="s">
        <v>4219</v>
      </c>
      <c r="L516" s="66" t="s">
        <v>3654</v>
      </c>
    </row>
    <row r="517" spans="2:12" x14ac:dyDescent="0.3">
      <c r="B517" s="27" t="s">
        <v>2544</v>
      </c>
      <c r="C517" s="27">
        <v>567</v>
      </c>
      <c r="D517" s="44" t="s">
        <v>218</v>
      </c>
      <c r="E517" s="109">
        <v>20</v>
      </c>
      <c r="F517" s="27"/>
      <c r="G517" s="27">
        <v>1</v>
      </c>
      <c r="H517" s="44">
        <v>1</v>
      </c>
      <c r="I517" s="44">
        <f t="shared" si="12"/>
        <v>20</v>
      </c>
      <c r="K517" s="66" t="s">
        <v>4220</v>
      </c>
    </row>
    <row r="518" spans="2:12" x14ac:dyDescent="0.3">
      <c r="B518" s="27" t="s">
        <v>3604</v>
      </c>
      <c r="C518" s="27">
        <v>568</v>
      </c>
      <c r="D518" s="44" t="s">
        <v>3613</v>
      </c>
      <c r="E518" s="109">
        <v>22.5</v>
      </c>
      <c r="F518" s="27"/>
      <c r="G518" s="27">
        <v>2</v>
      </c>
      <c r="H518" s="44">
        <v>52.14</v>
      </c>
      <c r="I518" s="44">
        <f t="shared" si="12"/>
        <v>0.86306098964326816</v>
      </c>
      <c r="K518" s="66" t="s">
        <v>4221</v>
      </c>
    </row>
    <row r="519" spans="2:12" x14ac:dyDescent="0.3">
      <c r="B519" s="27" t="s">
        <v>364</v>
      </c>
      <c r="C519" s="27">
        <v>569</v>
      </c>
      <c r="D519" s="44" t="s">
        <v>221</v>
      </c>
      <c r="E519" s="109">
        <v>70</v>
      </c>
      <c r="F519" s="27"/>
      <c r="G519" s="27">
        <v>2</v>
      </c>
      <c r="H519" s="44">
        <v>52.14</v>
      </c>
      <c r="I519" s="44">
        <f t="shared" si="12"/>
        <v>2.6850786344457229</v>
      </c>
      <c r="K519" s="66" t="s">
        <v>4222</v>
      </c>
    </row>
    <row r="520" spans="2:12" x14ac:dyDescent="0.3">
      <c r="B520" s="27" t="s">
        <v>2546</v>
      </c>
      <c r="C520" s="27">
        <v>570</v>
      </c>
      <c r="D520" s="44" t="s">
        <v>222</v>
      </c>
      <c r="E520" s="109">
        <v>80</v>
      </c>
      <c r="F520" s="27"/>
      <c r="G520" s="27">
        <v>2</v>
      </c>
      <c r="H520" s="44">
        <v>521.42999999999995</v>
      </c>
      <c r="I520" s="44">
        <f t="shared" si="12"/>
        <v>0.30684847438774143</v>
      </c>
      <c r="K520" s="66" t="s">
        <v>4223</v>
      </c>
      <c r="L520" s="66" t="s">
        <v>4224</v>
      </c>
    </row>
    <row r="521" spans="2:12" x14ac:dyDescent="0.3">
      <c r="B521" s="27" t="s">
        <v>2546</v>
      </c>
      <c r="C521" s="27">
        <v>571</v>
      </c>
      <c r="D521" s="44" t="s">
        <v>2547</v>
      </c>
      <c r="E521" s="109">
        <v>6</v>
      </c>
      <c r="F521" s="27"/>
      <c r="G521" s="27">
        <v>2</v>
      </c>
      <c r="H521" s="44">
        <v>521.42999999999995</v>
      </c>
      <c r="I521" s="44">
        <f t="shared" si="12"/>
        <v>2.3013635579080607E-2</v>
      </c>
      <c r="L521" s="66" t="s">
        <v>4225</v>
      </c>
    </row>
    <row r="522" spans="2:12" x14ac:dyDescent="0.3">
      <c r="B522" s="162" t="s">
        <v>340</v>
      </c>
      <c r="C522" s="27">
        <v>575</v>
      </c>
      <c r="D522" s="44"/>
      <c r="E522" s="109"/>
      <c r="F522" s="27"/>
      <c r="G522" s="27"/>
      <c r="H522" s="44"/>
      <c r="I522" s="44"/>
    </row>
    <row r="523" spans="2:12" x14ac:dyDescent="0.3">
      <c r="B523" s="27" t="s">
        <v>364</v>
      </c>
      <c r="C523" s="72">
        <v>576</v>
      </c>
      <c r="D523" s="44" t="s">
        <v>220</v>
      </c>
      <c r="E523" s="109">
        <v>329.08</v>
      </c>
      <c r="F523" s="27"/>
      <c r="G523" s="27">
        <v>1</v>
      </c>
      <c r="H523" s="44">
        <v>52.14</v>
      </c>
      <c r="I523" s="44">
        <f t="shared" si="12"/>
        <v>6.3114691215957031</v>
      </c>
      <c r="K523" s="66" t="s">
        <v>4226</v>
      </c>
      <c r="L523" s="66" t="s">
        <v>4227</v>
      </c>
    </row>
    <row r="524" spans="2:12" x14ac:dyDescent="0.3">
      <c r="D524" s="178" t="s">
        <v>7034</v>
      </c>
      <c r="E524" s="110">
        <v>240</v>
      </c>
      <c r="G524" s="27">
        <v>1</v>
      </c>
      <c r="H524" s="44">
        <v>52.14</v>
      </c>
      <c r="I524" s="44">
        <f t="shared" si="12"/>
        <v>4.6029919447640966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3"/>
  <sheetViews>
    <sheetView topLeftCell="C1" zoomScale="80" zoomScaleNormal="80" workbookViewId="0">
      <pane ySplit="2" topLeftCell="A197" activePane="bottomLeft" state="frozen"/>
      <selection pane="bottomLeft" activeCell="H236" sqref="A1:XFD1048576"/>
    </sheetView>
  </sheetViews>
  <sheetFormatPr defaultColWidth="9" defaultRowHeight="14" x14ac:dyDescent="0.3"/>
  <cols>
    <col min="1" max="1" width="3.08203125" style="66" customWidth="1"/>
    <col min="2" max="2" width="28.25" style="66" customWidth="1"/>
    <col min="3" max="3" width="3.83203125" style="66" bestFit="1" customWidth="1"/>
    <col min="4" max="4" width="36.33203125" style="66" customWidth="1"/>
    <col min="5" max="5" width="14.58203125" style="110" customWidth="1"/>
    <col min="6" max="6" width="11.58203125" style="66" bestFit="1" customWidth="1"/>
    <col min="7" max="7" width="9.25" style="66" bestFit="1" customWidth="1"/>
    <col min="8" max="8" width="17.58203125" style="25" bestFit="1" customWidth="1"/>
    <col min="9" max="9" width="14.33203125" style="25" bestFit="1" customWidth="1"/>
    <col min="10" max="10" width="12.33203125" style="25" customWidth="1"/>
    <col min="11" max="16384" width="9" style="66"/>
  </cols>
  <sheetData>
    <row r="1" spans="2:10" x14ac:dyDescent="0.3">
      <c r="B1" s="146" t="s">
        <v>452</v>
      </c>
    </row>
    <row r="2" spans="2:10" x14ac:dyDescent="0.3">
      <c r="B2" s="40" t="s">
        <v>8</v>
      </c>
      <c r="C2" s="40" t="s">
        <v>0</v>
      </c>
      <c r="D2" s="40" t="s">
        <v>1</v>
      </c>
      <c r="E2" s="111" t="s">
        <v>578</v>
      </c>
      <c r="F2" s="40" t="s">
        <v>3</v>
      </c>
      <c r="G2" s="40" t="s">
        <v>4</v>
      </c>
      <c r="H2" s="49" t="s">
        <v>5</v>
      </c>
      <c r="I2" s="49" t="s">
        <v>6</v>
      </c>
    </row>
    <row r="3" spans="2:10" x14ac:dyDescent="0.3">
      <c r="B3" s="40" t="s">
        <v>7</v>
      </c>
      <c r="C3" s="27"/>
      <c r="D3" s="27"/>
      <c r="E3" s="109"/>
      <c r="F3" s="27"/>
      <c r="G3" s="27"/>
      <c r="H3" s="44"/>
      <c r="I3" s="44"/>
      <c r="J3" s="26"/>
    </row>
    <row r="4" spans="2:10" x14ac:dyDescent="0.3">
      <c r="B4" s="27"/>
      <c r="C4" s="27">
        <v>1</v>
      </c>
      <c r="D4" s="50" t="s">
        <v>283</v>
      </c>
      <c r="E4" s="113">
        <v>1.21</v>
      </c>
      <c r="F4" s="27">
        <v>6</v>
      </c>
      <c r="G4" s="27">
        <v>2</v>
      </c>
      <c r="H4" s="44">
        <v>1.2</v>
      </c>
      <c r="I4" s="44">
        <f t="shared" ref="I4:I67" si="0">+(E4*G4)/H4</f>
        <v>2.0166666666666666</v>
      </c>
    </row>
    <row r="5" spans="2:10" x14ac:dyDescent="0.3">
      <c r="B5" s="27"/>
      <c r="C5" s="27">
        <v>2</v>
      </c>
      <c r="D5" s="50" t="s">
        <v>365</v>
      </c>
      <c r="E5" s="113">
        <v>0.79</v>
      </c>
      <c r="F5" s="27">
        <v>6</v>
      </c>
      <c r="G5" s="27">
        <v>2</v>
      </c>
      <c r="H5" s="44">
        <v>1.2</v>
      </c>
      <c r="I5" s="44">
        <f t="shared" si="0"/>
        <v>1.3166666666666669</v>
      </c>
    </row>
    <row r="6" spans="2:10" x14ac:dyDescent="0.3">
      <c r="B6" s="27"/>
      <c r="C6" s="27">
        <v>3</v>
      </c>
      <c r="D6" s="50" t="s">
        <v>283</v>
      </c>
      <c r="E6" s="113">
        <v>0.63</v>
      </c>
      <c r="F6" s="27">
        <v>1</v>
      </c>
      <c r="G6" s="27">
        <v>1</v>
      </c>
      <c r="H6" s="44">
        <v>1</v>
      </c>
      <c r="I6" s="44">
        <f t="shared" si="0"/>
        <v>0.63</v>
      </c>
    </row>
    <row r="7" spans="2:10" x14ac:dyDescent="0.3">
      <c r="B7" s="27"/>
      <c r="C7" s="27">
        <v>4</v>
      </c>
      <c r="D7" s="50" t="s">
        <v>17</v>
      </c>
      <c r="E7" s="113">
        <v>1.9</v>
      </c>
      <c r="F7" s="27">
        <v>4</v>
      </c>
      <c r="G7" s="27">
        <v>2</v>
      </c>
      <c r="H7" s="44">
        <v>1</v>
      </c>
      <c r="I7" s="44">
        <f t="shared" si="0"/>
        <v>3.8</v>
      </c>
    </row>
    <row r="8" spans="2:10" x14ac:dyDescent="0.3">
      <c r="B8" s="27"/>
      <c r="C8" s="27">
        <v>5</v>
      </c>
      <c r="D8" s="50" t="s">
        <v>284</v>
      </c>
      <c r="E8" s="113">
        <v>1.99</v>
      </c>
      <c r="F8" s="27">
        <v>4</v>
      </c>
      <c r="G8" s="27">
        <v>2</v>
      </c>
      <c r="H8" s="44">
        <v>1</v>
      </c>
      <c r="I8" s="44">
        <f t="shared" si="0"/>
        <v>3.98</v>
      </c>
    </row>
    <row r="9" spans="2:10" x14ac:dyDescent="0.3">
      <c r="B9" s="27"/>
      <c r="C9" s="27">
        <v>6</v>
      </c>
      <c r="D9" s="50" t="s">
        <v>284</v>
      </c>
      <c r="E9" s="113">
        <v>1.99</v>
      </c>
      <c r="F9" s="27">
        <v>2</v>
      </c>
      <c r="G9" s="27">
        <v>1</v>
      </c>
      <c r="H9" s="44">
        <v>1</v>
      </c>
      <c r="I9" s="44">
        <f t="shared" si="0"/>
        <v>1.99</v>
      </c>
    </row>
    <row r="10" spans="2:10" x14ac:dyDescent="0.3">
      <c r="B10" s="27"/>
      <c r="C10" s="27">
        <v>7</v>
      </c>
      <c r="D10" s="50" t="s">
        <v>19</v>
      </c>
      <c r="E10" s="113">
        <v>1.69</v>
      </c>
      <c r="F10" s="27">
        <v>12</v>
      </c>
      <c r="G10" s="27">
        <v>1</v>
      </c>
      <c r="H10" s="44">
        <v>1.0900000000000001</v>
      </c>
      <c r="I10" s="44">
        <f t="shared" si="0"/>
        <v>1.5504587155963301</v>
      </c>
    </row>
    <row r="11" spans="2:10" x14ac:dyDescent="0.3">
      <c r="B11" s="27"/>
      <c r="C11" s="27">
        <v>8</v>
      </c>
      <c r="D11" s="50" t="s">
        <v>3658</v>
      </c>
      <c r="E11" s="113">
        <v>2.1</v>
      </c>
      <c r="F11" s="27"/>
      <c r="G11" s="27">
        <v>1</v>
      </c>
      <c r="H11" s="44">
        <v>1</v>
      </c>
      <c r="I11" s="44">
        <f t="shared" si="0"/>
        <v>2.1</v>
      </c>
    </row>
    <row r="12" spans="2:10" x14ac:dyDescent="0.3">
      <c r="B12" s="27"/>
      <c r="C12" s="27">
        <v>9</v>
      </c>
      <c r="D12" s="50" t="s">
        <v>4228</v>
      </c>
      <c r="E12" s="113">
        <v>2.36</v>
      </c>
      <c r="F12" s="27">
        <v>4</v>
      </c>
      <c r="G12" s="27">
        <v>1</v>
      </c>
      <c r="H12" s="44">
        <v>1.33</v>
      </c>
      <c r="I12" s="44">
        <f t="shared" si="0"/>
        <v>1.7744360902255638</v>
      </c>
    </row>
    <row r="13" spans="2:10" x14ac:dyDescent="0.3">
      <c r="B13" s="27"/>
      <c r="C13" s="27">
        <v>10</v>
      </c>
      <c r="D13" s="50" t="s">
        <v>2065</v>
      </c>
      <c r="E13" s="113">
        <v>5.75</v>
      </c>
      <c r="F13" s="27"/>
      <c r="G13" s="27">
        <v>1</v>
      </c>
      <c r="H13" s="44">
        <v>1.41</v>
      </c>
      <c r="I13" s="44">
        <f t="shared" si="0"/>
        <v>4.0780141843971638</v>
      </c>
    </row>
    <row r="14" spans="2:10" x14ac:dyDescent="0.3">
      <c r="B14" s="27"/>
      <c r="C14" s="27">
        <v>11</v>
      </c>
      <c r="D14" s="50" t="s">
        <v>20</v>
      </c>
      <c r="E14" s="113">
        <v>3.56</v>
      </c>
      <c r="F14" s="27"/>
      <c r="G14" s="27">
        <v>2</v>
      </c>
      <c r="H14" s="44">
        <v>1.1000000000000001</v>
      </c>
      <c r="I14" s="44">
        <f t="shared" si="0"/>
        <v>6.4727272727272727</v>
      </c>
    </row>
    <row r="15" spans="2:10" x14ac:dyDescent="0.3">
      <c r="B15" s="27"/>
      <c r="C15" s="27">
        <v>12</v>
      </c>
      <c r="D15" s="50" t="s">
        <v>4229</v>
      </c>
      <c r="E15" s="113">
        <v>1.58</v>
      </c>
      <c r="F15" s="27">
        <v>6</v>
      </c>
      <c r="G15" s="27">
        <v>1</v>
      </c>
      <c r="H15" s="44">
        <v>2</v>
      </c>
      <c r="I15" s="44">
        <f t="shared" si="0"/>
        <v>0.79</v>
      </c>
    </row>
    <row r="16" spans="2:10" x14ac:dyDescent="0.3">
      <c r="B16" s="27"/>
      <c r="C16" s="27">
        <v>13</v>
      </c>
      <c r="D16" s="50" t="s">
        <v>2572</v>
      </c>
      <c r="E16" s="113">
        <v>1.75</v>
      </c>
      <c r="F16" s="27">
        <v>10</v>
      </c>
      <c r="G16" s="27">
        <v>1</v>
      </c>
      <c r="H16" s="44">
        <v>1</v>
      </c>
      <c r="I16" s="44">
        <f t="shared" si="0"/>
        <v>1.75</v>
      </c>
    </row>
    <row r="17" spans="2:9" x14ac:dyDescent="0.3">
      <c r="B17" s="27"/>
      <c r="C17" s="27">
        <v>14</v>
      </c>
      <c r="D17" s="50" t="s">
        <v>22</v>
      </c>
      <c r="E17" s="113"/>
      <c r="F17" s="27">
        <v>16</v>
      </c>
      <c r="G17" s="27">
        <v>1</v>
      </c>
      <c r="H17" s="44">
        <v>5.33</v>
      </c>
      <c r="I17" s="44">
        <f t="shared" si="0"/>
        <v>0</v>
      </c>
    </row>
    <row r="18" spans="2:9" x14ac:dyDescent="0.3">
      <c r="B18" s="27"/>
      <c r="C18" s="27">
        <v>15</v>
      </c>
      <c r="D18" s="50" t="s">
        <v>23</v>
      </c>
      <c r="E18" s="113">
        <v>3</v>
      </c>
      <c r="F18" s="27"/>
      <c r="G18" s="27">
        <v>1</v>
      </c>
      <c r="H18" s="44">
        <v>1</v>
      </c>
      <c r="I18" s="44">
        <f t="shared" si="0"/>
        <v>3</v>
      </c>
    </row>
    <row r="19" spans="2:9" x14ac:dyDescent="0.3">
      <c r="B19" s="27"/>
      <c r="C19" s="27">
        <v>16</v>
      </c>
      <c r="D19" s="50" t="s">
        <v>24</v>
      </c>
      <c r="E19" s="113">
        <v>3.15</v>
      </c>
      <c r="F19" s="27"/>
      <c r="G19" s="27">
        <v>1</v>
      </c>
      <c r="H19" s="44">
        <v>1.48</v>
      </c>
      <c r="I19" s="44">
        <f t="shared" si="0"/>
        <v>2.1283783783783785</v>
      </c>
    </row>
    <row r="20" spans="2:9" x14ac:dyDescent="0.3">
      <c r="B20" s="27"/>
      <c r="C20" s="27">
        <v>17</v>
      </c>
      <c r="D20" s="50" t="s">
        <v>3660</v>
      </c>
      <c r="E20" s="113">
        <v>1.052</v>
      </c>
      <c r="F20" s="27"/>
      <c r="G20" s="27">
        <v>0</v>
      </c>
      <c r="H20" s="44">
        <v>1.48</v>
      </c>
      <c r="I20" s="44">
        <f t="shared" si="0"/>
        <v>0</v>
      </c>
    </row>
    <row r="21" spans="2:9" x14ac:dyDescent="0.3">
      <c r="B21" s="27"/>
      <c r="C21" s="27">
        <v>18</v>
      </c>
      <c r="D21" s="50" t="s">
        <v>25</v>
      </c>
      <c r="E21" s="113">
        <v>2.1</v>
      </c>
      <c r="F21" s="27">
        <v>3</v>
      </c>
      <c r="G21" s="27">
        <v>1</v>
      </c>
      <c r="H21" s="44">
        <v>1.5</v>
      </c>
      <c r="I21" s="44">
        <f t="shared" si="0"/>
        <v>1.4000000000000001</v>
      </c>
    </row>
    <row r="22" spans="2:9" x14ac:dyDescent="0.3">
      <c r="B22" s="27"/>
      <c r="C22" s="27">
        <v>19</v>
      </c>
      <c r="D22" s="50" t="s">
        <v>3661</v>
      </c>
      <c r="E22" s="113">
        <v>3.15</v>
      </c>
      <c r="F22" s="27">
        <v>4</v>
      </c>
      <c r="G22" s="27">
        <v>1</v>
      </c>
      <c r="H22" s="44">
        <v>2</v>
      </c>
      <c r="I22" s="44">
        <f t="shared" si="0"/>
        <v>1.575</v>
      </c>
    </row>
    <row r="23" spans="2:9" x14ac:dyDescent="0.3">
      <c r="B23" s="27"/>
      <c r="C23" s="27">
        <v>20</v>
      </c>
      <c r="D23" s="50" t="s">
        <v>3662</v>
      </c>
      <c r="E23" s="113">
        <v>2.1</v>
      </c>
      <c r="F23" s="27">
        <v>10</v>
      </c>
      <c r="G23" s="27">
        <v>1</v>
      </c>
      <c r="H23" s="44">
        <v>2</v>
      </c>
      <c r="I23" s="44">
        <f t="shared" si="0"/>
        <v>1.05</v>
      </c>
    </row>
    <row r="24" spans="2:9" x14ac:dyDescent="0.3">
      <c r="B24" s="27"/>
      <c r="C24" s="27">
        <v>21</v>
      </c>
      <c r="D24" s="50" t="s">
        <v>4230</v>
      </c>
      <c r="E24" s="113">
        <v>1.31</v>
      </c>
      <c r="F24" s="27"/>
      <c r="G24" s="27">
        <v>1</v>
      </c>
      <c r="H24" s="44">
        <v>1.1299999999999999</v>
      </c>
      <c r="I24" s="44">
        <f t="shared" si="0"/>
        <v>1.1592920353982303</v>
      </c>
    </row>
    <row r="25" spans="2:9" x14ac:dyDescent="0.3">
      <c r="B25" s="27"/>
      <c r="C25" s="27">
        <v>22</v>
      </c>
      <c r="D25" s="50" t="s">
        <v>227</v>
      </c>
      <c r="E25" s="113">
        <v>1.48</v>
      </c>
      <c r="F25" s="27"/>
      <c r="G25" s="27">
        <v>1</v>
      </c>
      <c r="H25" s="44">
        <v>2.0699999999999998</v>
      </c>
      <c r="I25" s="44">
        <f t="shared" si="0"/>
        <v>0.71497584541062809</v>
      </c>
    </row>
    <row r="26" spans="2:9" x14ac:dyDescent="0.3">
      <c r="B26" s="27"/>
      <c r="C26" s="27">
        <v>23</v>
      </c>
      <c r="D26" s="50" t="s">
        <v>27</v>
      </c>
      <c r="E26" s="113">
        <v>0.94</v>
      </c>
      <c r="F26" s="27"/>
      <c r="G26" s="27">
        <v>1</v>
      </c>
      <c r="H26" s="44">
        <v>1.05</v>
      </c>
      <c r="I26" s="44">
        <f t="shared" si="0"/>
        <v>0.89523809523809517</v>
      </c>
    </row>
    <row r="27" spans="2:9" x14ac:dyDescent="0.3">
      <c r="B27" s="27"/>
      <c r="C27" s="27">
        <v>24</v>
      </c>
      <c r="D27" s="50" t="s">
        <v>41</v>
      </c>
      <c r="E27" s="113">
        <v>1.58</v>
      </c>
      <c r="F27" s="27">
        <v>12</v>
      </c>
      <c r="G27" s="27">
        <v>1</v>
      </c>
      <c r="H27" s="44">
        <v>1</v>
      </c>
      <c r="I27" s="44">
        <f t="shared" si="0"/>
        <v>1.58</v>
      </c>
    </row>
    <row r="28" spans="2:9" x14ac:dyDescent="0.3">
      <c r="B28" s="27"/>
      <c r="C28" s="27">
        <v>25</v>
      </c>
      <c r="D28" s="50" t="s">
        <v>2094</v>
      </c>
      <c r="E28" s="113">
        <v>1.58</v>
      </c>
      <c r="F28" s="27"/>
      <c r="G28" s="27">
        <v>1</v>
      </c>
      <c r="H28" s="44">
        <v>3.09</v>
      </c>
      <c r="I28" s="44">
        <f t="shared" si="0"/>
        <v>0.51132686084142398</v>
      </c>
    </row>
    <row r="29" spans="2:9" x14ac:dyDescent="0.3">
      <c r="B29" s="27"/>
      <c r="C29" s="27">
        <v>26</v>
      </c>
      <c r="D29" s="50" t="s">
        <v>4231</v>
      </c>
      <c r="E29" s="113">
        <v>0.49</v>
      </c>
      <c r="F29" s="27"/>
      <c r="G29" s="27">
        <v>1</v>
      </c>
      <c r="H29" s="44">
        <v>1</v>
      </c>
      <c r="I29" s="44">
        <f t="shared" si="0"/>
        <v>0.49</v>
      </c>
    </row>
    <row r="30" spans="2:9" x14ac:dyDescent="0.3">
      <c r="B30" s="27"/>
      <c r="C30" s="27">
        <v>27</v>
      </c>
      <c r="D30" s="50" t="s">
        <v>3664</v>
      </c>
      <c r="E30" s="113">
        <v>0.45</v>
      </c>
      <c r="F30" s="27"/>
      <c r="G30" s="27">
        <v>2</v>
      </c>
      <c r="H30" s="44">
        <v>1</v>
      </c>
      <c r="I30" s="44">
        <f t="shared" si="0"/>
        <v>0.9</v>
      </c>
    </row>
    <row r="31" spans="2:9" x14ac:dyDescent="0.3">
      <c r="B31" s="27"/>
      <c r="C31" s="27">
        <v>28</v>
      </c>
      <c r="D31" s="50" t="s">
        <v>29</v>
      </c>
      <c r="E31" s="113">
        <v>0.04</v>
      </c>
      <c r="F31" s="27"/>
      <c r="G31" s="27">
        <v>1</v>
      </c>
      <c r="H31" s="44">
        <v>1</v>
      </c>
      <c r="I31" s="44">
        <f t="shared" si="0"/>
        <v>0.04</v>
      </c>
    </row>
    <row r="32" spans="2:9" x14ac:dyDescent="0.3">
      <c r="B32" s="27"/>
      <c r="C32" s="27">
        <v>29</v>
      </c>
      <c r="D32" s="50" t="s">
        <v>30</v>
      </c>
      <c r="E32" s="113">
        <v>0.11</v>
      </c>
      <c r="F32" s="27"/>
      <c r="G32" s="27">
        <v>1</v>
      </c>
      <c r="H32" s="44">
        <v>1</v>
      </c>
      <c r="I32" s="44">
        <f t="shared" si="0"/>
        <v>0.11</v>
      </c>
    </row>
    <row r="33" spans="2:9" x14ac:dyDescent="0.3">
      <c r="B33" s="27"/>
      <c r="C33" s="27">
        <v>30</v>
      </c>
      <c r="D33" s="50" t="s">
        <v>260</v>
      </c>
      <c r="E33" s="113">
        <v>0.26</v>
      </c>
      <c r="F33" s="27"/>
      <c r="G33" s="27">
        <v>1</v>
      </c>
      <c r="H33" s="44">
        <v>1</v>
      </c>
      <c r="I33" s="44">
        <f t="shared" si="0"/>
        <v>0.26</v>
      </c>
    </row>
    <row r="34" spans="2:9" x14ac:dyDescent="0.3">
      <c r="B34" s="27"/>
      <c r="C34" s="27">
        <v>31</v>
      </c>
      <c r="D34" s="50" t="s">
        <v>31</v>
      </c>
      <c r="E34" s="113">
        <v>0.95</v>
      </c>
      <c r="F34" s="27"/>
      <c r="G34" s="27">
        <v>1</v>
      </c>
      <c r="H34" s="44">
        <v>1</v>
      </c>
      <c r="I34" s="44">
        <f t="shared" si="0"/>
        <v>0.95</v>
      </c>
    </row>
    <row r="35" spans="2:9" x14ac:dyDescent="0.3">
      <c r="B35" s="27"/>
      <c r="C35" s="27">
        <v>32</v>
      </c>
      <c r="D35" s="50" t="s">
        <v>32</v>
      </c>
      <c r="E35" s="113">
        <v>1.0900000000000001</v>
      </c>
      <c r="F35" s="27"/>
      <c r="G35" s="27">
        <v>1</v>
      </c>
      <c r="H35" s="44">
        <v>1</v>
      </c>
      <c r="I35" s="44">
        <f t="shared" si="0"/>
        <v>1.0900000000000001</v>
      </c>
    </row>
    <row r="36" spans="2:9" x14ac:dyDescent="0.3">
      <c r="B36" s="27"/>
      <c r="C36" s="27">
        <v>33</v>
      </c>
      <c r="D36" s="50" t="s">
        <v>33</v>
      </c>
      <c r="E36" s="113">
        <v>0.9</v>
      </c>
      <c r="F36" s="27"/>
      <c r="G36" s="27">
        <v>1</v>
      </c>
      <c r="H36" s="44">
        <v>1.83</v>
      </c>
      <c r="I36" s="44">
        <f t="shared" si="0"/>
        <v>0.49180327868852458</v>
      </c>
    </row>
    <row r="37" spans="2:9" x14ac:dyDescent="0.3">
      <c r="B37" s="27"/>
      <c r="C37" s="27">
        <v>34</v>
      </c>
      <c r="D37" s="50" t="s">
        <v>35</v>
      </c>
      <c r="E37" s="113">
        <v>0.66</v>
      </c>
      <c r="F37" s="27"/>
      <c r="G37" s="27">
        <v>1</v>
      </c>
      <c r="H37" s="44">
        <v>4.17</v>
      </c>
      <c r="I37" s="44">
        <f t="shared" si="0"/>
        <v>0.15827338129496404</v>
      </c>
    </row>
    <row r="38" spans="2:9" x14ac:dyDescent="0.3">
      <c r="B38" s="27"/>
      <c r="C38" s="27">
        <v>35</v>
      </c>
      <c r="D38" s="50" t="s">
        <v>36</v>
      </c>
      <c r="E38" s="113">
        <v>0.32</v>
      </c>
      <c r="F38" s="27">
        <v>3</v>
      </c>
      <c r="G38" s="27">
        <v>1</v>
      </c>
      <c r="H38" s="44">
        <v>3</v>
      </c>
      <c r="I38" s="44">
        <f t="shared" si="0"/>
        <v>0.10666666666666667</v>
      </c>
    </row>
    <row r="39" spans="2:9" x14ac:dyDescent="0.3">
      <c r="B39" s="27"/>
      <c r="C39" s="27">
        <v>36</v>
      </c>
      <c r="D39" s="50" t="s">
        <v>37</v>
      </c>
      <c r="E39" s="113">
        <v>0.42</v>
      </c>
      <c r="F39" s="27"/>
      <c r="G39" s="27">
        <v>2</v>
      </c>
      <c r="H39" s="44">
        <v>1</v>
      </c>
      <c r="I39" s="44">
        <f t="shared" si="0"/>
        <v>0.84</v>
      </c>
    </row>
    <row r="40" spans="2:9" x14ac:dyDescent="0.3">
      <c r="B40" s="27"/>
      <c r="C40" s="27">
        <v>37</v>
      </c>
      <c r="D40" s="50" t="s">
        <v>42</v>
      </c>
      <c r="E40" s="113">
        <v>0.43</v>
      </c>
      <c r="F40" s="27"/>
      <c r="G40" s="27">
        <v>1</v>
      </c>
      <c r="H40" s="44">
        <v>1</v>
      </c>
      <c r="I40" s="44">
        <f t="shared" si="0"/>
        <v>0.43</v>
      </c>
    </row>
    <row r="41" spans="2:9" x14ac:dyDescent="0.3">
      <c r="B41" s="27"/>
      <c r="C41" s="27">
        <v>38</v>
      </c>
      <c r="D41" s="50" t="s">
        <v>590</v>
      </c>
      <c r="E41" s="113">
        <v>0.95</v>
      </c>
      <c r="F41" s="27">
        <v>3</v>
      </c>
      <c r="G41" s="27">
        <v>1</v>
      </c>
      <c r="H41" s="44">
        <v>3</v>
      </c>
      <c r="I41" s="44">
        <f t="shared" si="0"/>
        <v>0.31666666666666665</v>
      </c>
    </row>
    <row r="42" spans="2:9" x14ac:dyDescent="0.3">
      <c r="B42" s="27"/>
      <c r="C42" s="27">
        <v>39</v>
      </c>
      <c r="D42" s="50" t="s">
        <v>3665</v>
      </c>
      <c r="E42" s="113">
        <v>0.47</v>
      </c>
      <c r="F42" s="27">
        <v>3</v>
      </c>
      <c r="G42" s="27">
        <v>1</v>
      </c>
      <c r="H42" s="44">
        <v>3</v>
      </c>
      <c r="I42" s="44">
        <f t="shared" si="0"/>
        <v>0.15666666666666665</v>
      </c>
    </row>
    <row r="43" spans="2:9" x14ac:dyDescent="0.3">
      <c r="B43" s="27"/>
      <c r="C43" s="27">
        <v>40</v>
      </c>
      <c r="D43" s="50" t="s">
        <v>28</v>
      </c>
      <c r="E43" s="113">
        <v>1.49</v>
      </c>
      <c r="F43" s="27"/>
      <c r="G43" s="27">
        <v>1</v>
      </c>
      <c r="H43" s="44">
        <v>3.85</v>
      </c>
      <c r="I43" s="44">
        <f t="shared" si="0"/>
        <v>0.38701298701298698</v>
      </c>
    </row>
    <row r="44" spans="2:9" x14ac:dyDescent="0.3">
      <c r="B44" s="27"/>
      <c r="C44" s="27">
        <v>41</v>
      </c>
      <c r="D44" s="50" t="s">
        <v>289</v>
      </c>
      <c r="E44" s="113">
        <v>1.26</v>
      </c>
      <c r="F44" s="27"/>
      <c r="G44" s="27">
        <v>1</v>
      </c>
      <c r="H44" s="44">
        <v>7.5</v>
      </c>
      <c r="I44" s="44">
        <f t="shared" si="0"/>
        <v>0.16800000000000001</v>
      </c>
    </row>
    <row r="45" spans="2:9" x14ac:dyDescent="0.3">
      <c r="B45" s="27"/>
      <c r="C45" s="27">
        <v>42</v>
      </c>
      <c r="D45" s="50" t="s">
        <v>4232</v>
      </c>
      <c r="E45" s="113">
        <v>1.47</v>
      </c>
      <c r="F45" s="27">
        <v>3</v>
      </c>
      <c r="G45" s="27">
        <v>2</v>
      </c>
      <c r="H45" s="44">
        <v>1.5</v>
      </c>
      <c r="I45" s="44">
        <f t="shared" si="0"/>
        <v>1.96</v>
      </c>
    </row>
    <row r="46" spans="2:9" x14ac:dyDescent="0.3">
      <c r="B46" s="27"/>
      <c r="C46" s="27">
        <v>43</v>
      </c>
      <c r="D46" s="50" t="s">
        <v>228</v>
      </c>
      <c r="E46" s="113">
        <v>1.05</v>
      </c>
      <c r="F46" s="27"/>
      <c r="G46" s="27">
        <v>2</v>
      </c>
      <c r="H46" s="44">
        <v>1</v>
      </c>
      <c r="I46" s="44">
        <f t="shared" si="0"/>
        <v>2.1</v>
      </c>
    </row>
    <row r="47" spans="2:9" x14ac:dyDescent="0.3">
      <c r="B47" s="27"/>
      <c r="C47" s="27">
        <v>44</v>
      </c>
      <c r="D47" s="50" t="s">
        <v>229</v>
      </c>
      <c r="E47" s="113">
        <v>0.45</v>
      </c>
      <c r="F47" s="27"/>
      <c r="G47" s="27">
        <v>5</v>
      </c>
      <c r="H47" s="44">
        <v>1</v>
      </c>
      <c r="I47" s="44">
        <f t="shared" si="0"/>
        <v>2.25</v>
      </c>
    </row>
    <row r="48" spans="2:9" x14ac:dyDescent="0.3">
      <c r="B48" s="27"/>
      <c r="C48" s="27">
        <v>45</v>
      </c>
      <c r="D48" s="50" t="s">
        <v>43</v>
      </c>
      <c r="E48" s="113">
        <v>0.13</v>
      </c>
      <c r="F48" s="27"/>
      <c r="G48" s="27">
        <v>13</v>
      </c>
      <c r="H48" s="44">
        <v>1</v>
      </c>
      <c r="I48" s="44">
        <f t="shared" si="0"/>
        <v>1.69</v>
      </c>
    </row>
    <row r="49" spans="2:9" x14ac:dyDescent="0.3">
      <c r="B49" s="27"/>
      <c r="C49" s="27">
        <v>46</v>
      </c>
      <c r="D49" s="50" t="s">
        <v>44</v>
      </c>
      <c r="E49" s="113">
        <v>1.68</v>
      </c>
      <c r="F49" s="27">
        <v>5</v>
      </c>
      <c r="G49" s="27">
        <v>3</v>
      </c>
      <c r="H49" s="44">
        <v>1</v>
      </c>
      <c r="I49" s="44">
        <f t="shared" si="0"/>
        <v>5.04</v>
      </c>
    </row>
    <row r="50" spans="2:9" x14ac:dyDescent="0.3">
      <c r="B50" s="27"/>
      <c r="C50" s="27">
        <v>47</v>
      </c>
      <c r="D50" s="50" t="s">
        <v>45</v>
      </c>
      <c r="E50" s="113">
        <v>2.1</v>
      </c>
      <c r="F50" s="27">
        <v>12</v>
      </c>
      <c r="G50" s="27">
        <v>1</v>
      </c>
      <c r="H50" s="44">
        <v>1.0900000000000001</v>
      </c>
      <c r="I50" s="44">
        <f t="shared" si="0"/>
        <v>1.926605504587156</v>
      </c>
    </row>
    <row r="51" spans="2:9" x14ac:dyDescent="0.3">
      <c r="B51" s="27"/>
      <c r="C51" s="27">
        <v>48</v>
      </c>
      <c r="D51" s="50" t="s">
        <v>367</v>
      </c>
      <c r="E51" s="113">
        <v>0.53</v>
      </c>
      <c r="F51" s="27"/>
      <c r="G51" s="27">
        <v>6</v>
      </c>
      <c r="H51" s="44">
        <v>1</v>
      </c>
      <c r="I51" s="44">
        <f t="shared" si="0"/>
        <v>3.18</v>
      </c>
    </row>
    <row r="52" spans="2:9" x14ac:dyDescent="0.3">
      <c r="B52" s="27"/>
      <c r="C52" s="27">
        <v>49</v>
      </c>
      <c r="D52" s="50" t="s">
        <v>547</v>
      </c>
      <c r="E52" s="113">
        <v>0.79</v>
      </c>
      <c r="F52" s="27"/>
      <c r="G52" s="27">
        <v>4</v>
      </c>
      <c r="H52" s="44">
        <v>1</v>
      </c>
      <c r="I52" s="44">
        <f t="shared" si="0"/>
        <v>3.16</v>
      </c>
    </row>
    <row r="53" spans="2:9" x14ac:dyDescent="0.3">
      <c r="B53" s="27" t="s">
        <v>925</v>
      </c>
      <c r="C53" s="27">
        <v>50</v>
      </c>
      <c r="D53" s="50" t="s">
        <v>290</v>
      </c>
      <c r="E53" s="113">
        <v>2</v>
      </c>
      <c r="F53" s="27"/>
      <c r="G53" s="27">
        <v>1</v>
      </c>
      <c r="H53" s="44">
        <v>1</v>
      </c>
      <c r="I53" s="44">
        <f t="shared" si="0"/>
        <v>2</v>
      </c>
    </row>
    <row r="54" spans="2:9" x14ac:dyDescent="0.3">
      <c r="B54" s="27"/>
      <c r="C54" s="27">
        <v>51</v>
      </c>
      <c r="D54" s="50" t="s">
        <v>382</v>
      </c>
      <c r="E54" s="113">
        <v>0.59</v>
      </c>
      <c r="F54" s="27">
        <v>4</v>
      </c>
      <c r="G54" s="27">
        <v>1</v>
      </c>
      <c r="H54" s="44">
        <v>1</v>
      </c>
      <c r="I54" s="44">
        <f t="shared" si="0"/>
        <v>0.59</v>
      </c>
    </row>
    <row r="55" spans="2:9" x14ac:dyDescent="0.3">
      <c r="B55" s="27"/>
      <c r="C55" s="27">
        <v>52</v>
      </c>
      <c r="D55" s="50" t="s">
        <v>3667</v>
      </c>
      <c r="E55" s="113">
        <v>1.89</v>
      </c>
      <c r="F55" s="27"/>
      <c r="G55" s="27">
        <v>1</v>
      </c>
      <c r="H55" s="44">
        <v>3.57</v>
      </c>
      <c r="I55" s="44">
        <f t="shared" si="0"/>
        <v>0.52941176470588236</v>
      </c>
    </row>
    <row r="56" spans="2:9" x14ac:dyDescent="0.3">
      <c r="B56" s="27"/>
      <c r="C56" s="27">
        <v>53</v>
      </c>
      <c r="D56" s="50" t="s">
        <v>3668</v>
      </c>
      <c r="E56" s="113">
        <v>2.63</v>
      </c>
      <c r="F56" s="27">
        <v>2</v>
      </c>
      <c r="G56" s="27">
        <v>1</v>
      </c>
      <c r="H56" s="44">
        <v>2.86</v>
      </c>
      <c r="I56" s="44">
        <f t="shared" si="0"/>
        <v>0.91958041958041958</v>
      </c>
    </row>
    <row r="57" spans="2:9" x14ac:dyDescent="0.3">
      <c r="B57" s="27"/>
      <c r="C57" s="27">
        <v>54</v>
      </c>
      <c r="D57" s="50" t="s">
        <v>291</v>
      </c>
      <c r="E57" s="113">
        <v>2.1</v>
      </c>
      <c r="F57" s="27">
        <v>6</v>
      </c>
      <c r="G57" s="27">
        <v>1</v>
      </c>
      <c r="H57" s="44">
        <v>3</v>
      </c>
      <c r="I57" s="44">
        <f t="shared" si="0"/>
        <v>0.70000000000000007</v>
      </c>
    </row>
    <row r="58" spans="2:9" x14ac:dyDescent="0.3">
      <c r="B58" s="27"/>
      <c r="C58" s="27">
        <v>55</v>
      </c>
      <c r="D58" s="50" t="s">
        <v>4233</v>
      </c>
      <c r="E58" s="113">
        <v>2.1</v>
      </c>
      <c r="F58" s="27">
        <v>5</v>
      </c>
      <c r="G58" s="27">
        <v>1</v>
      </c>
      <c r="H58" s="44">
        <v>2.5</v>
      </c>
      <c r="I58" s="44">
        <f t="shared" si="0"/>
        <v>0.84000000000000008</v>
      </c>
    </row>
    <row r="59" spans="2:9" x14ac:dyDescent="0.3">
      <c r="B59" s="27"/>
      <c r="C59" s="27">
        <v>56</v>
      </c>
      <c r="D59" s="50" t="s">
        <v>3669</v>
      </c>
      <c r="E59" s="113">
        <v>3.46</v>
      </c>
      <c r="F59" s="27"/>
      <c r="G59" s="27">
        <v>1</v>
      </c>
      <c r="H59" s="44">
        <v>1</v>
      </c>
      <c r="I59" s="44">
        <f t="shared" si="0"/>
        <v>3.46</v>
      </c>
    </row>
    <row r="60" spans="2:9" x14ac:dyDescent="0.3">
      <c r="B60" s="27"/>
      <c r="C60" s="27">
        <v>57</v>
      </c>
      <c r="D60" s="50" t="s">
        <v>4234</v>
      </c>
      <c r="E60" s="113">
        <v>0.95</v>
      </c>
      <c r="F60" s="27"/>
      <c r="G60" s="27">
        <v>1</v>
      </c>
      <c r="H60" s="44">
        <v>1</v>
      </c>
      <c r="I60" s="44">
        <f t="shared" si="0"/>
        <v>0.95</v>
      </c>
    </row>
    <row r="61" spans="2:9" x14ac:dyDescent="0.3">
      <c r="B61" s="27"/>
      <c r="C61" s="27">
        <v>58</v>
      </c>
      <c r="D61" s="50" t="s">
        <v>49</v>
      </c>
      <c r="E61" s="113">
        <v>0.79</v>
      </c>
      <c r="F61" s="27"/>
      <c r="G61" s="27">
        <v>1</v>
      </c>
      <c r="H61" s="44">
        <v>6</v>
      </c>
      <c r="I61" s="44">
        <f t="shared" si="0"/>
        <v>0.13166666666666668</v>
      </c>
    </row>
    <row r="62" spans="2:9" x14ac:dyDescent="0.3">
      <c r="B62" s="27"/>
      <c r="C62" s="27">
        <v>59</v>
      </c>
      <c r="D62" s="50" t="s">
        <v>2143</v>
      </c>
      <c r="E62" s="113">
        <v>1.1599999999999999</v>
      </c>
      <c r="F62" s="27">
        <v>18</v>
      </c>
      <c r="G62" s="27">
        <v>2</v>
      </c>
      <c r="H62" s="44">
        <v>1.06</v>
      </c>
      <c r="I62" s="44">
        <f t="shared" si="0"/>
        <v>2.1886792452830188</v>
      </c>
    </row>
    <row r="63" spans="2:9" x14ac:dyDescent="0.3">
      <c r="B63" s="27"/>
      <c r="C63" s="27">
        <v>60</v>
      </c>
      <c r="D63" s="50" t="s">
        <v>3670</v>
      </c>
      <c r="E63" s="113">
        <v>0.85</v>
      </c>
      <c r="F63" s="27">
        <v>18</v>
      </c>
      <c r="G63" s="27">
        <v>2</v>
      </c>
      <c r="H63" s="44">
        <v>1.38</v>
      </c>
      <c r="I63" s="44">
        <f t="shared" si="0"/>
        <v>1.2318840579710146</v>
      </c>
    </row>
    <row r="64" spans="2:9" x14ac:dyDescent="0.3">
      <c r="B64" s="27"/>
      <c r="C64" s="27">
        <v>61</v>
      </c>
      <c r="D64" s="50" t="s">
        <v>383</v>
      </c>
      <c r="E64" s="113">
        <v>0.53</v>
      </c>
      <c r="F64" s="27"/>
      <c r="G64" s="27">
        <v>1</v>
      </c>
      <c r="H64" s="44">
        <v>1</v>
      </c>
      <c r="I64" s="44">
        <f t="shared" si="0"/>
        <v>0.53</v>
      </c>
    </row>
    <row r="65" spans="2:9" x14ac:dyDescent="0.3">
      <c r="B65" s="27"/>
      <c r="C65" s="27">
        <v>62</v>
      </c>
      <c r="D65" s="50" t="s">
        <v>231</v>
      </c>
      <c r="E65" s="113">
        <v>1.05</v>
      </c>
      <c r="F65" s="27">
        <v>6</v>
      </c>
      <c r="G65" s="27">
        <v>1</v>
      </c>
      <c r="H65" s="44">
        <v>3</v>
      </c>
      <c r="I65" s="44">
        <f t="shared" si="0"/>
        <v>0.35000000000000003</v>
      </c>
    </row>
    <row r="66" spans="2:9" x14ac:dyDescent="0.3">
      <c r="B66" s="27"/>
      <c r="C66" s="27">
        <v>63</v>
      </c>
      <c r="D66" s="50" t="s">
        <v>384</v>
      </c>
      <c r="E66" s="113">
        <v>0.65</v>
      </c>
      <c r="F66" s="27">
        <v>8</v>
      </c>
      <c r="G66" s="27">
        <v>1</v>
      </c>
      <c r="H66" s="44">
        <v>8</v>
      </c>
      <c r="I66" s="44">
        <f t="shared" si="0"/>
        <v>8.1250000000000003E-2</v>
      </c>
    </row>
    <row r="67" spans="2:9" x14ac:dyDescent="0.3">
      <c r="B67" s="27"/>
      <c r="C67" s="27">
        <v>64</v>
      </c>
      <c r="D67" s="50" t="s">
        <v>3671</v>
      </c>
      <c r="E67" s="113">
        <v>0.47</v>
      </c>
      <c r="F67" s="27">
        <v>31</v>
      </c>
      <c r="G67" s="27">
        <v>1</v>
      </c>
      <c r="H67" s="44">
        <v>2.58</v>
      </c>
      <c r="I67" s="44">
        <f t="shared" si="0"/>
        <v>0.18217054263565891</v>
      </c>
    </row>
    <row r="68" spans="2:9" x14ac:dyDescent="0.3">
      <c r="B68" s="27"/>
      <c r="C68" s="27">
        <v>65</v>
      </c>
      <c r="D68" s="50" t="s">
        <v>3671</v>
      </c>
      <c r="E68" s="113">
        <v>0.47</v>
      </c>
      <c r="F68" s="27">
        <v>22</v>
      </c>
      <c r="G68" s="27">
        <v>1</v>
      </c>
      <c r="H68" s="44">
        <v>4.4000000000000004</v>
      </c>
      <c r="I68" s="44">
        <f t="shared" ref="I68:I105" si="1">+(E68*G68)/H68</f>
        <v>0.1068181818181818</v>
      </c>
    </row>
    <row r="69" spans="2:9" x14ac:dyDescent="0.3">
      <c r="B69" s="27"/>
      <c r="C69" s="27">
        <v>66</v>
      </c>
      <c r="D69" s="50" t="s">
        <v>3671</v>
      </c>
      <c r="E69" s="113">
        <v>0.47</v>
      </c>
      <c r="F69" s="27">
        <v>22</v>
      </c>
      <c r="G69" s="27">
        <v>1</v>
      </c>
      <c r="H69" s="44">
        <v>8</v>
      </c>
      <c r="I69" s="44">
        <f t="shared" si="1"/>
        <v>5.8749999999999997E-2</v>
      </c>
    </row>
    <row r="70" spans="2:9" x14ac:dyDescent="0.3">
      <c r="B70" s="27"/>
      <c r="C70" s="27">
        <v>67</v>
      </c>
      <c r="D70" s="50" t="s">
        <v>3671</v>
      </c>
      <c r="E70" s="113">
        <v>1.1000000000000001</v>
      </c>
      <c r="F70" s="27">
        <v>10</v>
      </c>
      <c r="G70" s="27">
        <v>1</v>
      </c>
      <c r="H70" s="44">
        <v>2.5</v>
      </c>
      <c r="I70" s="44">
        <f t="shared" si="1"/>
        <v>0.44000000000000006</v>
      </c>
    </row>
    <row r="71" spans="2:9" x14ac:dyDescent="0.3">
      <c r="B71" s="27"/>
      <c r="C71" s="27">
        <v>68</v>
      </c>
      <c r="D71" s="50" t="s">
        <v>3671</v>
      </c>
      <c r="E71" s="113">
        <v>0.6</v>
      </c>
      <c r="F71" s="27">
        <v>23</v>
      </c>
      <c r="G71" s="27">
        <v>1</v>
      </c>
      <c r="H71" s="44">
        <v>7.67</v>
      </c>
      <c r="I71" s="44">
        <f t="shared" si="1"/>
        <v>7.822685788787484E-2</v>
      </c>
    </row>
    <row r="72" spans="2:9" x14ac:dyDescent="0.3">
      <c r="B72" s="27"/>
      <c r="C72" s="27">
        <v>69</v>
      </c>
      <c r="D72" s="50" t="s">
        <v>4235</v>
      </c>
      <c r="E72" s="113">
        <v>0.42</v>
      </c>
      <c r="F72" s="27">
        <v>39</v>
      </c>
      <c r="G72" s="27">
        <v>1</v>
      </c>
      <c r="H72" s="44">
        <v>4.33</v>
      </c>
      <c r="I72" s="44">
        <f t="shared" si="1"/>
        <v>9.6997690531177821E-2</v>
      </c>
    </row>
    <row r="73" spans="2:9" x14ac:dyDescent="0.3">
      <c r="B73" s="27"/>
      <c r="C73" s="27">
        <v>70</v>
      </c>
      <c r="D73" s="50" t="s">
        <v>55</v>
      </c>
      <c r="E73" s="113">
        <v>1.89</v>
      </c>
      <c r="F73" s="27">
        <v>48</v>
      </c>
      <c r="G73" s="27">
        <v>1</v>
      </c>
      <c r="H73" s="44">
        <v>2.5299999999999998</v>
      </c>
      <c r="I73" s="44">
        <f t="shared" si="1"/>
        <v>0.74703557312252966</v>
      </c>
    </row>
    <row r="74" spans="2:9" x14ac:dyDescent="0.3">
      <c r="B74" s="27"/>
      <c r="C74" s="27">
        <v>71</v>
      </c>
      <c r="D74" s="50" t="s">
        <v>54</v>
      </c>
      <c r="E74" s="113">
        <v>1.1599999999999999</v>
      </c>
      <c r="F74" s="27"/>
      <c r="G74" s="27">
        <v>1</v>
      </c>
      <c r="H74" s="44">
        <v>78.209999999999994</v>
      </c>
      <c r="I74" s="44">
        <f t="shared" si="1"/>
        <v>1.4831862933128756E-2</v>
      </c>
    </row>
    <row r="75" spans="2:9" x14ac:dyDescent="0.3">
      <c r="B75" s="27"/>
      <c r="C75" s="27">
        <v>72</v>
      </c>
      <c r="D75" s="50" t="s">
        <v>263</v>
      </c>
      <c r="E75" s="113">
        <v>2.31</v>
      </c>
      <c r="F75" s="27"/>
      <c r="G75" s="27">
        <v>1</v>
      </c>
      <c r="H75" s="44">
        <v>9.52</v>
      </c>
      <c r="I75" s="44">
        <f t="shared" si="1"/>
        <v>0.24264705882352944</v>
      </c>
    </row>
    <row r="76" spans="2:9" x14ac:dyDescent="0.3">
      <c r="B76" s="27"/>
      <c r="C76" s="27">
        <v>73</v>
      </c>
      <c r="D76" s="50" t="s">
        <v>4236</v>
      </c>
      <c r="E76" s="113">
        <v>1.05</v>
      </c>
      <c r="F76" s="27"/>
      <c r="G76" s="27">
        <v>1</v>
      </c>
      <c r="H76" s="44">
        <v>12</v>
      </c>
      <c r="I76" s="44">
        <f t="shared" si="1"/>
        <v>8.7500000000000008E-2</v>
      </c>
    </row>
    <row r="77" spans="2:9" x14ac:dyDescent="0.3">
      <c r="B77" s="27"/>
      <c r="C77" s="27">
        <v>74</v>
      </c>
      <c r="D77" s="50" t="s">
        <v>4237</v>
      </c>
      <c r="E77" s="113">
        <v>0.57999999999999996</v>
      </c>
      <c r="F77" s="27"/>
      <c r="G77" s="27">
        <v>1</v>
      </c>
      <c r="H77" s="44">
        <v>2.5</v>
      </c>
      <c r="I77" s="44">
        <f t="shared" si="1"/>
        <v>0.23199999999999998</v>
      </c>
    </row>
    <row r="78" spans="2:9" x14ac:dyDescent="0.3">
      <c r="B78" s="27"/>
      <c r="C78" s="27">
        <v>75</v>
      </c>
      <c r="D78" s="50" t="s">
        <v>4238</v>
      </c>
      <c r="E78" s="113">
        <v>0.57999999999999996</v>
      </c>
      <c r="F78" s="27"/>
      <c r="G78" s="27">
        <v>1</v>
      </c>
      <c r="H78" s="44">
        <v>6</v>
      </c>
      <c r="I78" s="44">
        <f t="shared" si="1"/>
        <v>9.6666666666666665E-2</v>
      </c>
    </row>
    <row r="79" spans="2:9" x14ac:dyDescent="0.3">
      <c r="B79" s="27"/>
      <c r="C79" s="27">
        <v>76</v>
      </c>
      <c r="D79" s="50" t="s">
        <v>4239</v>
      </c>
      <c r="E79" s="113">
        <v>0.57999999999999996</v>
      </c>
      <c r="F79" s="27">
        <v>3</v>
      </c>
      <c r="G79" s="27">
        <v>1</v>
      </c>
      <c r="H79" s="44">
        <v>3</v>
      </c>
      <c r="I79" s="44">
        <f t="shared" si="1"/>
        <v>0.19333333333333333</v>
      </c>
    </row>
    <row r="80" spans="2:9" x14ac:dyDescent="0.3">
      <c r="B80" s="27"/>
      <c r="C80" s="27">
        <v>77</v>
      </c>
      <c r="D80" s="50" t="s">
        <v>3674</v>
      </c>
      <c r="E80" s="113">
        <v>1.7</v>
      </c>
      <c r="F80" s="27"/>
      <c r="G80" s="27">
        <v>1</v>
      </c>
      <c r="H80" s="44">
        <v>1</v>
      </c>
      <c r="I80" s="44">
        <f t="shared" si="1"/>
        <v>1.7</v>
      </c>
    </row>
    <row r="81" spans="2:9" x14ac:dyDescent="0.3">
      <c r="B81" s="27"/>
      <c r="C81" s="27">
        <v>78</v>
      </c>
      <c r="D81" s="50" t="s">
        <v>58</v>
      </c>
      <c r="E81" s="113">
        <v>1.26</v>
      </c>
      <c r="F81" s="27"/>
      <c r="G81" s="27">
        <v>1</v>
      </c>
      <c r="H81" s="44">
        <v>5</v>
      </c>
      <c r="I81" s="44">
        <f t="shared" si="1"/>
        <v>0.252</v>
      </c>
    </row>
    <row r="82" spans="2:9" x14ac:dyDescent="0.3">
      <c r="B82" s="27"/>
      <c r="C82" s="27">
        <v>79</v>
      </c>
      <c r="D82" s="50" t="s">
        <v>60</v>
      </c>
      <c r="E82" s="113">
        <v>1.1000000000000001</v>
      </c>
      <c r="F82" s="27">
        <v>80</v>
      </c>
      <c r="G82" s="27">
        <v>1</v>
      </c>
      <c r="H82" s="44">
        <v>1.57</v>
      </c>
      <c r="I82" s="44">
        <f t="shared" si="1"/>
        <v>0.7006369426751593</v>
      </c>
    </row>
    <row r="83" spans="2:9" x14ac:dyDescent="0.3">
      <c r="B83" s="27"/>
      <c r="C83" s="27">
        <v>80</v>
      </c>
      <c r="D83" s="50" t="s">
        <v>61</v>
      </c>
      <c r="E83" s="113">
        <v>2.1</v>
      </c>
      <c r="F83" s="27"/>
      <c r="G83" s="27">
        <v>1</v>
      </c>
      <c r="H83" s="44">
        <v>2</v>
      </c>
      <c r="I83" s="44">
        <f t="shared" si="1"/>
        <v>1.05</v>
      </c>
    </row>
    <row r="84" spans="2:9" x14ac:dyDescent="0.3">
      <c r="B84" s="27"/>
      <c r="C84" s="27">
        <v>81</v>
      </c>
      <c r="D84" s="50" t="s">
        <v>595</v>
      </c>
      <c r="E84" s="113">
        <v>1.99</v>
      </c>
      <c r="F84" s="27">
        <v>9</v>
      </c>
      <c r="G84" s="27">
        <v>1</v>
      </c>
      <c r="H84" s="44">
        <v>1.29</v>
      </c>
      <c r="I84" s="44">
        <f t="shared" si="1"/>
        <v>1.5426356589147285</v>
      </c>
    </row>
    <row r="85" spans="2:9" x14ac:dyDescent="0.3">
      <c r="B85" s="27"/>
      <c r="C85" s="27">
        <v>82</v>
      </c>
      <c r="D85" s="50" t="s">
        <v>3675</v>
      </c>
      <c r="E85" s="113">
        <v>1</v>
      </c>
      <c r="F85" s="27">
        <v>8</v>
      </c>
      <c r="G85" s="27">
        <v>1</v>
      </c>
      <c r="H85" s="44">
        <v>8</v>
      </c>
      <c r="I85" s="44">
        <f t="shared" si="1"/>
        <v>0.125</v>
      </c>
    </row>
    <row r="86" spans="2:9" x14ac:dyDescent="0.3">
      <c r="B86" s="27"/>
      <c r="C86" s="27">
        <v>83</v>
      </c>
      <c r="D86" s="50" t="s">
        <v>1670</v>
      </c>
      <c r="E86" s="113">
        <v>3.03</v>
      </c>
      <c r="F86" s="27">
        <v>5</v>
      </c>
      <c r="G86" s="27">
        <v>1</v>
      </c>
      <c r="H86" s="44">
        <v>5</v>
      </c>
      <c r="I86" s="44">
        <f t="shared" si="1"/>
        <v>0.60599999999999998</v>
      </c>
    </row>
    <row r="87" spans="2:9" x14ac:dyDescent="0.3">
      <c r="B87" s="27"/>
      <c r="C87" s="27">
        <v>84</v>
      </c>
      <c r="D87" s="50" t="s">
        <v>3677</v>
      </c>
      <c r="E87" s="113">
        <v>0.17500000000000002</v>
      </c>
      <c r="F87" s="27"/>
      <c r="G87" s="27">
        <v>1</v>
      </c>
      <c r="H87" s="44">
        <v>1</v>
      </c>
      <c r="I87" s="44">
        <f t="shared" si="1"/>
        <v>0.17500000000000002</v>
      </c>
    </row>
    <row r="88" spans="2:9" x14ac:dyDescent="0.3">
      <c r="B88" s="27"/>
      <c r="C88" s="27">
        <v>85</v>
      </c>
      <c r="D88" s="50" t="s">
        <v>3679</v>
      </c>
      <c r="E88" s="113">
        <v>0.79</v>
      </c>
      <c r="F88" s="27">
        <v>12</v>
      </c>
      <c r="G88" s="27">
        <v>1</v>
      </c>
      <c r="H88" s="44">
        <v>6</v>
      </c>
      <c r="I88" s="44">
        <f t="shared" si="1"/>
        <v>0.13166666666666668</v>
      </c>
    </row>
    <row r="89" spans="2:9" x14ac:dyDescent="0.3">
      <c r="B89" s="27"/>
      <c r="C89" s="27">
        <v>86</v>
      </c>
      <c r="D89" s="50" t="s">
        <v>53</v>
      </c>
      <c r="E89" s="113">
        <v>2.1</v>
      </c>
      <c r="F89" s="27"/>
      <c r="G89" s="27">
        <v>1</v>
      </c>
      <c r="H89" s="44">
        <v>10.29</v>
      </c>
      <c r="I89" s="44">
        <f t="shared" si="1"/>
        <v>0.20408163265306126</v>
      </c>
    </row>
    <row r="90" spans="2:9" x14ac:dyDescent="0.3">
      <c r="B90" s="27"/>
      <c r="C90" s="27">
        <v>87</v>
      </c>
      <c r="D90" s="50" t="s">
        <v>294</v>
      </c>
      <c r="E90" s="113">
        <v>2.63</v>
      </c>
      <c r="F90" s="27">
        <v>6</v>
      </c>
      <c r="G90" s="27">
        <v>1</v>
      </c>
      <c r="H90" s="44">
        <v>6</v>
      </c>
      <c r="I90" s="44">
        <f t="shared" si="1"/>
        <v>0.4383333333333333</v>
      </c>
    </row>
    <row r="91" spans="2:9" x14ac:dyDescent="0.3">
      <c r="B91" s="27"/>
      <c r="C91" s="27">
        <v>88</v>
      </c>
      <c r="D91" s="50" t="s">
        <v>234</v>
      </c>
      <c r="E91" s="113">
        <v>1.46</v>
      </c>
      <c r="F91" s="27"/>
      <c r="G91" s="27">
        <v>1</v>
      </c>
      <c r="H91" s="44">
        <v>1</v>
      </c>
      <c r="I91" s="44">
        <f t="shared" si="1"/>
        <v>1.46</v>
      </c>
    </row>
    <row r="92" spans="2:9" x14ac:dyDescent="0.3">
      <c r="B92" s="27"/>
      <c r="C92" s="27">
        <v>89</v>
      </c>
      <c r="D92" s="50" t="s">
        <v>62</v>
      </c>
      <c r="E92" s="113">
        <v>1.05</v>
      </c>
      <c r="F92" s="27"/>
      <c r="G92" s="27">
        <v>1</v>
      </c>
      <c r="H92" s="44">
        <v>4</v>
      </c>
      <c r="I92" s="44">
        <f t="shared" si="1"/>
        <v>0.26250000000000001</v>
      </c>
    </row>
    <row r="93" spans="2:9" x14ac:dyDescent="0.3">
      <c r="B93" s="27"/>
      <c r="C93" s="27">
        <v>90</v>
      </c>
      <c r="D93" s="50" t="s">
        <v>265</v>
      </c>
      <c r="E93" s="113">
        <v>0.44999999999999996</v>
      </c>
      <c r="F93" s="27"/>
      <c r="G93" s="27">
        <v>1</v>
      </c>
      <c r="H93" s="44">
        <v>4.3499999999999996</v>
      </c>
      <c r="I93" s="44">
        <f t="shared" si="1"/>
        <v>0.10344827586206896</v>
      </c>
    </row>
    <row r="94" spans="2:9" x14ac:dyDescent="0.3">
      <c r="B94" s="27"/>
      <c r="C94" s="27">
        <v>91</v>
      </c>
      <c r="D94" s="50" t="s">
        <v>63</v>
      </c>
      <c r="E94" s="113">
        <v>0.75</v>
      </c>
      <c r="F94" s="27"/>
      <c r="G94" s="27">
        <v>1</v>
      </c>
      <c r="H94" s="44">
        <v>1</v>
      </c>
      <c r="I94" s="44">
        <f t="shared" si="1"/>
        <v>0.75</v>
      </c>
    </row>
    <row r="95" spans="2:9" x14ac:dyDescent="0.3">
      <c r="B95" s="27"/>
      <c r="C95" s="27">
        <v>92</v>
      </c>
      <c r="D95" s="50" t="s">
        <v>64</v>
      </c>
      <c r="E95" s="113">
        <v>0.74</v>
      </c>
      <c r="F95" s="27"/>
      <c r="G95" s="27">
        <v>1</v>
      </c>
      <c r="H95" s="44">
        <v>33.33</v>
      </c>
      <c r="I95" s="44">
        <f t="shared" si="1"/>
        <v>2.2202220222022204E-2</v>
      </c>
    </row>
    <row r="96" spans="2:9" x14ac:dyDescent="0.3">
      <c r="B96" s="27"/>
      <c r="C96" s="27">
        <v>93</v>
      </c>
      <c r="D96" s="50" t="s">
        <v>373</v>
      </c>
      <c r="E96" s="113">
        <v>1.3</v>
      </c>
      <c r="F96" s="27">
        <v>12</v>
      </c>
      <c r="G96" s="27">
        <v>1</v>
      </c>
      <c r="H96" s="44">
        <v>6</v>
      </c>
      <c r="I96" s="44">
        <f t="shared" si="1"/>
        <v>0.21666666666666667</v>
      </c>
    </row>
    <row r="97" spans="2:12" x14ac:dyDescent="0.3">
      <c r="B97" s="27"/>
      <c r="C97" s="27">
        <v>94</v>
      </c>
      <c r="D97" s="50" t="s">
        <v>374</v>
      </c>
      <c r="E97" s="113">
        <v>0.53</v>
      </c>
      <c r="F97" s="27"/>
      <c r="G97" s="27">
        <v>1</v>
      </c>
      <c r="H97" s="44">
        <v>14</v>
      </c>
      <c r="I97" s="44">
        <f t="shared" si="1"/>
        <v>3.785714285714286E-2</v>
      </c>
    </row>
    <row r="98" spans="2:12" x14ac:dyDescent="0.3">
      <c r="B98" s="27"/>
      <c r="C98" s="27">
        <v>95</v>
      </c>
      <c r="D98" s="50" t="s">
        <v>3681</v>
      </c>
      <c r="E98" s="113">
        <v>1.26</v>
      </c>
      <c r="F98" s="27"/>
      <c r="G98" s="27">
        <v>1</v>
      </c>
      <c r="H98" s="44">
        <v>50</v>
      </c>
      <c r="I98" s="44">
        <f t="shared" si="1"/>
        <v>2.52E-2</v>
      </c>
    </row>
    <row r="99" spans="2:12" x14ac:dyDescent="0.3">
      <c r="B99" s="27"/>
      <c r="C99" s="27">
        <v>96</v>
      </c>
      <c r="D99" s="50" t="s">
        <v>389</v>
      </c>
      <c r="E99" s="113">
        <v>1.26</v>
      </c>
      <c r="F99" s="27"/>
      <c r="G99" s="27">
        <v>1</v>
      </c>
      <c r="H99" s="44">
        <v>25</v>
      </c>
      <c r="I99" s="44">
        <f t="shared" si="1"/>
        <v>5.04E-2</v>
      </c>
    </row>
    <row r="100" spans="2:12" x14ac:dyDescent="0.3">
      <c r="B100" s="27"/>
      <c r="C100" s="27">
        <v>97</v>
      </c>
      <c r="D100" s="50" t="s">
        <v>496</v>
      </c>
      <c r="E100" s="113">
        <v>0.84</v>
      </c>
      <c r="F100" s="27"/>
      <c r="G100" s="27">
        <v>1</v>
      </c>
      <c r="H100" s="44">
        <v>20</v>
      </c>
      <c r="I100" s="44">
        <f t="shared" si="1"/>
        <v>4.1999999999999996E-2</v>
      </c>
    </row>
    <row r="101" spans="2:12" x14ac:dyDescent="0.3">
      <c r="B101" s="27"/>
      <c r="C101" s="27">
        <v>98</v>
      </c>
      <c r="D101" s="50" t="s">
        <v>298</v>
      </c>
      <c r="E101" s="113">
        <v>1.58</v>
      </c>
      <c r="F101" s="27"/>
      <c r="G101" s="27">
        <v>1</v>
      </c>
      <c r="H101" s="44">
        <v>4.6900000000000004</v>
      </c>
      <c r="I101" s="44">
        <f t="shared" si="1"/>
        <v>0.33688699360341151</v>
      </c>
    </row>
    <row r="102" spans="2:12" x14ac:dyDescent="0.3">
      <c r="B102" s="27"/>
      <c r="C102" s="27">
        <v>99</v>
      </c>
      <c r="D102" s="50" t="s">
        <v>3682</v>
      </c>
      <c r="E102" s="113">
        <v>3.99</v>
      </c>
      <c r="F102" s="27">
        <v>8</v>
      </c>
      <c r="G102" s="27">
        <v>1</v>
      </c>
      <c r="H102" s="44">
        <v>4</v>
      </c>
      <c r="I102" s="44">
        <f t="shared" si="1"/>
        <v>0.99750000000000005</v>
      </c>
    </row>
    <row r="103" spans="2:12" x14ac:dyDescent="0.3">
      <c r="B103" s="27"/>
      <c r="C103" s="27">
        <v>100</v>
      </c>
      <c r="D103" s="50" t="s">
        <v>3683</v>
      </c>
      <c r="E103" s="113">
        <v>80</v>
      </c>
      <c r="F103" s="27"/>
      <c r="G103" s="27">
        <v>1</v>
      </c>
      <c r="H103" s="44">
        <v>52.14</v>
      </c>
      <c r="I103" s="44">
        <f t="shared" si="1"/>
        <v>1.5343306482546988</v>
      </c>
    </row>
    <row r="104" spans="2:12" x14ac:dyDescent="0.3">
      <c r="B104" s="27"/>
      <c r="C104" s="27">
        <v>101</v>
      </c>
      <c r="D104" s="50" t="s">
        <v>299</v>
      </c>
      <c r="E104" s="113">
        <v>50</v>
      </c>
      <c r="F104" s="27"/>
      <c r="G104" s="27">
        <v>1</v>
      </c>
      <c r="H104" s="44">
        <v>13.04</v>
      </c>
      <c r="I104" s="44">
        <f t="shared" si="1"/>
        <v>3.834355828220859</v>
      </c>
    </row>
    <row r="105" spans="2:12" x14ac:dyDescent="0.3">
      <c r="B105" s="27"/>
      <c r="C105" s="27">
        <v>102</v>
      </c>
      <c r="D105" s="50" t="s">
        <v>2593</v>
      </c>
      <c r="E105" s="113">
        <v>21</v>
      </c>
      <c r="F105" s="27"/>
      <c r="G105" s="27">
        <v>1</v>
      </c>
      <c r="H105" s="44">
        <v>4.3499999999999996</v>
      </c>
      <c r="I105" s="44">
        <f t="shared" si="1"/>
        <v>4.8275862068965525</v>
      </c>
      <c r="J105" s="57" t="s">
        <v>449</v>
      </c>
      <c r="K105" s="132">
        <f>SUM(I4:I105)</f>
        <v>112.9706141019155</v>
      </c>
      <c r="L105" s="66">
        <f>COUNT(I4:I105)</f>
        <v>102</v>
      </c>
    </row>
    <row r="106" spans="2:12" x14ac:dyDescent="0.3">
      <c r="B106" s="27"/>
      <c r="C106" s="27"/>
      <c r="D106" s="50"/>
      <c r="E106" s="113"/>
      <c r="F106" s="27"/>
      <c r="G106" s="27"/>
      <c r="H106" s="44"/>
      <c r="I106" s="44"/>
    </row>
    <row r="107" spans="2:12" x14ac:dyDescent="0.3">
      <c r="B107" s="40" t="s">
        <v>387</v>
      </c>
      <c r="C107" s="27"/>
      <c r="D107" s="27"/>
      <c r="E107" s="109"/>
      <c r="F107" s="27"/>
      <c r="G107" s="27"/>
      <c r="H107" s="44"/>
      <c r="I107" s="44"/>
    </row>
    <row r="108" spans="2:12" x14ac:dyDescent="0.3">
      <c r="B108" s="27"/>
      <c r="C108" s="27">
        <v>103</v>
      </c>
      <c r="D108" s="27" t="s">
        <v>239</v>
      </c>
      <c r="E108" s="109">
        <v>5</v>
      </c>
      <c r="F108" s="27"/>
      <c r="G108" s="27">
        <v>1</v>
      </c>
      <c r="H108" s="44">
        <v>1</v>
      </c>
      <c r="I108" s="44">
        <f>+(E108*G108)/H108</f>
        <v>5</v>
      </c>
    </row>
    <row r="109" spans="2:12" x14ac:dyDescent="0.3">
      <c r="B109" s="27"/>
      <c r="C109" s="27">
        <v>104</v>
      </c>
      <c r="D109" s="27" t="s">
        <v>3819</v>
      </c>
      <c r="E109" s="109">
        <v>4.5999999999999996</v>
      </c>
      <c r="F109" s="27">
        <v>4</v>
      </c>
      <c r="G109" s="27">
        <v>1</v>
      </c>
      <c r="H109" s="44">
        <v>1</v>
      </c>
      <c r="I109" s="44">
        <f t="shared" ref="I109:I111" si="2">+(E109*G109)/H109</f>
        <v>4.5999999999999996</v>
      </c>
    </row>
    <row r="110" spans="2:12" x14ac:dyDescent="0.3">
      <c r="B110" s="27"/>
      <c r="C110" s="27">
        <v>105</v>
      </c>
      <c r="D110" s="27" t="s">
        <v>239</v>
      </c>
      <c r="E110" s="109">
        <v>4.45</v>
      </c>
      <c r="F110" s="27"/>
      <c r="G110" s="27">
        <v>1</v>
      </c>
      <c r="H110" s="44">
        <v>13.04</v>
      </c>
      <c r="I110" s="44">
        <f t="shared" si="2"/>
        <v>0.34125766871165647</v>
      </c>
    </row>
    <row r="111" spans="2:12" x14ac:dyDescent="0.3">
      <c r="B111" s="27"/>
      <c r="C111" s="27">
        <v>106</v>
      </c>
      <c r="D111" s="27" t="s">
        <v>375</v>
      </c>
      <c r="E111" s="109">
        <v>5.6</v>
      </c>
      <c r="F111" s="27"/>
      <c r="G111" s="27">
        <v>1</v>
      </c>
      <c r="H111" s="44">
        <v>13.04</v>
      </c>
      <c r="I111" s="44">
        <f t="shared" si="2"/>
        <v>0.42944785276073622</v>
      </c>
      <c r="J111" s="57" t="s">
        <v>238</v>
      </c>
      <c r="K111" s="132">
        <f>SUM(I108:I111)</f>
        <v>10.370705521472393</v>
      </c>
      <c r="L111" s="66">
        <f>COUNT(I108:I111)</f>
        <v>4</v>
      </c>
    </row>
    <row r="112" spans="2:12" x14ac:dyDescent="0.3">
      <c r="B112" s="40" t="s">
        <v>300</v>
      </c>
      <c r="C112" s="27"/>
      <c r="D112" s="27"/>
      <c r="E112" s="109"/>
      <c r="F112" s="27"/>
      <c r="G112" s="27"/>
      <c r="H112" s="44"/>
      <c r="I112" s="44"/>
    </row>
    <row r="113" spans="2:12" x14ac:dyDescent="0.3">
      <c r="B113" s="27"/>
      <c r="C113" s="27">
        <v>107</v>
      </c>
      <c r="D113" s="27" t="s">
        <v>66</v>
      </c>
      <c r="E113" s="109">
        <v>8</v>
      </c>
      <c r="F113" s="27">
        <v>5</v>
      </c>
      <c r="G113" s="27">
        <v>2</v>
      </c>
      <c r="H113" s="44">
        <v>52.14</v>
      </c>
      <c r="I113" s="44">
        <f>+(E113*G113)/H113</f>
        <v>0.30686612965093979</v>
      </c>
    </row>
    <row r="114" spans="2:12" x14ac:dyDescent="0.3">
      <c r="B114" s="27"/>
      <c r="C114" s="27">
        <v>108</v>
      </c>
      <c r="D114" s="27" t="s">
        <v>241</v>
      </c>
      <c r="E114" s="109">
        <v>16</v>
      </c>
      <c r="F114" s="27">
        <v>1</v>
      </c>
      <c r="G114" s="27">
        <v>6</v>
      </c>
      <c r="H114" s="44">
        <v>156.43</v>
      </c>
      <c r="I114" s="44">
        <f t="shared" ref="I114:I177" si="3">+(E114*G114)/H114</f>
        <v>0.61369302563446904</v>
      </c>
      <c r="L114" s="147"/>
    </row>
    <row r="115" spans="2:12" x14ac:dyDescent="0.3">
      <c r="B115" s="27"/>
      <c r="C115" s="27">
        <v>109</v>
      </c>
      <c r="D115" s="27" t="s">
        <v>65</v>
      </c>
      <c r="E115" s="109">
        <v>10</v>
      </c>
      <c r="F115" s="27">
        <v>5</v>
      </c>
      <c r="G115" s="27">
        <v>2</v>
      </c>
      <c r="H115" s="44">
        <v>52.14</v>
      </c>
      <c r="I115" s="44">
        <f t="shared" si="3"/>
        <v>0.3835826620636747</v>
      </c>
      <c r="L115" s="147"/>
    </row>
    <row r="116" spans="2:12" x14ac:dyDescent="0.3">
      <c r="B116" s="27"/>
      <c r="C116" s="27">
        <v>110</v>
      </c>
      <c r="D116" s="27" t="s">
        <v>498</v>
      </c>
      <c r="E116" s="109">
        <v>8</v>
      </c>
      <c r="F116" s="27">
        <v>2</v>
      </c>
      <c r="G116" s="27">
        <v>2</v>
      </c>
      <c r="H116" s="44">
        <v>52.14</v>
      </c>
      <c r="I116" s="44">
        <f t="shared" si="3"/>
        <v>0.30686612965093979</v>
      </c>
      <c r="L116" s="147"/>
    </row>
    <row r="117" spans="2:12" x14ac:dyDescent="0.3">
      <c r="B117" s="27"/>
      <c r="C117" s="27">
        <v>111</v>
      </c>
      <c r="D117" s="27" t="s">
        <v>302</v>
      </c>
      <c r="E117" s="109">
        <v>10</v>
      </c>
      <c r="F117" s="27"/>
      <c r="G117" s="27">
        <v>3</v>
      </c>
      <c r="H117" s="44">
        <v>52.14</v>
      </c>
      <c r="I117" s="44">
        <f t="shared" si="3"/>
        <v>0.57537399309551207</v>
      </c>
      <c r="L117" s="147"/>
    </row>
    <row r="118" spans="2:12" x14ac:dyDescent="0.3">
      <c r="B118" s="27"/>
      <c r="C118" s="27">
        <v>112</v>
      </c>
      <c r="D118" s="27" t="s">
        <v>2206</v>
      </c>
      <c r="E118" s="109">
        <v>3</v>
      </c>
      <c r="F118" s="27"/>
      <c r="G118" s="27">
        <v>3</v>
      </c>
      <c r="H118" s="44">
        <v>52.14</v>
      </c>
      <c r="I118" s="44">
        <f t="shared" si="3"/>
        <v>0.17261219792865362</v>
      </c>
      <c r="L118" s="147"/>
    </row>
    <row r="119" spans="2:12" x14ac:dyDescent="0.3">
      <c r="B119" s="27"/>
      <c r="C119" s="27">
        <v>113</v>
      </c>
      <c r="D119" s="27" t="s">
        <v>4344</v>
      </c>
      <c r="E119" s="109">
        <v>12.5</v>
      </c>
      <c r="F119" s="27"/>
      <c r="G119" s="27">
        <v>6</v>
      </c>
      <c r="H119" s="44">
        <v>52.14</v>
      </c>
      <c r="I119" s="44">
        <f t="shared" si="3"/>
        <v>1.4384349827387801</v>
      </c>
      <c r="L119" s="147"/>
    </row>
    <row r="120" spans="2:12" x14ac:dyDescent="0.3">
      <c r="B120" s="27"/>
      <c r="C120" s="27">
        <v>114</v>
      </c>
      <c r="D120" s="27" t="s">
        <v>1727</v>
      </c>
      <c r="E120" s="109">
        <v>19.5</v>
      </c>
      <c r="F120" s="27"/>
      <c r="G120" s="27">
        <v>3</v>
      </c>
      <c r="H120" s="44">
        <v>52.14</v>
      </c>
      <c r="I120" s="44">
        <f t="shared" si="3"/>
        <v>1.1219792865362486</v>
      </c>
      <c r="L120" s="147"/>
    </row>
    <row r="121" spans="2:12" x14ac:dyDescent="0.3">
      <c r="B121" s="27"/>
      <c r="C121" s="27">
        <v>115</v>
      </c>
      <c r="D121" s="27" t="s">
        <v>499</v>
      </c>
      <c r="E121" s="109">
        <v>26</v>
      </c>
      <c r="F121" s="27"/>
      <c r="G121" s="27">
        <v>2</v>
      </c>
      <c r="H121" s="44">
        <v>52.14</v>
      </c>
      <c r="I121" s="44">
        <f t="shared" si="3"/>
        <v>0.99731492136555422</v>
      </c>
      <c r="L121" s="147"/>
    </row>
    <row r="122" spans="2:12" x14ac:dyDescent="0.3">
      <c r="B122" s="27"/>
      <c r="C122" s="27">
        <v>116</v>
      </c>
      <c r="D122" s="27" t="s">
        <v>70</v>
      </c>
      <c r="E122" s="109">
        <v>25.99</v>
      </c>
      <c r="F122" s="27"/>
      <c r="G122" s="27">
        <v>3</v>
      </c>
      <c r="H122" s="44">
        <v>52.14</v>
      </c>
      <c r="I122" s="44">
        <f t="shared" si="3"/>
        <v>1.4953970080552359</v>
      </c>
      <c r="L122" s="147"/>
    </row>
    <row r="123" spans="2:12" x14ac:dyDescent="0.3">
      <c r="B123" s="27"/>
      <c r="C123" s="27">
        <v>117</v>
      </c>
      <c r="D123" s="27" t="s">
        <v>75</v>
      </c>
      <c r="E123" s="109">
        <v>17.5</v>
      </c>
      <c r="F123" s="27"/>
      <c r="G123" s="27">
        <v>3</v>
      </c>
      <c r="H123" s="44">
        <v>104.29</v>
      </c>
      <c r="I123" s="44">
        <f t="shared" si="3"/>
        <v>0.50340396969987533</v>
      </c>
      <c r="L123" s="147"/>
    </row>
    <row r="124" spans="2:12" x14ac:dyDescent="0.3">
      <c r="B124" s="27"/>
      <c r="C124" s="27">
        <v>118</v>
      </c>
      <c r="D124" s="27" t="s">
        <v>1729</v>
      </c>
      <c r="E124" s="109">
        <v>22.99</v>
      </c>
      <c r="F124" s="27"/>
      <c r="G124" s="27">
        <v>2</v>
      </c>
      <c r="H124" s="44">
        <v>52.14</v>
      </c>
      <c r="I124" s="44">
        <f t="shared" si="3"/>
        <v>0.88185654008438807</v>
      </c>
      <c r="L124" s="147"/>
    </row>
    <row r="125" spans="2:12" x14ac:dyDescent="0.3">
      <c r="B125" s="27"/>
      <c r="C125" s="27">
        <v>119</v>
      </c>
      <c r="D125" s="27" t="s">
        <v>1730</v>
      </c>
      <c r="E125" s="109">
        <v>29.99</v>
      </c>
      <c r="F125" s="27"/>
      <c r="G125" s="27">
        <v>1</v>
      </c>
      <c r="H125" s="44">
        <v>52.14</v>
      </c>
      <c r="I125" s="44">
        <f t="shared" si="3"/>
        <v>0.57518220176448021</v>
      </c>
      <c r="L125" s="147"/>
    </row>
    <row r="126" spans="2:12" x14ac:dyDescent="0.3">
      <c r="B126" s="27"/>
      <c r="C126" s="27">
        <v>120</v>
      </c>
      <c r="D126" s="27" t="s">
        <v>501</v>
      </c>
      <c r="E126" s="109">
        <v>32.99</v>
      </c>
      <c r="F126" s="27"/>
      <c r="G126" s="27">
        <v>1</v>
      </c>
      <c r="H126" s="44">
        <v>52.14</v>
      </c>
      <c r="I126" s="44">
        <f t="shared" si="3"/>
        <v>0.63271960107403147</v>
      </c>
      <c r="L126" s="147"/>
    </row>
    <row r="127" spans="2:12" x14ac:dyDescent="0.3">
      <c r="B127" s="27"/>
      <c r="C127" s="27">
        <v>121</v>
      </c>
      <c r="D127" s="27" t="s">
        <v>2755</v>
      </c>
      <c r="E127" s="109">
        <v>19.5</v>
      </c>
      <c r="F127" s="27"/>
      <c r="G127" s="27">
        <v>2</v>
      </c>
      <c r="H127" s="44">
        <v>52.14</v>
      </c>
      <c r="I127" s="44">
        <f t="shared" si="3"/>
        <v>0.74798619102416575</v>
      </c>
      <c r="L127" s="147"/>
    </row>
    <row r="128" spans="2:12" x14ac:dyDescent="0.3">
      <c r="B128" s="27"/>
      <c r="C128" s="27">
        <v>122</v>
      </c>
      <c r="D128" s="27" t="s">
        <v>2756</v>
      </c>
      <c r="E128" s="109">
        <v>10</v>
      </c>
      <c r="F128" s="27"/>
      <c r="G128" s="27">
        <v>2</v>
      </c>
      <c r="H128" s="44">
        <v>52.14</v>
      </c>
      <c r="I128" s="44">
        <f t="shared" si="3"/>
        <v>0.3835826620636747</v>
      </c>
      <c r="L128" s="147"/>
    </row>
    <row r="129" spans="2:12" x14ac:dyDescent="0.3">
      <c r="B129" s="27"/>
      <c r="C129" s="27">
        <v>123</v>
      </c>
      <c r="D129" s="27" t="s">
        <v>3829</v>
      </c>
      <c r="E129" s="109">
        <v>35</v>
      </c>
      <c r="F129" s="27"/>
      <c r="G129" s="27">
        <v>1</v>
      </c>
      <c r="H129" s="44">
        <v>156.43</v>
      </c>
      <c r="I129" s="44">
        <f t="shared" si="3"/>
        <v>0.2237422489292335</v>
      </c>
      <c r="L129" s="147"/>
    </row>
    <row r="130" spans="2:12" x14ac:dyDescent="0.3">
      <c r="B130" s="27"/>
      <c r="C130" s="27">
        <v>124</v>
      </c>
      <c r="D130" s="27" t="s">
        <v>4346</v>
      </c>
      <c r="E130" s="109">
        <v>25.99</v>
      </c>
      <c r="F130" s="27"/>
      <c r="G130" s="27">
        <v>1</v>
      </c>
      <c r="H130" s="44">
        <v>156.43</v>
      </c>
      <c r="I130" s="44">
        <f t="shared" si="3"/>
        <v>0.16614460141916509</v>
      </c>
      <c r="L130" s="147"/>
    </row>
    <row r="131" spans="2:12" x14ac:dyDescent="0.3">
      <c r="B131" s="27"/>
      <c r="C131" s="27">
        <v>125</v>
      </c>
      <c r="D131" s="27" t="s">
        <v>4348</v>
      </c>
      <c r="E131" s="109">
        <v>30</v>
      </c>
      <c r="F131" s="27"/>
      <c r="G131" s="27">
        <v>1</v>
      </c>
      <c r="H131" s="44">
        <v>52.14</v>
      </c>
      <c r="I131" s="44">
        <f t="shared" si="3"/>
        <v>0.57537399309551207</v>
      </c>
      <c r="L131" s="147"/>
    </row>
    <row r="132" spans="2:12" x14ac:dyDescent="0.3">
      <c r="B132" s="27"/>
      <c r="C132" s="27">
        <v>126</v>
      </c>
      <c r="D132" s="27" t="s">
        <v>2759</v>
      </c>
      <c r="E132" s="109">
        <v>5.99</v>
      </c>
      <c r="F132" s="27"/>
      <c r="G132" s="27">
        <v>1</v>
      </c>
      <c r="H132" s="44">
        <v>52.14</v>
      </c>
      <c r="I132" s="44">
        <f t="shared" si="3"/>
        <v>0.11488300728807058</v>
      </c>
      <c r="L132" s="147"/>
    </row>
    <row r="133" spans="2:12" x14ac:dyDescent="0.3">
      <c r="B133" s="27"/>
      <c r="C133" s="27">
        <v>127</v>
      </c>
      <c r="D133" s="27" t="s">
        <v>72</v>
      </c>
      <c r="E133" s="109">
        <v>13.65</v>
      </c>
      <c r="F133" s="27"/>
      <c r="G133" s="27">
        <v>2</v>
      </c>
      <c r="H133" s="44">
        <v>104.29</v>
      </c>
      <c r="I133" s="44">
        <f t="shared" si="3"/>
        <v>0.26177006424393517</v>
      </c>
      <c r="L133" s="147"/>
    </row>
    <row r="134" spans="2:12" x14ac:dyDescent="0.3">
      <c r="B134" s="27"/>
      <c r="C134" s="27">
        <v>128</v>
      </c>
      <c r="D134" s="27" t="s">
        <v>72</v>
      </c>
      <c r="E134" s="109">
        <v>17</v>
      </c>
      <c r="F134" s="27"/>
      <c r="G134" s="27">
        <v>2</v>
      </c>
      <c r="H134" s="44">
        <v>104.29</v>
      </c>
      <c r="I134" s="44">
        <f t="shared" si="3"/>
        <v>0.32601399942468118</v>
      </c>
      <c r="L134" s="147"/>
    </row>
    <row r="135" spans="2:12" x14ac:dyDescent="0.3">
      <c r="B135" s="27"/>
      <c r="C135" s="27">
        <v>129</v>
      </c>
      <c r="D135" s="27" t="s">
        <v>377</v>
      </c>
      <c r="E135" s="109">
        <v>25</v>
      </c>
      <c r="F135" s="27"/>
      <c r="G135" s="27">
        <v>2</v>
      </c>
      <c r="H135" s="44">
        <v>104.29</v>
      </c>
      <c r="I135" s="44">
        <f t="shared" si="3"/>
        <v>0.47943235209511936</v>
      </c>
      <c r="L135" s="147"/>
    </row>
    <row r="136" spans="2:12" x14ac:dyDescent="0.3">
      <c r="B136" s="27"/>
      <c r="C136" s="27">
        <v>130</v>
      </c>
      <c r="D136" s="27" t="s">
        <v>82</v>
      </c>
      <c r="E136" s="109">
        <v>7.5</v>
      </c>
      <c r="F136" s="27"/>
      <c r="G136" s="27">
        <v>1</v>
      </c>
      <c r="H136" s="44">
        <v>104.29</v>
      </c>
      <c r="I136" s="44">
        <f t="shared" si="3"/>
        <v>7.1914852814267904E-2</v>
      </c>
      <c r="L136" s="147"/>
    </row>
    <row r="137" spans="2:12" x14ac:dyDescent="0.3">
      <c r="B137" s="27"/>
      <c r="C137" s="27">
        <v>131</v>
      </c>
      <c r="D137" s="27" t="s">
        <v>84</v>
      </c>
      <c r="E137" s="109">
        <v>5.5</v>
      </c>
      <c r="F137" s="27"/>
      <c r="G137" s="27">
        <v>1</v>
      </c>
      <c r="H137" s="44">
        <v>104.29</v>
      </c>
      <c r="I137" s="44">
        <f t="shared" si="3"/>
        <v>5.2737558730463131E-2</v>
      </c>
      <c r="L137" s="147"/>
    </row>
    <row r="138" spans="2:12" x14ac:dyDescent="0.3">
      <c r="B138" s="27"/>
      <c r="C138" s="27">
        <v>132</v>
      </c>
      <c r="D138" s="27" t="s">
        <v>1117</v>
      </c>
      <c r="E138" s="109">
        <v>6.5</v>
      </c>
      <c r="F138" s="27"/>
      <c r="G138" s="27">
        <v>1</v>
      </c>
      <c r="H138" s="44">
        <v>104.29</v>
      </c>
      <c r="I138" s="44">
        <f t="shared" si="3"/>
        <v>6.2326205772365514E-2</v>
      </c>
      <c r="L138" s="147"/>
    </row>
    <row r="139" spans="2:12" x14ac:dyDescent="0.3">
      <c r="B139" s="27"/>
      <c r="C139" s="27">
        <v>133</v>
      </c>
      <c r="D139" s="27" t="s">
        <v>1118</v>
      </c>
      <c r="E139" s="109">
        <v>25</v>
      </c>
      <c r="F139" s="27"/>
      <c r="G139" s="27">
        <v>1</v>
      </c>
      <c r="H139" s="44">
        <v>156.43</v>
      </c>
      <c r="I139" s="44">
        <f t="shared" si="3"/>
        <v>0.15981589209230965</v>
      </c>
      <c r="L139" s="147"/>
    </row>
    <row r="140" spans="2:12" x14ac:dyDescent="0.3">
      <c r="B140" s="27"/>
      <c r="C140" s="27">
        <v>134</v>
      </c>
      <c r="D140" s="27" t="s">
        <v>1738</v>
      </c>
      <c r="E140" s="109">
        <v>29.99</v>
      </c>
      <c r="F140" s="27"/>
      <c r="G140" s="27">
        <v>1</v>
      </c>
      <c r="H140" s="44">
        <v>260.70999999999998</v>
      </c>
      <c r="I140" s="44">
        <f t="shared" si="3"/>
        <v>0.1150320279237467</v>
      </c>
      <c r="L140" s="147"/>
    </row>
    <row r="141" spans="2:12" x14ac:dyDescent="0.3">
      <c r="B141" s="27"/>
      <c r="C141" s="27">
        <v>135</v>
      </c>
      <c r="D141" s="27" t="s">
        <v>243</v>
      </c>
      <c r="E141" s="109">
        <v>25.99</v>
      </c>
      <c r="F141" s="27"/>
      <c r="G141" s="27">
        <v>1</v>
      </c>
      <c r="H141" s="44">
        <v>104.29</v>
      </c>
      <c r="I141" s="44">
        <f t="shared" si="3"/>
        <v>0.24920893661904303</v>
      </c>
      <c r="L141" s="147"/>
    </row>
    <row r="142" spans="2:12" x14ac:dyDescent="0.3">
      <c r="B142" s="27"/>
      <c r="C142" s="27">
        <v>136</v>
      </c>
      <c r="D142" s="27" t="s">
        <v>2760</v>
      </c>
      <c r="E142" s="109">
        <v>12</v>
      </c>
      <c r="F142" s="27"/>
      <c r="G142" s="27">
        <v>1</v>
      </c>
      <c r="H142" s="44">
        <v>104.29</v>
      </c>
      <c r="I142" s="44">
        <f t="shared" si="3"/>
        <v>0.11506376450282864</v>
      </c>
      <c r="L142" s="147"/>
    </row>
    <row r="143" spans="2:12" x14ac:dyDescent="0.3">
      <c r="B143" s="27"/>
      <c r="C143" s="27">
        <v>137</v>
      </c>
      <c r="D143" s="27" t="s">
        <v>2761</v>
      </c>
      <c r="E143" s="109">
        <v>9.99</v>
      </c>
      <c r="F143" s="27"/>
      <c r="G143" s="27">
        <v>1</v>
      </c>
      <c r="H143" s="44">
        <v>104.29</v>
      </c>
      <c r="I143" s="44">
        <f t="shared" si="3"/>
        <v>9.5790583948604846E-2</v>
      </c>
      <c r="L143" s="147"/>
    </row>
    <row r="144" spans="2:12" x14ac:dyDescent="0.3">
      <c r="B144" s="27"/>
      <c r="C144" s="27">
        <v>138</v>
      </c>
      <c r="D144" s="27" t="s">
        <v>1741</v>
      </c>
      <c r="E144" s="109">
        <v>12.99</v>
      </c>
      <c r="F144" s="27"/>
      <c r="G144" s="27">
        <v>3</v>
      </c>
      <c r="H144" s="44">
        <v>52.14</v>
      </c>
      <c r="I144" s="44">
        <f t="shared" si="3"/>
        <v>0.74741081703107015</v>
      </c>
      <c r="L144" s="147"/>
    </row>
    <row r="145" spans="2:12" x14ac:dyDescent="0.3">
      <c r="B145" s="27"/>
      <c r="C145" s="27">
        <v>139</v>
      </c>
      <c r="D145" s="27" t="s">
        <v>1742</v>
      </c>
      <c r="E145" s="109">
        <v>12.5</v>
      </c>
      <c r="F145" s="27"/>
      <c r="G145" s="27">
        <v>3</v>
      </c>
      <c r="H145" s="44">
        <v>52.14</v>
      </c>
      <c r="I145" s="44">
        <f t="shared" si="3"/>
        <v>0.71921749136939006</v>
      </c>
      <c r="L145" s="147"/>
    </row>
    <row r="146" spans="2:12" x14ac:dyDescent="0.3">
      <c r="B146" s="27"/>
      <c r="C146" s="27">
        <v>140</v>
      </c>
      <c r="D146" s="27" t="s">
        <v>4349</v>
      </c>
      <c r="E146" s="109">
        <v>28</v>
      </c>
      <c r="F146" s="27"/>
      <c r="G146" s="27">
        <v>1</v>
      </c>
      <c r="H146" s="44">
        <v>104.29</v>
      </c>
      <c r="I146" s="44">
        <f t="shared" si="3"/>
        <v>0.26848211717326681</v>
      </c>
      <c r="L146" s="147"/>
    </row>
    <row r="147" spans="2:12" x14ac:dyDescent="0.3">
      <c r="B147" s="27"/>
      <c r="C147" s="27">
        <v>141</v>
      </c>
      <c r="D147" s="27" t="s">
        <v>4350</v>
      </c>
      <c r="E147" s="109">
        <v>25.99</v>
      </c>
      <c r="F147" s="27"/>
      <c r="G147" s="27">
        <v>1</v>
      </c>
      <c r="H147" s="44">
        <v>104.29</v>
      </c>
      <c r="I147" s="44">
        <f t="shared" si="3"/>
        <v>0.24920893661904303</v>
      </c>
      <c r="L147" s="147"/>
    </row>
    <row r="148" spans="2:12" x14ac:dyDescent="0.3">
      <c r="B148" s="27"/>
      <c r="C148" s="27">
        <v>142</v>
      </c>
      <c r="D148" s="27" t="s">
        <v>2765</v>
      </c>
      <c r="E148" s="109">
        <v>10</v>
      </c>
      <c r="F148" s="27"/>
      <c r="G148" s="27">
        <v>2</v>
      </c>
      <c r="H148" s="44">
        <v>104.29</v>
      </c>
      <c r="I148" s="44">
        <f t="shared" si="3"/>
        <v>0.19177294083804775</v>
      </c>
      <c r="L148" s="147"/>
    </row>
    <row r="149" spans="2:12" x14ac:dyDescent="0.3">
      <c r="B149" s="27"/>
      <c r="C149" s="27">
        <v>143</v>
      </c>
      <c r="D149" s="27" t="s">
        <v>2766</v>
      </c>
      <c r="E149" s="109">
        <v>9.99</v>
      </c>
      <c r="F149" s="27"/>
      <c r="G149" s="27">
        <v>1</v>
      </c>
      <c r="H149" s="44">
        <v>104.29</v>
      </c>
      <c r="I149" s="44">
        <f t="shared" si="3"/>
        <v>9.5790583948604846E-2</v>
      </c>
      <c r="L149" s="147"/>
    </row>
    <row r="150" spans="2:12" x14ac:dyDescent="0.3">
      <c r="B150" s="27"/>
      <c r="C150" s="27">
        <v>144</v>
      </c>
      <c r="D150" s="27" t="s">
        <v>66</v>
      </c>
      <c r="E150" s="109">
        <v>15</v>
      </c>
      <c r="F150" s="27">
        <v>6</v>
      </c>
      <c r="G150" s="27">
        <v>2</v>
      </c>
      <c r="H150" s="44">
        <v>104.29</v>
      </c>
      <c r="I150" s="44">
        <f t="shared" si="3"/>
        <v>0.28765941125707162</v>
      </c>
      <c r="L150" s="147"/>
    </row>
    <row r="151" spans="2:12" x14ac:dyDescent="0.3">
      <c r="B151" s="27"/>
      <c r="C151" s="27">
        <v>145</v>
      </c>
      <c r="D151" s="27" t="s">
        <v>65</v>
      </c>
      <c r="E151" s="109">
        <v>12</v>
      </c>
      <c r="F151" s="27">
        <v>5</v>
      </c>
      <c r="G151" s="27">
        <v>3</v>
      </c>
      <c r="H151" s="44">
        <v>104.29</v>
      </c>
      <c r="I151" s="44">
        <f t="shared" si="3"/>
        <v>0.34519129350848593</v>
      </c>
      <c r="L151" s="147"/>
    </row>
    <row r="152" spans="2:12" x14ac:dyDescent="0.3">
      <c r="B152" s="27"/>
      <c r="C152" s="27">
        <v>146</v>
      </c>
      <c r="D152" s="27" t="s">
        <v>3832</v>
      </c>
      <c r="E152" s="109">
        <v>4</v>
      </c>
      <c r="F152" s="27">
        <v>1</v>
      </c>
      <c r="G152" s="27">
        <v>1</v>
      </c>
      <c r="H152" s="44">
        <v>104.29</v>
      </c>
      <c r="I152" s="44">
        <f t="shared" si="3"/>
        <v>3.8354588167609546E-2</v>
      </c>
      <c r="L152" s="147"/>
    </row>
    <row r="153" spans="2:12" x14ac:dyDescent="0.3">
      <c r="B153" s="27"/>
      <c r="C153" s="27">
        <v>147</v>
      </c>
      <c r="D153" s="27" t="s">
        <v>4351</v>
      </c>
      <c r="E153" s="109">
        <v>16</v>
      </c>
      <c r="F153" s="27"/>
      <c r="G153" s="27">
        <v>7</v>
      </c>
      <c r="H153" s="44">
        <v>156.43</v>
      </c>
      <c r="I153" s="44">
        <f t="shared" si="3"/>
        <v>0.71597519657354725</v>
      </c>
      <c r="L153" s="147"/>
    </row>
    <row r="154" spans="2:12" x14ac:dyDescent="0.3">
      <c r="B154" s="27"/>
      <c r="C154" s="27">
        <v>148</v>
      </c>
      <c r="D154" s="27" t="s">
        <v>3834</v>
      </c>
      <c r="E154" s="109">
        <v>14</v>
      </c>
      <c r="F154" s="27"/>
      <c r="G154" s="27">
        <v>3</v>
      </c>
      <c r="H154" s="44">
        <v>156.43</v>
      </c>
      <c r="I154" s="44">
        <f t="shared" si="3"/>
        <v>0.26849069871508019</v>
      </c>
      <c r="L154" s="147"/>
    </row>
    <row r="155" spans="2:12" x14ac:dyDescent="0.3">
      <c r="B155" s="27"/>
      <c r="C155" s="27">
        <v>149</v>
      </c>
      <c r="D155" s="27" t="s">
        <v>2208</v>
      </c>
      <c r="E155" s="109">
        <v>6</v>
      </c>
      <c r="F155" s="27"/>
      <c r="G155" s="27">
        <v>10</v>
      </c>
      <c r="H155" s="44">
        <v>156.43</v>
      </c>
      <c r="I155" s="44">
        <f t="shared" si="3"/>
        <v>0.38355814102154318</v>
      </c>
      <c r="L155" s="147"/>
    </row>
    <row r="156" spans="2:12" x14ac:dyDescent="0.3">
      <c r="B156" s="27"/>
      <c r="C156" s="27">
        <v>150</v>
      </c>
      <c r="D156" s="27" t="s">
        <v>377</v>
      </c>
      <c r="E156" s="109">
        <v>16</v>
      </c>
      <c r="F156" s="27"/>
      <c r="G156" s="27">
        <v>2</v>
      </c>
      <c r="H156" s="44">
        <v>156.43</v>
      </c>
      <c r="I156" s="44">
        <f t="shared" si="3"/>
        <v>0.20456434187815636</v>
      </c>
      <c r="L156" s="147"/>
    </row>
    <row r="157" spans="2:12" x14ac:dyDescent="0.3">
      <c r="B157" s="27"/>
      <c r="C157" s="27">
        <v>151</v>
      </c>
      <c r="D157" s="27" t="s">
        <v>1735</v>
      </c>
      <c r="E157" s="109">
        <v>19.5</v>
      </c>
      <c r="F157" s="27"/>
      <c r="G157" s="27">
        <v>1</v>
      </c>
      <c r="H157" s="44">
        <v>156.43</v>
      </c>
      <c r="I157" s="44">
        <f t="shared" si="3"/>
        <v>0.12465639583200153</v>
      </c>
      <c r="L157" s="147"/>
    </row>
    <row r="158" spans="2:12" x14ac:dyDescent="0.3">
      <c r="B158" s="27"/>
      <c r="C158" s="27">
        <v>152</v>
      </c>
      <c r="D158" s="27" t="s">
        <v>3835</v>
      </c>
      <c r="E158" s="109">
        <v>13.65</v>
      </c>
      <c r="F158" s="27"/>
      <c r="G158" s="27">
        <v>2</v>
      </c>
      <c r="H158" s="44">
        <v>156.43</v>
      </c>
      <c r="I158" s="44">
        <f t="shared" si="3"/>
        <v>0.17451895416480215</v>
      </c>
      <c r="L158" s="147"/>
    </row>
    <row r="159" spans="2:12" x14ac:dyDescent="0.3">
      <c r="B159" s="27"/>
      <c r="C159" s="27">
        <v>153</v>
      </c>
      <c r="D159" s="27" t="s">
        <v>3836</v>
      </c>
      <c r="E159" s="109">
        <v>30</v>
      </c>
      <c r="F159" s="27"/>
      <c r="G159" s="27">
        <v>3</v>
      </c>
      <c r="H159" s="44">
        <v>156.43</v>
      </c>
      <c r="I159" s="44">
        <f t="shared" si="3"/>
        <v>0.57533721153231476</v>
      </c>
      <c r="L159" s="147"/>
    </row>
    <row r="160" spans="2:12" x14ac:dyDescent="0.3">
      <c r="B160" s="27"/>
      <c r="C160" s="27">
        <v>154</v>
      </c>
      <c r="D160" s="27" t="s">
        <v>70</v>
      </c>
      <c r="E160" s="109">
        <v>20</v>
      </c>
      <c r="F160" s="27"/>
      <c r="G160" s="27">
        <v>3</v>
      </c>
      <c r="H160" s="44">
        <v>156.43</v>
      </c>
      <c r="I160" s="44">
        <f t="shared" si="3"/>
        <v>0.38355814102154318</v>
      </c>
      <c r="L160" s="147"/>
    </row>
    <row r="161" spans="2:12" x14ac:dyDescent="0.3">
      <c r="B161" s="27"/>
      <c r="C161" s="27">
        <v>155</v>
      </c>
      <c r="D161" s="27" t="s">
        <v>499</v>
      </c>
      <c r="E161" s="109">
        <v>22</v>
      </c>
      <c r="F161" s="27"/>
      <c r="G161" s="27">
        <v>3</v>
      </c>
      <c r="H161" s="44">
        <v>156.43</v>
      </c>
      <c r="I161" s="44">
        <f t="shared" si="3"/>
        <v>0.4219139551236975</v>
      </c>
      <c r="L161" s="147"/>
    </row>
    <row r="162" spans="2:12" x14ac:dyDescent="0.3">
      <c r="B162" s="27"/>
      <c r="C162" s="27">
        <v>156</v>
      </c>
      <c r="D162" s="27" t="s">
        <v>307</v>
      </c>
      <c r="E162" s="109">
        <v>2</v>
      </c>
      <c r="F162" s="27">
        <v>5</v>
      </c>
      <c r="G162" s="27">
        <v>1</v>
      </c>
      <c r="H162" s="44">
        <v>104.29</v>
      </c>
      <c r="I162" s="44">
        <f t="shared" si="3"/>
        <v>1.9177294083804773E-2</v>
      </c>
      <c r="L162" s="147"/>
    </row>
    <row r="163" spans="2:12" x14ac:dyDescent="0.3">
      <c r="B163" s="27"/>
      <c r="C163" s="27">
        <v>157</v>
      </c>
      <c r="D163" s="27" t="s">
        <v>3837</v>
      </c>
      <c r="E163" s="109">
        <v>35</v>
      </c>
      <c r="F163" s="27"/>
      <c r="G163" s="27">
        <v>1</v>
      </c>
      <c r="H163" s="44">
        <v>156.43</v>
      </c>
      <c r="I163" s="44">
        <f t="shared" si="3"/>
        <v>0.2237422489292335</v>
      </c>
      <c r="L163" s="147"/>
    </row>
    <row r="164" spans="2:12" x14ac:dyDescent="0.3">
      <c r="B164" s="27"/>
      <c r="C164" s="27">
        <v>158</v>
      </c>
      <c r="D164" s="27" t="s">
        <v>4353</v>
      </c>
      <c r="E164" s="109">
        <v>34.99</v>
      </c>
      <c r="F164" s="27"/>
      <c r="G164" s="27">
        <v>1</v>
      </c>
      <c r="H164" s="44">
        <v>156.43</v>
      </c>
      <c r="I164" s="44">
        <f t="shared" si="3"/>
        <v>0.22367832257239662</v>
      </c>
      <c r="L164" s="147"/>
    </row>
    <row r="165" spans="2:12" x14ac:dyDescent="0.3">
      <c r="B165" s="27"/>
      <c r="C165" s="27">
        <v>159</v>
      </c>
      <c r="D165" s="27" t="s">
        <v>1115</v>
      </c>
      <c r="E165" s="109">
        <v>25</v>
      </c>
      <c r="F165" s="27"/>
      <c r="G165" s="27">
        <v>2</v>
      </c>
      <c r="H165" s="44">
        <v>104.29</v>
      </c>
      <c r="I165" s="44">
        <f t="shared" si="3"/>
        <v>0.47943235209511936</v>
      </c>
      <c r="L165" s="147"/>
    </row>
    <row r="166" spans="2:12" x14ac:dyDescent="0.3">
      <c r="B166" s="27"/>
      <c r="C166" s="27">
        <v>160</v>
      </c>
      <c r="D166" s="27" t="s">
        <v>3839</v>
      </c>
      <c r="E166" s="109">
        <v>15</v>
      </c>
      <c r="F166" s="27"/>
      <c r="G166" s="27">
        <v>1</v>
      </c>
      <c r="H166" s="44">
        <v>156.43</v>
      </c>
      <c r="I166" s="44">
        <f t="shared" si="3"/>
        <v>9.5889535255385794E-2</v>
      </c>
      <c r="L166" s="147"/>
    </row>
    <row r="167" spans="2:12" x14ac:dyDescent="0.3">
      <c r="B167" s="27"/>
      <c r="C167" s="27">
        <v>161</v>
      </c>
      <c r="D167" s="27" t="s">
        <v>76</v>
      </c>
      <c r="E167" s="109">
        <v>139</v>
      </c>
      <c r="F167" s="27"/>
      <c r="G167" s="27">
        <v>2</v>
      </c>
      <c r="H167" s="44">
        <v>260.70999999999998</v>
      </c>
      <c r="I167" s="44">
        <f t="shared" si="3"/>
        <v>1.0663188983928504</v>
      </c>
      <c r="L167" s="147"/>
    </row>
    <row r="168" spans="2:12" x14ac:dyDescent="0.3">
      <c r="B168" s="27"/>
      <c r="C168" s="27">
        <v>162</v>
      </c>
      <c r="D168" s="27" t="s">
        <v>1737</v>
      </c>
      <c r="E168" s="117">
        <v>19.5</v>
      </c>
      <c r="F168" s="27"/>
      <c r="G168" s="27">
        <v>2</v>
      </c>
      <c r="H168" s="44">
        <v>260.70999999999998</v>
      </c>
      <c r="I168" s="44">
        <f t="shared" si="3"/>
        <v>0.14959150013424879</v>
      </c>
      <c r="L168" s="147"/>
    </row>
    <row r="169" spans="2:12" x14ac:dyDescent="0.3">
      <c r="B169" s="27"/>
      <c r="C169" s="27">
        <v>163</v>
      </c>
      <c r="D169" s="27" t="s">
        <v>81</v>
      </c>
      <c r="E169" s="117">
        <v>7.5</v>
      </c>
      <c r="F169" s="27"/>
      <c r="G169" s="27">
        <v>5</v>
      </c>
      <c r="H169" s="44">
        <v>260.70999999999998</v>
      </c>
      <c r="I169" s="44">
        <f t="shared" si="3"/>
        <v>0.14383798089831615</v>
      </c>
      <c r="L169" s="147"/>
    </row>
    <row r="170" spans="2:12" x14ac:dyDescent="0.3">
      <c r="B170" s="27"/>
      <c r="C170" s="27">
        <v>164</v>
      </c>
      <c r="D170" s="27" t="s">
        <v>82</v>
      </c>
      <c r="E170" s="117">
        <v>17.489999999999998</v>
      </c>
      <c r="F170" s="27"/>
      <c r="G170" s="27">
        <v>1</v>
      </c>
      <c r="H170" s="44">
        <v>104.29</v>
      </c>
      <c r="I170" s="44">
        <f t="shared" si="3"/>
        <v>0.16770543676287272</v>
      </c>
      <c r="L170" s="147"/>
    </row>
    <row r="171" spans="2:12" x14ac:dyDescent="0.3">
      <c r="B171" s="27"/>
      <c r="C171" s="27">
        <v>165</v>
      </c>
      <c r="D171" s="27" t="s">
        <v>84</v>
      </c>
      <c r="E171" s="117">
        <v>0</v>
      </c>
      <c r="F171" s="27">
        <v>1</v>
      </c>
      <c r="G171" s="27">
        <v>1</v>
      </c>
      <c r="H171" s="44">
        <v>104.29</v>
      </c>
      <c r="I171" s="44">
        <f t="shared" si="3"/>
        <v>0</v>
      </c>
      <c r="L171" s="147"/>
    </row>
    <row r="172" spans="2:12" x14ac:dyDescent="0.3">
      <c r="B172" s="27"/>
      <c r="C172" s="27">
        <v>166</v>
      </c>
      <c r="D172" s="27" t="s">
        <v>1117</v>
      </c>
      <c r="E172" s="117">
        <v>0</v>
      </c>
      <c r="F172" s="27"/>
      <c r="G172" s="27">
        <v>1</v>
      </c>
      <c r="H172" s="44">
        <v>104.29</v>
      </c>
      <c r="I172" s="44">
        <f t="shared" si="3"/>
        <v>0</v>
      </c>
      <c r="L172" s="147"/>
    </row>
    <row r="173" spans="2:12" x14ac:dyDescent="0.3">
      <c r="B173" s="27"/>
      <c r="C173" s="27">
        <v>167</v>
      </c>
      <c r="D173" s="27" t="s">
        <v>1118</v>
      </c>
      <c r="E173" s="117">
        <v>69.3</v>
      </c>
      <c r="F173" s="27"/>
      <c r="G173" s="27">
        <v>1</v>
      </c>
      <c r="H173" s="44">
        <v>260.70999999999998</v>
      </c>
      <c r="I173" s="44">
        <f t="shared" si="3"/>
        <v>0.26581258870008823</v>
      </c>
      <c r="L173" s="147"/>
    </row>
    <row r="174" spans="2:12" x14ac:dyDescent="0.3">
      <c r="B174" s="27"/>
      <c r="C174" s="27">
        <v>168</v>
      </c>
      <c r="D174" s="27" t="s">
        <v>1119</v>
      </c>
      <c r="E174" s="117">
        <v>45</v>
      </c>
      <c r="F174" s="27"/>
      <c r="G174" s="27">
        <v>1</v>
      </c>
      <c r="H174" s="44">
        <v>260.70999999999998</v>
      </c>
      <c r="I174" s="44">
        <f t="shared" si="3"/>
        <v>0.17260557707797938</v>
      </c>
      <c r="L174" s="147"/>
    </row>
    <row r="175" spans="2:12" x14ac:dyDescent="0.3">
      <c r="B175" s="27"/>
      <c r="C175" s="27">
        <v>169</v>
      </c>
      <c r="D175" s="27" t="s">
        <v>1120</v>
      </c>
      <c r="E175" s="117">
        <v>16</v>
      </c>
      <c r="F175" s="27"/>
      <c r="G175" s="27">
        <v>1</v>
      </c>
      <c r="H175" s="44">
        <v>260.70999999999998</v>
      </c>
      <c r="I175" s="44">
        <f t="shared" si="3"/>
        <v>6.1370871849948223E-2</v>
      </c>
      <c r="L175" s="147"/>
    </row>
    <row r="176" spans="2:12" x14ac:dyDescent="0.3">
      <c r="B176" s="27"/>
      <c r="C176" s="27">
        <v>170</v>
      </c>
      <c r="D176" s="27" t="s">
        <v>1121</v>
      </c>
      <c r="E176" s="117">
        <v>4</v>
      </c>
      <c r="F176" s="27"/>
      <c r="G176" s="27">
        <v>1</v>
      </c>
      <c r="H176" s="44">
        <v>104.29</v>
      </c>
      <c r="I176" s="44">
        <f t="shared" si="3"/>
        <v>3.8354588167609546E-2</v>
      </c>
      <c r="L176" s="147"/>
    </row>
    <row r="177" spans="2:12" x14ac:dyDescent="0.3">
      <c r="B177" s="27"/>
      <c r="C177" s="27">
        <v>171</v>
      </c>
      <c r="D177" s="27" t="s">
        <v>3840</v>
      </c>
      <c r="E177" s="117">
        <v>16</v>
      </c>
      <c r="F177" s="27"/>
      <c r="G177" s="27">
        <v>2</v>
      </c>
      <c r="H177" s="44">
        <v>104.29</v>
      </c>
      <c r="I177" s="44">
        <f t="shared" si="3"/>
        <v>0.30683670534087637</v>
      </c>
      <c r="L177" s="147"/>
    </row>
    <row r="178" spans="2:12" x14ac:dyDescent="0.3">
      <c r="B178" s="27"/>
      <c r="C178" s="27">
        <v>172</v>
      </c>
      <c r="D178" s="27" t="s">
        <v>3841</v>
      </c>
      <c r="E178" s="117">
        <v>16</v>
      </c>
      <c r="F178" s="27"/>
      <c r="G178" s="27">
        <v>2</v>
      </c>
      <c r="H178" s="44">
        <v>104.29</v>
      </c>
      <c r="I178" s="44">
        <f t="shared" ref="I178:I197" si="4">+(E178*G178)/H178</f>
        <v>0.30683670534087637</v>
      </c>
      <c r="L178" s="147"/>
    </row>
    <row r="179" spans="2:12" x14ac:dyDescent="0.3">
      <c r="B179" s="27"/>
      <c r="C179" s="27">
        <v>173</v>
      </c>
      <c r="D179" s="27" t="s">
        <v>4355</v>
      </c>
      <c r="E179" s="117">
        <v>30</v>
      </c>
      <c r="F179" s="27"/>
      <c r="G179" s="27">
        <v>1</v>
      </c>
      <c r="H179" s="44">
        <v>104.29</v>
      </c>
      <c r="I179" s="44">
        <f t="shared" si="4"/>
        <v>0.28765941125707162</v>
      </c>
    </row>
    <row r="180" spans="2:12" x14ac:dyDescent="0.3">
      <c r="B180" s="27"/>
      <c r="C180" s="27">
        <v>174</v>
      </c>
      <c r="D180" s="27" t="s">
        <v>3842</v>
      </c>
      <c r="E180" s="109">
        <v>6.99</v>
      </c>
      <c r="F180" s="27"/>
      <c r="G180" s="27">
        <v>1</v>
      </c>
      <c r="H180" s="44">
        <v>104.29</v>
      </c>
      <c r="I180" s="44">
        <f t="shared" si="4"/>
        <v>6.702464282289769E-2</v>
      </c>
    </row>
    <row r="181" spans="2:12" x14ac:dyDescent="0.3">
      <c r="B181" s="27"/>
      <c r="C181" s="27">
        <v>175</v>
      </c>
      <c r="D181" s="27" t="s">
        <v>207</v>
      </c>
      <c r="E181" s="109">
        <v>29.99</v>
      </c>
      <c r="F181" s="27"/>
      <c r="G181" s="27">
        <v>1</v>
      </c>
      <c r="H181" s="44">
        <v>260.70999999999998</v>
      </c>
      <c r="I181" s="44">
        <f t="shared" si="4"/>
        <v>0.1150320279237467</v>
      </c>
    </row>
    <row r="182" spans="2:12" x14ac:dyDescent="0.3">
      <c r="B182" s="27"/>
      <c r="C182" s="27">
        <v>176</v>
      </c>
      <c r="D182" s="27" t="s">
        <v>3843</v>
      </c>
      <c r="E182" s="109">
        <v>2.5299999999999998</v>
      </c>
      <c r="F182" s="27"/>
      <c r="G182" s="27">
        <v>1</v>
      </c>
      <c r="H182" s="44">
        <v>260.70999999999998</v>
      </c>
      <c r="I182" s="44">
        <f t="shared" si="4"/>
        <v>9.7042691112730617E-3</v>
      </c>
    </row>
    <row r="183" spans="2:12" x14ac:dyDescent="0.3">
      <c r="B183" s="27"/>
      <c r="C183" s="27">
        <v>239</v>
      </c>
      <c r="D183" s="27" t="s">
        <v>2887</v>
      </c>
      <c r="E183" s="109">
        <v>11.99</v>
      </c>
      <c r="F183" s="27"/>
      <c r="G183" s="27">
        <v>1</v>
      </c>
      <c r="H183" s="44">
        <v>521.42999999999995</v>
      </c>
      <c r="I183" s="44">
        <f t="shared" si="4"/>
        <v>2.2994457549431375E-2</v>
      </c>
    </row>
    <row r="184" spans="2:12" x14ac:dyDescent="0.3">
      <c r="B184" s="27"/>
      <c r="C184" s="27">
        <v>240</v>
      </c>
      <c r="D184" s="27" t="s">
        <v>78</v>
      </c>
      <c r="E184" s="109">
        <v>21.99</v>
      </c>
      <c r="F184" s="27"/>
      <c r="G184" s="27">
        <v>1</v>
      </c>
      <c r="H184" s="44">
        <v>104.29</v>
      </c>
      <c r="I184" s="44">
        <f t="shared" si="4"/>
        <v>0.21085434845143347</v>
      </c>
    </row>
    <row r="185" spans="2:12" x14ac:dyDescent="0.3">
      <c r="B185" s="27"/>
      <c r="C185" s="27">
        <v>241</v>
      </c>
      <c r="D185" s="27" t="s">
        <v>80</v>
      </c>
      <c r="E185" s="109">
        <v>6.99</v>
      </c>
      <c r="F185" s="27"/>
      <c r="G185" s="27">
        <v>1</v>
      </c>
      <c r="H185" s="44">
        <v>26.07</v>
      </c>
      <c r="I185" s="44">
        <f t="shared" si="4"/>
        <v>0.26812428078250866</v>
      </c>
    </row>
    <row r="186" spans="2:12" x14ac:dyDescent="0.3">
      <c r="B186" s="27"/>
      <c r="C186" s="27">
        <v>242</v>
      </c>
      <c r="D186" s="27" t="s">
        <v>2888</v>
      </c>
      <c r="E186" s="109">
        <v>9.99</v>
      </c>
      <c r="F186" s="27"/>
      <c r="G186" s="27">
        <v>1</v>
      </c>
      <c r="H186" s="44">
        <v>104.29</v>
      </c>
      <c r="I186" s="44">
        <f t="shared" si="4"/>
        <v>9.5790583948604846E-2</v>
      </c>
    </row>
    <row r="187" spans="2:12" x14ac:dyDescent="0.3">
      <c r="B187" s="27"/>
      <c r="C187" s="27">
        <v>243</v>
      </c>
      <c r="D187" s="27" t="s">
        <v>2889</v>
      </c>
      <c r="E187" s="109">
        <v>11.99</v>
      </c>
      <c r="F187" s="27"/>
      <c r="G187" s="27">
        <v>1</v>
      </c>
      <c r="H187" s="44">
        <v>104.29</v>
      </c>
      <c r="I187" s="44">
        <f t="shared" si="4"/>
        <v>0.11496787803240963</v>
      </c>
    </row>
    <row r="188" spans="2:12" x14ac:dyDescent="0.3">
      <c r="B188" s="27"/>
      <c r="C188" s="27">
        <v>244</v>
      </c>
      <c r="D188" s="27" t="s">
        <v>305</v>
      </c>
      <c r="E188" s="109">
        <v>29.99</v>
      </c>
      <c r="F188" s="27"/>
      <c r="G188" s="27">
        <v>1</v>
      </c>
      <c r="H188" s="44">
        <v>52.14</v>
      </c>
      <c r="I188" s="44">
        <f t="shared" si="4"/>
        <v>0.57518220176448021</v>
      </c>
    </row>
    <row r="189" spans="2:12" x14ac:dyDescent="0.3">
      <c r="B189" s="27"/>
      <c r="C189" s="27">
        <v>245</v>
      </c>
      <c r="D189" s="27" t="s">
        <v>2890</v>
      </c>
      <c r="E189" s="109">
        <v>7.49</v>
      </c>
      <c r="F189" s="27"/>
      <c r="G189" s="27">
        <v>1</v>
      </c>
      <c r="H189" s="44">
        <v>52.14</v>
      </c>
      <c r="I189" s="44">
        <f t="shared" si="4"/>
        <v>0.14365170694284618</v>
      </c>
    </row>
    <row r="190" spans="2:12" x14ac:dyDescent="0.3">
      <c r="B190" s="27"/>
      <c r="C190" s="27">
        <v>246</v>
      </c>
      <c r="D190" s="27" t="s">
        <v>2891</v>
      </c>
      <c r="E190" s="109">
        <v>14.99</v>
      </c>
      <c r="F190" s="27"/>
      <c r="G190" s="27">
        <v>1</v>
      </c>
      <c r="H190" s="44">
        <v>208.57</v>
      </c>
      <c r="I190" s="44">
        <f t="shared" si="4"/>
        <v>7.1870355276406006E-2</v>
      </c>
    </row>
    <row r="191" spans="2:12" x14ac:dyDescent="0.3">
      <c r="B191" s="27"/>
      <c r="C191" s="27">
        <v>247</v>
      </c>
      <c r="D191" s="27" t="s">
        <v>3844</v>
      </c>
      <c r="E191" s="109">
        <v>34</v>
      </c>
      <c r="F191" s="27"/>
      <c r="G191" s="27">
        <v>1</v>
      </c>
      <c r="H191" s="44">
        <v>104.29</v>
      </c>
      <c r="I191" s="44">
        <f t="shared" si="4"/>
        <v>0.32601399942468118</v>
      </c>
    </row>
    <row r="192" spans="2:12" x14ac:dyDescent="0.3">
      <c r="B192" s="27"/>
      <c r="C192" s="27">
        <v>248</v>
      </c>
      <c r="D192" s="27" t="s">
        <v>1122</v>
      </c>
      <c r="E192" s="109">
        <v>24</v>
      </c>
      <c r="F192" s="27"/>
      <c r="G192" s="27">
        <v>1</v>
      </c>
      <c r="H192" s="44">
        <v>52.14</v>
      </c>
      <c r="I192" s="44">
        <f t="shared" si="4"/>
        <v>0.46029919447640966</v>
      </c>
    </row>
    <row r="193" spans="2:12" x14ac:dyDescent="0.3">
      <c r="B193" s="27"/>
      <c r="C193" s="27">
        <v>249</v>
      </c>
      <c r="D193" s="27" t="s">
        <v>1122</v>
      </c>
      <c r="E193" s="109">
        <v>26</v>
      </c>
      <c r="F193" s="27"/>
      <c r="G193" s="27">
        <v>1</v>
      </c>
      <c r="H193" s="44">
        <v>52.14</v>
      </c>
      <c r="I193" s="44">
        <f t="shared" si="4"/>
        <v>0.49865746068277711</v>
      </c>
    </row>
    <row r="194" spans="2:12" x14ac:dyDescent="0.3">
      <c r="B194" s="27"/>
      <c r="C194" s="27">
        <v>250</v>
      </c>
      <c r="D194" s="27" t="s">
        <v>78</v>
      </c>
      <c r="E194" s="109">
        <v>35</v>
      </c>
      <c r="F194" s="27"/>
      <c r="G194" s="27">
        <v>1</v>
      </c>
      <c r="H194" s="44">
        <v>52.14</v>
      </c>
      <c r="I194" s="44">
        <f t="shared" si="4"/>
        <v>0.67126965861143073</v>
      </c>
    </row>
    <row r="195" spans="2:12" x14ac:dyDescent="0.3">
      <c r="B195" s="27"/>
      <c r="C195" s="27">
        <v>251</v>
      </c>
      <c r="D195" s="27" t="s">
        <v>305</v>
      </c>
      <c r="E195" s="109">
        <v>5</v>
      </c>
      <c r="F195" s="27"/>
      <c r="G195" s="27">
        <v>1</v>
      </c>
      <c r="H195" s="44">
        <v>104.29</v>
      </c>
      <c r="I195" s="44">
        <f t="shared" si="4"/>
        <v>4.7943235209511936E-2</v>
      </c>
    </row>
    <row r="196" spans="2:12" x14ac:dyDescent="0.3">
      <c r="B196" s="27"/>
      <c r="C196" s="27">
        <v>252</v>
      </c>
      <c r="D196" s="27" t="s">
        <v>306</v>
      </c>
      <c r="E196" s="109">
        <v>19.989999999999998</v>
      </c>
      <c r="F196" s="27"/>
      <c r="G196" s="27">
        <v>1</v>
      </c>
      <c r="H196" s="44">
        <v>260.70999999999998</v>
      </c>
      <c r="I196" s="44">
        <f t="shared" si="4"/>
        <v>7.6675233017529057E-2</v>
      </c>
    </row>
    <row r="197" spans="2:12" x14ac:dyDescent="0.3">
      <c r="B197" s="27"/>
      <c r="C197" s="27">
        <v>253</v>
      </c>
      <c r="D197" s="27" t="s">
        <v>1124</v>
      </c>
      <c r="E197" s="109">
        <v>11.99</v>
      </c>
      <c r="F197" s="27"/>
      <c r="G197" s="27">
        <v>1</v>
      </c>
      <c r="H197" s="44">
        <v>521.42999999999995</v>
      </c>
      <c r="I197" s="44">
        <f t="shared" si="4"/>
        <v>2.2994457549431375E-2</v>
      </c>
      <c r="J197" s="57" t="s">
        <v>10</v>
      </c>
      <c r="K197" s="132">
        <f>SUM(I113:I197)</f>
        <v>28.209662815541744</v>
      </c>
      <c r="L197" s="147">
        <f>COUNT(I113:I197)</f>
        <v>85</v>
      </c>
    </row>
    <row r="198" spans="2:12" x14ac:dyDescent="0.3">
      <c r="B198" s="40" t="s">
        <v>244</v>
      </c>
      <c r="C198" s="27"/>
      <c r="D198" s="27"/>
      <c r="E198" s="109"/>
      <c r="F198" s="27"/>
      <c r="G198" s="27"/>
      <c r="H198" s="44"/>
      <c r="I198" s="44"/>
    </row>
    <row r="199" spans="2:12" x14ac:dyDescent="0.3">
      <c r="B199" s="27"/>
      <c r="C199" s="27">
        <v>175</v>
      </c>
      <c r="D199" s="27" t="s">
        <v>87</v>
      </c>
      <c r="E199" s="109">
        <f>'Private Rental'!L6</f>
        <v>103.62</v>
      </c>
      <c r="F199" s="27"/>
      <c r="G199" s="27">
        <v>1</v>
      </c>
      <c r="H199" s="44">
        <v>1</v>
      </c>
      <c r="I199" s="44">
        <f t="shared" ref="I199:I262" si="5">+(E199*G199)/H199</f>
        <v>103.62</v>
      </c>
    </row>
    <row r="200" spans="2:12" x14ac:dyDescent="0.3">
      <c r="B200" s="27"/>
      <c r="C200" s="27">
        <v>176</v>
      </c>
      <c r="D200" s="50" t="s">
        <v>88</v>
      </c>
      <c r="E200" s="113">
        <v>8.0190221942999997</v>
      </c>
      <c r="F200" s="27"/>
      <c r="G200" s="27">
        <v>1</v>
      </c>
      <c r="H200" s="44">
        <v>1</v>
      </c>
      <c r="I200" s="44">
        <f t="shared" si="5"/>
        <v>8.0190221942999997</v>
      </c>
    </row>
    <row r="201" spans="2:12" x14ac:dyDescent="0.3">
      <c r="B201" s="27"/>
      <c r="C201" s="27">
        <v>177</v>
      </c>
      <c r="D201" s="50" t="s">
        <v>444</v>
      </c>
      <c r="E201" s="113">
        <v>9.6781302345000011</v>
      </c>
      <c r="F201" s="27"/>
      <c r="G201" s="27">
        <v>1</v>
      </c>
      <c r="H201" s="44">
        <v>1</v>
      </c>
      <c r="I201" s="44">
        <f t="shared" si="5"/>
        <v>9.6781302345000011</v>
      </c>
    </row>
    <row r="202" spans="2:12" x14ac:dyDescent="0.3">
      <c r="B202" s="27"/>
      <c r="C202" s="27">
        <v>178</v>
      </c>
      <c r="D202" s="27" t="s">
        <v>312</v>
      </c>
      <c r="E202" s="108">
        <v>1.72</v>
      </c>
      <c r="F202" s="27"/>
      <c r="G202" s="27">
        <v>1</v>
      </c>
      <c r="H202" s="44">
        <v>4.3499999999999996</v>
      </c>
      <c r="I202" s="44">
        <f t="shared" si="5"/>
        <v>0.39540229885057476</v>
      </c>
    </row>
    <row r="203" spans="2:12" x14ac:dyDescent="0.3">
      <c r="B203" s="27"/>
      <c r="C203" s="27">
        <v>179</v>
      </c>
      <c r="D203" s="27" t="s">
        <v>90</v>
      </c>
      <c r="E203" s="108">
        <v>19.240301304900001</v>
      </c>
      <c r="F203" s="27"/>
      <c r="G203" s="27">
        <v>1</v>
      </c>
      <c r="H203" s="44">
        <v>52.14</v>
      </c>
      <c r="I203" s="44">
        <f t="shared" si="5"/>
        <v>0.36901229967203686</v>
      </c>
    </row>
    <row r="204" spans="2:12" x14ac:dyDescent="0.3">
      <c r="B204" s="27"/>
      <c r="C204" s="27">
        <v>180</v>
      </c>
      <c r="D204" s="27" t="s">
        <v>91</v>
      </c>
      <c r="E204" s="113">
        <v>145.35</v>
      </c>
      <c r="F204" s="27"/>
      <c r="G204" s="27">
        <v>1</v>
      </c>
      <c r="H204" s="44">
        <v>52.14</v>
      </c>
      <c r="I204" s="44">
        <f t="shared" si="5"/>
        <v>2.7876869965477558</v>
      </c>
      <c r="J204" s="57" t="s">
        <v>11</v>
      </c>
      <c r="K204" s="132">
        <f>SUM(I199:I204)</f>
        <v>124.86925402387037</v>
      </c>
      <c r="L204" s="66">
        <f>COUNT(I199:I204)</f>
        <v>6</v>
      </c>
    </row>
    <row r="205" spans="2:12" x14ac:dyDescent="0.3">
      <c r="B205" s="40" t="s">
        <v>245</v>
      </c>
      <c r="C205" s="27"/>
      <c r="D205" s="27"/>
      <c r="E205" s="109"/>
      <c r="F205" s="27"/>
      <c r="G205" s="27"/>
      <c r="H205" s="44"/>
      <c r="I205" s="44"/>
    </row>
    <row r="206" spans="2:12" x14ac:dyDescent="0.3">
      <c r="B206" s="27"/>
      <c r="C206" s="27">
        <v>278</v>
      </c>
      <c r="D206" s="27" t="s">
        <v>6910</v>
      </c>
      <c r="E206" s="109">
        <v>10</v>
      </c>
      <c r="F206" s="27"/>
      <c r="G206" s="27">
        <v>1</v>
      </c>
      <c r="H206" s="44">
        <v>521.42999999999995</v>
      </c>
      <c r="I206" s="44">
        <f t="shared" si="5"/>
        <v>1.917802964923384E-2</v>
      </c>
    </row>
    <row r="207" spans="2:12" x14ac:dyDescent="0.3">
      <c r="B207" s="27"/>
      <c r="C207" s="27">
        <v>279</v>
      </c>
      <c r="D207" s="27" t="s">
        <v>6922</v>
      </c>
      <c r="E207" s="109">
        <v>8.99</v>
      </c>
      <c r="F207" s="27">
        <v>4</v>
      </c>
      <c r="G207" s="27">
        <v>1</v>
      </c>
      <c r="H207" s="44">
        <v>521.42999999999995</v>
      </c>
      <c r="I207" s="44">
        <f t="shared" si="5"/>
        <v>1.7241048654661223E-2</v>
      </c>
    </row>
    <row r="208" spans="2:12" x14ac:dyDescent="0.3">
      <c r="B208" s="27"/>
      <c r="C208" s="27">
        <v>280</v>
      </c>
      <c r="D208" s="27" t="s">
        <v>1188</v>
      </c>
      <c r="E208" s="109">
        <v>16</v>
      </c>
      <c r="F208" s="27"/>
      <c r="G208" s="27">
        <v>1</v>
      </c>
      <c r="H208" s="44">
        <v>156.43</v>
      </c>
      <c r="I208" s="44">
        <f t="shared" si="5"/>
        <v>0.10228217093907818</v>
      </c>
    </row>
    <row r="209" spans="2:12" x14ac:dyDescent="0.3">
      <c r="B209" s="27"/>
      <c r="C209" s="27">
        <v>281</v>
      </c>
      <c r="D209" s="27" t="s">
        <v>1188</v>
      </c>
      <c r="E209" s="109">
        <v>7</v>
      </c>
      <c r="F209" s="27"/>
      <c r="G209" s="27">
        <v>1</v>
      </c>
      <c r="H209" s="44">
        <v>104.29</v>
      </c>
      <c r="I209" s="44">
        <f t="shared" si="5"/>
        <v>6.7120529293316702E-2</v>
      </c>
    </row>
    <row r="210" spans="2:12" x14ac:dyDescent="0.3">
      <c r="B210" s="27"/>
      <c r="C210" s="27">
        <v>282</v>
      </c>
      <c r="D210" s="27" t="s">
        <v>178</v>
      </c>
      <c r="E210" s="109">
        <v>1.5</v>
      </c>
      <c r="F210" s="27"/>
      <c r="G210" s="27">
        <v>1</v>
      </c>
      <c r="H210" s="44">
        <v>521.42999999999995</v>
      </c>
      <c r="I210" s="44">
        <f t="shared" si="5"/>
        <v>2.8767044473850759E-3</v>
      </c>
    </row>
    <row r="211" spans="2:12" x14ac:dyDescent="0.3">
      <c r="B211" s="27"/>
      <c r="C211" s="27">
        <v>283</v>
      </c>
      <c r="D211" s="27" t="s">
        <v>3941</v>
      </c>
      <c r="E211" s="109">
        <v>44.99</v>
      </c>
      <c r="F211" s="27"/>
      <c r="G211" s="27">
        <v>1</v>
      </c>
      <c r="H211" s="44">
        <v>521.42999999999995</v>
      </c>
      <c r="I211" s="44">
        <f t="shared" si="5"/>
        <v>8.6281955391903045E-2</v>
      </c>
    </row>
    <row r="212" spans="2:12" x14ac:dyDescent="0.3">
      <c r="B212" s="27"/>
      <c r="C212" s="27">
        <v>284</v>
      </c>
      <c r="D212" s="27" t="s">
        <v>6910</v>
      </c>
      <c r="E212" s="109">
        <v>10</v>
      </c>
      <c r="F212" s="27"/>
      <c r="G212" s="27">
        <v>1</v>
      </c>
      <c r="H212" s="44">
        <v>521.42999999999995</v>
      </c>
      <c r="I212" s="44">
        <f t="shared" si="5"/>
        <v>1.917802964923384E-2</v>
      </c>
    </row>
    <row r="213" spans="2:12" x14ac:dyDescent="0.3">
      <c r="B213" s="27"/>
      <c r="C213" s="27">
        <v>285</v>
      </c>
      <c r="D213" s="27" t="s">
        <v>6922</v>
      </c>
      <c r="E213" s="109">
        <v>8.99</v>
      </c>
      <c r="F213" s="27">
        <v>4</v>
      </c>
      <c r="G213" s="27">
        <v>1</v>
      </c>
      <c r="H213" s="44">
        <v>521.42999999999995</v>
      </c>
      <c r="I213" s="44">
        <f t="shared" si="5"/>
        <v>1.7241048654661223E-2</v>
      </c>
    </row>
    <row r="214" spans="2:12" x14ac:dyDescent="0.3">
      <c r="B214" s="27"/>
      <c r="C214" s="27">
        <v>286</v>
      </c>
      <c r="D214" s="27" t="s">
        <v>6945</v>
      </c>
      <c r="E214" s="109">
        <v>33.99</v>
      </c>
      <c r="F214" s="27"/>
      <c r="G214" s="27">
        <v>1</v>
      </c>
      <c r="H214" s="44">
        <v>521.42999999999995</v>
      </c>
      <c r="I214" s="44">
        <f t="shared" si="5"/>
        <v>6.5186122777745825E-2</v>
      </c>
    </row>
    <row r="215" spans="2:12" x14ac:dyDescent="0.3">
      <c r="B215" s="27"/>
      <c r="C215" s="27">
        <v>287</v>
      </c>
      <c r="D215" s="27" t="s">
        <v>6946</v>
      </c>
      <c r="E215" s="109">
        <v>12</v>
      </c>
      <c r="F215" s="27"/>
      <c r="G215" s="27">
        <v>1</v>
      </c>
      <c r="H215" s="44">
        <v>1042.8599999999999</v>
      </c>
      <c r="I215" s="44">
        <f t="shared" si="5"/>
        <v>1.1506817789540304E-2</v>
      </c>
    </row>
    <row r="216" spans="2:12" x14ac:dyDescent="0.3">
      <c r="B216" s="27"/>
      <c r="C216" s="27">
        <v>288</v>
      </c>
      <c r="D216" s="27" t="s">
        <v>2936</v>
      </c>
      <c r="E216" s="109">
        <v>18</v>
      </c>
      <c r="F216" s="27"/>
      <c r="G216" s="27">
        <v>2</v>
      </c>
      <c r="H216" s="44">
        <v>156.43</v>
      </c>
      <c r="I216" s="44">
        <f t="shared" si="5"/>
        <v>0.23013488461292589</v>
      </c>
    </row>
    <row r="217" spans="2:12" x14ac:dyDescent="0.3">
      <c r="B217" s="27"/>
      <c r="C217" s="27">
        <v>289</v>
      </c>
      <c r="D217" s="27" t="s">
        <v>6947</v>
      </c>
      <c r="E217" s="109">
        <v>3</v>
      </c>
      <c r="F217" s="27"/>
      <c r="G217" s="27">
        <v>1</v>
      </c>
      <c r="H217" s="44">
        <v>782.14</v>
      </c>
      <c r="I217" s="44">
        <f t="shared" si="5"/>
        <v>3.8356304497915977E-3</v>
      </c>
    </row>
    <row r="218" spans="2:12" x14ac:dyDescent="0.3">
      <c r="B218" s="27"/>
      <c r="C218" s="27">
        <v>290</v>
      </c>
      <c r="D218" s="27" t="s">
        <v>315</v>
      </c>
      <c r="E218" s="109">
        <v>899</v>
      </c>
      <c r="F218" s="27"/>
      <c r="G218" s="27">
        <v>1</v>
      </c>
      <c r="H218" s="44">
        <v>521.42999999999995</v>
      </c>
      <c r="I218" s="44">
        <f t="shared" si="5"/>
        <v>1.7241048654661222</v>
      </c>
    </row>
    <row r="219" spans="2:12" x14ac:dyDescent="0.3">
      <c r="B219" s="27"/>
      <c r="C219" s="27">
        <v>291</v>
      </c>
      <c r="D219" s="27" t="s">
        <v>314</v>
      </c>
      <c r="E219" s="109">
        <v>799</v>
      </c>
      <c r="F219" s="27"/>
      <c r="G219" s="27">
        <v>1</v>
      </c>
      <c r="H219" s="44">
        <v>521.42999999999995</v>
      </c>
      <c r="I219" s="44">
        <f t="shared" si="5"/>
        <v>1.5323245689737839</v>
      </c>
    </row>
    <row r="220" spans="2:12" x14ac:dyDescent="0.3">
      <c r="B220" s="27"/>
      <c r="C220" s="27">
        <v>292</v>
      </c>
      <c r="D220" s="27" t="s">
        <v>2937</v>
      </c>
      <c r="E220" s="109">
        <v>6</v>
      </c>
      <c r="F220" s="27"/>
      <c r="G220" s="27">
        <v>2</v>
      </c>
      <c r="H220" s="44">
        <v>104.29</v>
      </c>
      <c r="I220" s="44">
        <f t="shared" si="5"/>
        <v>0.11506376450282864</v>
      </c>
    </row>
    <row r="221" spans="2:12" x14ac:dyDescent="0.3">
      <c r="B221" s="27"/>
      <c r="C221" s="27">
        <v>293</v>
      </c>
      <c r="D221" s="27" t="s">
        <v>103</v>
      </c>
      <c r="E221" s="109">
        <v>6</v>
      </c>
      <c r="F221" s="27"/>
      <c r="G221" s="27">
        <v>4</v>
      </c>
      <c r="H221" s="44">
        <v>260.70999999999998</v>
      </c>
      <c r="I221" s="44">
        <f t="shared" si="5"/>
        <v>9.2056307774922339E-2</v>
      </c>
    </row>
    <row r="222" spans="2:12" x14ac:dyDescent="0.3">
      <c r="B222" s="27"/>
      <c r="C222" s="27">
        <v>294</v>
      </c>
      <c r="D222" s="27" t="s">
        <v>2938</v>
      </c>
      <c r="E222" s="109">
        <v>9</v>
      </c>
      <c r="F222" s="27"/>
      <c r="G222" s="27">
        <v>4</v>
      </c>
      <c r="H222" s="44">
        <v>260.70999999999998</v>
      </c>
      <c r="I222" s="44">
        <f t="shared" si="5"/>
        <v>0.1380844616623835</v>
      </c>
    </row>
    <row r="223" spans="2:12" x14ac:dyDescent="0.3">
      <c r="B223" s="27"/>
      <c r="C223" s="27">
        <v>295</v>
      </c>
      <c r="D223" s="27" t="s">
        <v>100</v>
      </c>
      <c r="E223" s="109">
        <v>60</v>
      </c>
      <c r="F223" s="27"/>
      <c r="G223" s="27">
        <v>1</v>
      </c>
      <c r="H223" s="44">
        <v>521.42999999999995</v>
      </c>
      <c r="I223" s="44">
        <f t="shared" si="5"/>
        <v>0.11506817789540304</v>
      </c>
    </row>
    <row r="224" spans="2:12" x14ac:dyDescent="0.3">
      <c r="B224" s="27"/>
      <c r="C224" s="27">
        <v>296</v>
      </c>
      <c r="D224" s="27" t="s">
        <v>2939</v>
      </c>
      <c r="E224" s="109">
        <v>2.4</v>
      </c>
      <c r="F224" s="27"/>
      <c r="G224" s="27">
        <v>6</v>
      </c>
      <c r="H224" s="44">
        <v>521.42999999999995</v>
      </c>
      <c r="I224" s="44">
        <f t="shared" si="5"/>
        <v>2.7616362694896725E-2</v>
      </c>
      <c r="L224" s="147"/>
    </row>
    <row r="225" spans="2:12" x14ac:dyDescent="0.3">
      <c r="B225" s="27"/>
      <c r="C225" s="27">
        <v>297</v>
      </c>
      <c r="D225" s="27" t="s">
        <v>99</v>
      </c>
      <c r="E225" s="109">
        <v>105</v>
      </c>
      <c r="F225" s="27"/>
      <c r="G225" s="27">
        <v>1</v>
      </c>
      <c r="H225" s="44">
        <v>521.42999999999995</v>
      </c>
      <c r="I225" s="44">
        <f t="shared" si="5"/>
        <v>0.20136931131695532</v>
      </c>
      <c r="L225" s="147"/>
    </row>
    <row r="226" spans="2:12" x14ac:dyDescent="0.3">
      <c r="B226" s="27"/>
      <c r="C226" s="27">
        <v>298</v>
      </c>
      <c r="D226" s="27" t="s">
        <v>1192</v>
      </c>
      <c r="E226" s="109">
        <v>50</v>
      </c>
      <c r="F226" s="27"/>
      <c r="G226" s="27">
        <v>1</v>
      </c>
      <c r="H226" s="44">
        <v>521.42999999999995</v>
      </c>
      <c r="I226" s="44">
        <f t="shared" si="5"/>
        <v>9.5890148246169205E-2</v>
      </c>
      <c r="L226" s="147"/>
    </row>
    <row r="227" spans="2:12" x14ac:dyDescent="0.3">
      <c r="B227" s="27"/>
      <c r="C227" s="27">
        <v>299</v>
      </c>
      <c r="D227" s="27" t="s">
        <v>2940</v>
      </c>
      <c r="E227" s="109">
        <v>50</v>
      </c>
      <c r="F227" s="27"/>
      <c r="G227" s="27">
        <v>1</v>
      </c>
      <c r="H227" s="44">
        <v>52.14</v>
      </c>
      <c r="I227" s="44">
        <f t="shared" si="5"/>
        <v>0.95895665515918682</v>
      </c>
      <c r="L227" s="147"/>
    </row>
    <row r="228" spans="2:12" x14ac:dyDescent="0.3">
      <c r="B228" s="27"/>
      <c r="C228" s="27">
        <v>300</v>
      </c>
      <c r="D228" s="27" t="s">
        <v>6910</v>
      </c>
      <c r="E228" s="109">
        <v>10</v>
      </c>
      <c r="F228" s="27"/>
      <c r="G228" s="27">
        <v>1</v>
      </c>
      <c r="H228" s="44">
        <v>521.42999999999995</v>
      </c>
      <c r="I228" s="44">
        <f t="shared" si="5"/>
        <v>1.917802964923384E-2</v>
      </c>
      <c r="L228" s="147"/>
    </row>
    <row r="229" spans="2:12" x14ac:dyDescent="0.3">
      <c r="B229" s="27"/>
      <c r="C229" s="27">
        <v>301</v>
      </c>
      <c r="D229" s="27" t="s">
        <v>6922</v>
      </c>
      <c r="E229" s="109">
        <v>8.99</v>
      </c>
      <c r="F229" s="27">
        <v>4</v>
      </c>
      <c r="G229" s="27">
        <v>1</v>
      </c>
      <c r="H229" s="44">
        <v>521.42999999999995</v>
      </c>
      <c r="I229" s="44">
        <f t="shared" si="5"/>
        <v>1.7241048654661223E-2</v>
      </c>
      <c r="L229" s="147"/>
    </row>
    <row r="230" spans="2:12" x14ac:dyDescent="0.3">
      <c r="B230" s="27"/>
      <c r="C230" s="27">
        <v>302</v>
      </c>
      <c r="D230" s="27" t="s">
        <v>6945</v>
      </c>
      <c r="E230" s="109">
        <v>33.99</v>
      </c>
      <c r="F230" s="27"/>
      <c r="G230" s="27">
        <v>1</v>
      </c>
      <c r="H230" s="44">
        <v>521.42999999999995</v>
      </c>
      <c r="I230" s="44">
        <f t="shared" si="5"/>
        <v>6.5186122777745825E-2</v>
      </c>
      <c r="L230" s="147"/>
    </row>
    <row r="231" spans="2:12" x14ac:dyDescent="0.3">
      <c r="B231" s="27"/>
      <c r="C231" s="27">
        <v>303</v>
      </c>
      <c r="D231" s="27" t="s">
        <v>6946</v>
      </c>
      <c r="E231" s="109">
        <v>12</v>
      </c>
      <c r="F231" s="27"/>
      <c r="G231" s="27">
        <v>1</v>
      </c>
      <c r="H231" s="44">
        <v>1042.8599999999999</v>
      </c>
      <c r="I231" s="44">
        <f t="shared" si="5"/>
        <v>1.1506817789540304E-2</v>
      </c>
      <c r="L231" s="147"/>
    </row>
    <row r="232" spans="2:12" x14ac:dyDescent="0.3">
      <c r="B232" s="27"/>
      <c r="C232" s="27">
        <v>304</v>
      </c>
      <c r="D232" s="27" t="s">
        <v>2936</v>
      </c>
      <c r="E232" s="109">
        <v>18</v>
      </c>
      <c r="F232" s="27"/>
      <c r="G232" s="27">
        <v>2</v>
      </c>
      <c r="H232" s="44">
        <v>156.43</v>
      </c>
      <c r="I232" s="44">
        <f t="shared" si="5"/>
        <v>0.23013488461292589</v>
      </c>
      <c r="L232" s="147"/>
    </row>
    <row r="233" spans="2:12" x14ac:dyDescent="0.3">
      <c r="B233" s="27"/>
      <c r="C233" s="27">
        <v>305</v>
      </c>
      <c r="D233" s="27" t="s">
        <v>6947</v>
      </c>
      <c r="E233" s="109">
        <v>3</v>
      </c>
      <c r="F233" s="27"/>
      <c r="G233" s="27">
        <v>1</v>
      </c>
      <c r="H233" s="44">
        <v>782.14</v>
      </c>
      <c r="I233" s="44">
        <f t="shared" si="5"/>
        <v>3.8356304497915977E-3</v>
      </c>
      <c r="L233" s="147"/>
    </row>
    <row r="234" spans="2:12" x14ac:dyDescent="0.3">
      <c r="B234" s="27"/>
      <c r="C234" s="27">
        <v>306</v>
      </c>
      <c r="D234" s="27" t="s">
        <v>2941</v>
      </c>
      <c r="E234" s="109">
        <v>833</v>
      </c>
      <c r="F234" s="27"/>
      <c r="G234" s="27">
        <v>1</v>
      </c>
      <c r="H234" s="44">
        <v>782.14</v>
      </c>
      <c r="I234" s="44">
        <f t="shared" si="5"/>
        <v>1.0650267215588003</v>
      </c>
      <c r="L234" s="147"/>
    </row>
    <row r="235" spans="2:12" x14ac:dyDescent="0.3">
      <c r="B235" s="27"/>
      <c r="C235" s="27">
        <v>307</v>
      </c>
      <c r="D235" s="27" t="s">
        <v>105</v>
      </c>
      <c r="E235" s="109">
        <v>9</v>
      </c>
      <c r="F235" s="27">
        <v>8</v>
      </c>
      <c r="G235" s="27">
        <v>2</v>
      </c>
      <c r="H235" s="44">
        <v>260.70999999999998</v>
      </c>
      <c r="I235" s="44">
        <f t="shared" si="5"/>
        <v>6.904223083119175E-2</v>
      </c>
      <c r="L235" s="147"/>
    </row>
    <row r="236" spans="2:12" x14ac:dyDescent="0.3">
      <c r="B236" s="27"/>
      <c r="C236" s="27">
        <v>308</v>
      </c>
      <c r="D236" s="27" t="s">
        <v>106</v>
      </c>
      <c r="E236" s="109">
        <v>2.99</v>
      </c>
      <c r="F236" s="27">
        <v>4</v>
      </c>
      <c r="G236" s="27">
        <v>1</v>
      </c>
      <c r="H236" s="44">
        <v>260.70999999999998</v>
      </c>
      <c r="I236" s="44">
        <f t="shared" si="5"/>
        <v>1.1468681676959075E-2</v>
      </c>
      <c r="L236" s="147"/>
    </row>
    <row r="237" spans="2:12" x14ac:dyDescent="0.3">
      <c r="B237" s="27"/>
      <c r="C237" s="27">
        <v>309</v>
      </c>
      <c r="D237" s="27" t="s">
        <v>2942</v>
      </c>
      <c r="E237" s="109">
        <v>5.99</v>
      </c>
      <c r="F237" s="27"/>
      <c r="G237" s="27">
        <v>1</v>
      </c>
      <c r="H237" s="44">
        <v>52.14</v>
      </c>
      <c r="I237" s="44">
        <f t="shared" si="5"/>
        <v>0.11488300728807058</v>
      </c>
      <c r="L237" s="147"/>
    </row>
    <row r="238" spans="2:12" x14ac:dyDescent="0.3">
      <c r="B238" s="27"/>
      <c r="C238" s="27">
        <v>310</v>
      </c>
      <c r="D238" s="27" t="s">
        <v>6922</v>
      </c>
      <c r="E238" s="109">
        <v>8.99</v>
      </c>
      <c r="F238" s="27">
        <v>4</v>
      </c>
      <c r="G238" s="27">
        <v>1</v>
      </c>
      <c r="H238" s="44">
        <v>521.42999999999995</v>
      </c>
      <c r="I238" s="44">
        <f t="shared" si="5"/>
        <v>1.7241048654661223E-2</v>
      </c>
      <c r="L238" s="147"/>
    </row>
    <row r="239" spans="2:12" x14ac:dyDescent="0.3">
      <c r="B239" s="27"/>
      <c r="C239" s="27">
        <v>311</v>
      </c>
      <c r="D239" s="27" t="s">
        <v>317</v>
      </c>
      <c r="E239" s="109">
        <v>23.99</v>
      </c>
      <c r="F239" s="27"/>
      <c r="G239" s="27">
        <v>1</v>
      </c>
      <c r="H239" s="44">
        <v>260.70999999999998</v>
      </c>
      <c r="I239" s="44">
        <f t="shared" si="5"/>
        <v>9.2017950980016111E-2</v>
      </c>
      <c r="L239" s="147"/>
    </row>
    <row r="240" spans="2:12" x14ac:dyDescent="0.3">
      <c r="B240" s="27"/>
      <c r="C240" s="27">
        <v>312</v>
      </c>
      <c r="D240" s="27" t="s">
        <v>107</v>
      </c>
      <c r="E240" s="109">
        <v>32.090000000000003</v>
      </c>
      <c r="F240" s="27">
        <v>18</v>
      </c>
      <c r="G240" s="27">
        <v>2</v>
      </c>
      <c r="H240" s="44">
        <v>260.70999999999998</v>
      </c>
      <c r="I240" s="44">
        <f t="shared" si="5"/>
        <v>0.24617390970810485</v>
      </c>
      <c r="L240" s="147"/>
    </row>
    <row r="241" spans="2:12" x14ac:dyDescent="0.3">
      <c r="B241" s="27"/>
      <c r="C241" s="27">
        <v>313</v>
      </c>
      <c r="D241" s="27" t="s">
        <v>108</v>
      </c>
      <c r="E241" s="109">
        <v>1.2</v>
      </c>
      <c r="F241" s="27"/>
      <c r="G241" s="27">
        <v>12</v>
      </c>
      <c r="H241" s="44">
        <v>260.70999999999998</v>
      </c>
      <c r="I241" s="44">
        <f t="shared" si="5"/>
        <v>5.5233784664953392E-2</v>
      </c>
      <c r="L241" s="147"/>
    </row>
    <row r="242" spans="2:12" x14ac:dyDescent="0.3">
      <c r="B242" s="27"/>
      <c r="C242" s="27">
        <v>314</v>
      </c>
      <c r="D242" s="27" t="s">
        <v>2943</v>
      </c>
      <c r="E242" s="109">
        <v>3.3</v>
      </c>
      <c r="F242" s="27">
        <v>4</v>
      </c>
      <c r="G242" s="27">
        <v>1</v>
      </c>
      <c r="H242" s="44">
        <v>260.70999999999998</v>
      </c>
      <c r="I242" s="44">
        <f t="shared" si="5"/>
        <v>1.2657742319051821E-2</v>
      </c>
      <c r="L242" s="147"/>
    </row>
    <row r="243" spans="2:12" x14ac:dyDescent="0.3">
      <c r="B243" s="27"/>
      <c r="C243" s="27">
        <v>315</v>
      </c>
      <c r="D243" s="27" t="s">
        <v>109</v>
      </c>
      <c r="E243" s="109">
        <v>22</v>
      </c>
      <c r="F243" s="27">
        <v>24</v>
      </c>
      <c r="G243" s="27">
        <v>2</v>
      </c>
      <c r="H243" s="44">
        <v>1042.8599999999999</v>
      </c>
      <c r="I243" s="44">
        <f t="shared" si="5"/>
        <v>4.2191665228314447E-2</v>
      </c>
      <c r="L243" s="147"/>
    </row>
    <row r="244" spans="2:12" x14ac:dyDescent="0.3">
      <c r="B244" s="27"/>
      <c r="C244" s="27">
        <v>316</v>
      </c>
      <c r="D244" s="27" t="s">
        <v>2944</v>
      </c>
      <c r="E244" s="109">
        <v>4</v>
      </c>
      <c r="F244" s="27"/>
      <c r="G244" s="27">
        <v>8</v>
      </c>
      <c r="H244" s="44">
        <v>208.57</v>
      </c>
      <c r="I244" s="44">
        <f t="shared" si="5"/>
        <v>0.15342570839526298</v>
      </c>
      <c r="L244" s="147"/>
    </row>
    <row r="245" spans="2:12" x14ac:dyDescent="0.3">
      <c r="B245" s="27"/>
      <c r="C245" s="27">
        <v>317</v>
      </c>
      <c r="D245" s="27" t="s">
        <v>2945</v>
      </c>
      <c r="E245" s="109">
        <v>4.5</v>
      </c>
      <c r="F245" s="27">
        <v>6</v>
      </c>
      <c r="G245" s="27">
        <v>1</v>
      </c>
      <c r="H245" s="44">
        <v>208.57</v>
      </c>
      <c r="I245" s="44">
        <f t="shared" si="5"/>
        <v>2.1575490243083858E-2</v>
      </c>
      <c r="L245" s="147"/>
    </row>
    <row r="246" spans="2:12" x14ac:dyDescent="0.3">
      <c r="B246" s="27"/>
      <c r="C246" s="27">
        <v>318</v>
      </c>
      <c r="D246" s="27" t="s">
        <v>111</v>
      </c>
      <c r="E246" s="109">
        <v>6</v>
      </c>
      <c r="F246" s="27">
        <v>6</v>
      </c>
      <c r="G246" s="27">
        <v>1</v>
      </c>
      <c r="H246" s="44">
        <v>260.70999999999998</v>
      </c>
      <c r="I246" s="44">
        <f t="shared" si="5"/>
        <v>2.3014076943730585E-2</v>
      </c>
      <c r="L246" s="147"/>
    </row>
    <row r="247" spans="2:12" x14ac:dyDescent="0.3">
      <c r="B247" s="27"/>
      <c r="C247" s="27">
        <v>319</v>
      </c>
      <c r="D247" s="27" t="s">
        <v>320</v>
      </c>
      <c r="E247" s="109">
        <v>5</v>
      </c>
      <c r="F247" s="27"/>
      <c r="G247" s="27">
        <v>1</v>
      </c>
      <c r="H247" s="44">
        <v>1042.8599999999999</v>
      </c>
      <c r="I247" s="44">
        <f t="shared" si="5"/>
        <v>4.7945074123084599E-3</v>
      </c>
      <c r="L247" s="147"/>
    </row>
    <row r="248" spans="2:12" x14ac:dyDescent="0.3">
      <c r="B248" s="27"/>
      <c r="C248" s="27">
        <v>320</v>
      </c>
      <c r="D248" s="27" t="s">
        <v>319</v>
      </c>
      <c r="E248" s="109">
        <v>15.02</v>
      </c>
      <c r="F248" s="27"/>
      <c r="G248" s="27">
        <v>2</v>
      </c>
      <c r="H248" s="44">
        <v>260.70999999999998</v>
      </c>
      <c r="I248" s="44">
        <f t="shared" si="5"/>
        <v>0.11522381189827778</v>
      </c>
      <c r="L248" s="147"/>
    </row>
    <row r="249" spans="2:12" x14ac:dyDescent="0.3">
      <c r="B249" s="27"/>
      <c r="C249" s="27">
        <v>321</v>
      </c>
      <c r="D249" s="27" t="s">
        <v>318</v>
      </c>
      <c r="E249" s="109">
        <v>8</v>
      </c>
      <c r="F249" s="27"/>
      <c r="G249" s="27">
        <v>2</v>
      </c>
      <c r="H249" s="44">
        <v>1042.8599999999999</v>
      </c>
      <c r="I249" s="44">
        <f t="shared" si="5"/>
        <v>1.5342423719387072E-2</v>
      </c>
      <c r="L249" s="147"/>
    </row>
    <row r="250" spans="2:12" x14ac:dyDescent="0.3">
      <c r="B250" s="27" t="s">
        <v>924</v>
      </c>
      <c r="C250" s="27">
        <v>322</v>
      </c>
      <c r="D250" s="27" t="s">
        <v>2946</v>
      </c>
      <c r="E250" s="109">
        <v>7.99</v>
      </c>
      <c r="F250" s="27"/>
      <c r="G250" s="27">
        <v>1</v>
      </c>
      <c r="H250" s="44">
        <v>156.43</v>
      </c>
      <c r="I250" s="44">
        <f t="shared" si="5"/>
        <v>5.1077159112702164E-2</v>
      </c>
      <c r="L250" s="147"/>
    </row>
    <row r="251" spans="2:12" x14ac:dyDescent="0.3">
      <c r="B251" s="27"/>
      <c r="C251" s="27">
        <v>323</v>
      </c>
      <c r="D251" s="27" t="s">
        <v>114</v>
      </c>
      <c r="E251" s="109">
        <v>180</v>
      </c>
      <c r="F251" s="27"/>
      <c r="G251" s="27">
        <v>1</v>
      </c>
      <c r="H251" s="44">
        <v>417.14</v>
      </c>
      <c r="I251" s="44">
        <f t="shared" si="5"/>
        <v>0.43150980486167717</v>
      </c>
      <c r="L251" s="147"/>
    </row>
    <row r="252" spans="2:12" x14ac:dyDescent="0.3">
      <c r="B252" s="27"/>
      <c r="C252" s="27">
        <v>324</v>
      </c>
      <c r="D252" s="27" t="s">
        <v>115</v>
      </c>
      <c r="E252" s="109">
        <v>249</v>
      </c>
      <c r="F252" s="27"/>
      <c r="G252" s="27">
        <v>1</v>
      </c>
      <c r="H252" s="44">
        <v>521.42999999999995</v>
      </c>
      <c r="I252" s="44">
        <f t="shared" si="5"/>
        <v>0.47753293826592258</v>
      </c>
      <c r="L252" s="147"/>
    </row>
    <row r="253" spans="2:12" x14ac:dyDescent="0.3">
      <c r="B253" s="27"/>
      <c r="C253" s="27">
        <v>325</v>
      </c>
      <c r="D253" s="27" t="s">
        <v>116</v>
      </c>
      <c r="E253" s="109">
        <v>200</v>
      </c>
      <c r="F253" s="27"/>
      <c r="G253" s="27">
        <v>1</v>
      </c>
      <c r="H253" s="44">
        <v>260.70999999999998</v>
      </c>
      <c r="I253" s="44">
        <f t="shared" si="5"/>
        <v>0.76713589812435279</v>
      </c>
      <c r="L253" s="147"/>
    </row>
    <row r="254" spans="2:12" x14ac:dyDescent="0.3">
      <c r="B254" s="27"/>
      <c r="C254" s="27">
        <v>326</v>
      </c>
      <c r="D254" s="27" t="s">
        <v>113</v>
      </c>
      <c r="E254" s="109">
        <v>39.99</v>
      </c>
      <c r="F254" s="27"/>
      <c r="G254" s="27">
        <v>1</v>
      </c>
      <c r="H254" s="44">
        <v>260.70999999999998</v>
      </c>
      <c r="I254" s="44">
        <f t="shared" si="5"/>
        <v>0.15338882282996436</v>
      </c>
      <c r="L254" s="147"/>
    </row>
    <row r="255" spans="2:12" x14ac:dyDescent="0.3">
      <c r="B255" s="27"/>
      <c r="C255" s="27">
        <v>327</v>
      </c>
      <c r="D255" s="27" t="s">
        <v>117</v>
      </c>
      <c r="E255" s="109">
        <v>19.989999999999998</v>
      </c>
      <c r="F255" s="27"/>
      <c r="G255" s="27">
        <v>1</v>
      </c>
      <c r="H255" s="44">
        <v>260.70999999999998</v>
      </c>
      <c r="I255" s="44">
        <f t="shared" si="5"/>
        <v>7.6675233017529057E-2</v>
      </c>
      <c r="L255" s="147"/>
    </row>
    <row r="256" spans="2:12" x14ac:dyDescent="0.3">
      <c r="B256" s="27"/>
      <c r="C256" s="27">
        <v>328</v>
      </c>
      <c r="D256" s="27" t="s">
        <v>118</v>
      </c>
      <c r="E256" s="109">
        <v>9.99</v>
      </c>
      <c r="F256" s="27"/>
      <c r="G256" s="27">
        <v>1</v>
      </c>
      <c r="H256" s="44">
        <v>260.70999999999998</v>
      </c>
      <c r="I256" s="44">
        <f t="shared" si="5"/>
        <v>3.8318438111311422E-2</v>
      </c>
      <c r="L256" s="147"/>
    </row>
    <row r="257" spans="2:12" x14ac:dyDescent="0.3">
      <c r="B257" s="27"/>
      <c r="C257" s="27">
        <v>329</v>
      </c>
      <c r="D257" s="27" t="s">
        <v>512</v>
      </c>
      <c r="E257" s="109">
        <v>34.99</v>
      </c>
      <c r="F257" s="27"/>
      <c r="G257" s="27">
        <v>1</v>
      </c>
      <c r="H257" s="44">
        <v>521.42999999999995</v>
      </c>
      <c r="I257" s="44">
        <f t="shared" si="5"/>
        <v>6.7103925742669213E-2</v>
      </c>
      <c r="L257" s="147"/>
    </row>
    <row r="258" spans="2:12" x14ac:dyDescent="0.3">
      <c r="B258" s="27"/>
      <c r="C258" s="27">
        <v>330</v>
      </c>
      <c r="D258" s="27" t="s">
        <v>119</v>
      </c>
      <c r="E258" s="109">
        <v>45</v>
      </c>
      <c r="F258" s="27">
        <v>3</v>
      </c>
      <c r="G258" s="27">
        <v>1</v>
      </c>
      <c r="H258" s="44">
        <v>782.14</v>
      </c>
      <c r="I258" s="44">
        <f t="shared" si="5"/>
        <v>5.7534456746873963E-2</v>
      </c>
      <c r="L258" s="147"/>
    </row>
    <row r="259" spans="2:12" x14ac:dyDescent="0.3">
      <c r="B259" s="27"/>
      <c r="C259" s="27">
        <v>331</v>
      </c>
      <c r="D259" s="27" t="s">
        <v>2947</v>
      </c>
      <c r="E259" s="109">
        <v>27</v>
      </c>
      <c r="F259" s="27"/>
      <c r="G259" s="27">
        <v>1</v>
      </c>
      <c r="H259" s="44">
        <v>782.14</v>
      </c>
      <c r="I259" s="44">
        <f t="shared" si="5"/>
        <v>3.4520674048124381E-2</v>
      </c>
      <c r="L259" s="147"/>
    </row>
    <row r="260" spans="2:12" x14ac:dyDescent="0.3">
      <c r="B260" s="27"/>
      <c r="C260" s="27">
        <v>332</v>
      </c>
      <c r="D260" s="27" t="s">
        <v>321</v>
      </c>
      <c r="E260" s="109">
        <v>19</v>
      </c>
      <c r="F260" s="27"/>
      <c r="G260" s="27">
        <v>1</v>
      </c>
      <c r="H260" s="44">
        <v>521.42999999999995</v>
      </c>
      <c r="I260" s="44">
        <f t="shared" si="5"/>
        <v>3.6438256333544299E-2</v>
      </c>
      <c r="L260" s="147"/>
    </row>
    <row r="261" spans="2:12" x14ac:dyDescent="0.3">
      <c r="B261" s="27"/>
      <c r="C261" s="27">
        <v>333</v>
      </c>
      <c r="D261" s="27" t="s">
        <v>120</v>
      </c>
      <c r="E261" s="109">
        <v>15</v>
      </c>
      <c r="F261" s="27"/>
      <c r="G261" s="27">
        <v>1</v>
      </c>
      <c r="H261" s="44">
        <v>521.42999999999995</v>
      </c>
      <c r="I261" s="44">
        <f t="shared" si="5"/>
        <v>2.8767044473850759E-2</v>
      </c>
      <c r="L261" s="147"/>
    </row>
    <row r="262" spans="2:12" x14ac:dyDescent="0.3">
      <c r="B262" s="27"/>
      <c r="C262" s="27">
        <v>334</v>
      </c>
      <c r="D262" s="27" t="s">
        <v>123</v>
      </c>
      <c r="E262" s="109">
        <v>10.95</v>
      </c>
      <c r="F262" s="27"/>
      <c r="G262" s="27">
        <v>1</v>
      </c>
      <c r="H262" s="44">
        <v>521.42999999999995</v>
      </c>
      <c r="I262" s="44">
        <f t="shared" si="5"/>
        <v>2.0999942465911053E-2</v>
      </c>
      <c r="L262" s="147"/>
    </row>
    <row r="263" spans="2:12" x14ac:dyDescent="0.3">
      <c r="B263" s="27"/>
      <c r="C263" s="27">
        <v>335</v>
      </c>
      <c r="D263" s="27" t="s">
        <v>1242</v>
      </c>
      <c r="E263" s="109">
        <v>9</v>
      </c>
      <c r="F263" s="27">
        <v>2</v>
      </c>
      <c r="G263" s="27">
        <v>1</v>
      </c>
      <c r="H263" s="44">
        <v>521.42999999999995</v>
      </c>
      <c r="I263" s="44">
        <f t="shared" ref="I263:I326" si="6">+(E263*G263)/H263</f>
        <v>1.7260226684310456E-2</v>
      </c>
      <c r="L263" s="147"/>
    </row>
    <row r="264" spans="2:12" x14ac:dyDescent="0.3">
      <c r="B264" s="27"/>
      <c r="C264" s="27">
        <v>336</v>
      </c>
      <c r="D264" s="27" t="s">
        <v>1241</v>
      </c>
      <c r="E264" s="109">
        <v>1.2</v>
      </c>
      <c r="F264" s="27"/>
      <c r="G264" s="27">
        <v>1</v>
      </c>
      <c r="H264" s="44">
        <v>52.14</v>
      </c>
      <c r="I264" s="44">
        <f t="shared" si="6"/>
        <v>2.3014959723820481E-2</v>
      </c>
      <c r="L264" s="147"/>
    </row>
    <row r="265" spans="2:12" x14ac:dyDescent="0.3">
      <c r="B265" s="27"/>
      <c r="C265" s="27">
        <v>337</v>
      </c>
      <c r="D265" s="27" t="s">
        <v>322</v>
      </c>
      <c r="E265" s="109">
        <v>7</v>
      </c>
      <c r="F265" s="27"/>
      <c r="G265" s="27">
        <v>1</v>
      </c>
      <c r="H265" s="44">
        <v>260.70999999999998</v>
      </c>
      <c r="I265" s="44">
        <f t="shared" si="6"/>
        <v>2.6849756434352348E-2</v>
      </c>
      <c r="L265" s="147"/>
    </row>
    <row r="266" spans="2:12" x14ac:dyDescent="0.3">
      <c r="B266" s="27"/>
      <c r="C266" s="27">
        <v>338</v>
      </c>
      <c r="D266" s="27" t="s">
        <v>555</v>
      </c>
      <c r="E266" s="109">
        <v>2</v>
      </c>
      <c r="F266" s="27">
        <v>3</v>
      </c>
      <c r="G266" s="27">
        <v>1</v>
      </c>
      <c r="H266" s="44">
        <v>521.42999999999995</v>
      </c>
      <c r="I266" s="44">
        <f t="shared" si="6"/>
        <v>3.8356059298467679E-3</v>
      </c>
      <c r="L266" s="147"/>
    </row>
    <row r="267" spans="2:12" x14ac:dyDescent="0.3">
      <c r="B267" s="27"/>
      <c r="C267" s="27">
        <v>339</v>
      </c>
      <c r="D267" s="27" t="s">
        <v>324</v>
      </c>
      <c r="E267" s="109">
        <v>23</v>
      </c>
      <c r="F267" s="27">
        <v>3</v>
      </c>
      <c r="G267" s="27">
        <v>1</v>
      </c>
      <c r="H267" s="44">
        <v>1042.8599999999999</v>
      </c>
      <c r="I267" s="44">
        <f t="shared" si="6"/>
        <v>2.2054734096618917E-2</v>
      </c>
    </row>
    <row r="268" spans="2:12" x14ac:dyDescent="0.3">
      <c r="B268" s="27"/>
      <c r="C268" s="27">
        <v>340</v>
      </c>
      <c r="D268" s="27" t="s">
        <v>131</v>
      </c>
      <c r="E268" s="109">
        <v>20</v>
      </c>
      <c r="F268" s="27">
        <v>4</v>
      </c>
      <c r="G268" s="27">
        <v>1</v>
      </c>
      <c r="H268" s="44">
        <v>52.14</v>
      </c>
      <c r="I268" s="44">
        <f t="shared" si="6"/>
        <v>0.3835826620636747</v>
      </c>
    </row>
    <row r="269" spans="2:12" x14ac:dyDescent="0.3">
      <c r="B269" s="27"/>
      <c r="C269" s="27">
        <v>341</v>
      </c>
      <c r="D269" s="27" t="s">
        <v>325</v>
      </c>
      <c r="E269" s="109">
        <v>17</v>
      </c>
      <c r="F269" s="27">
        <v>9</v>
      </c>
      <c r="G269" s="27">
        <v>1</v>
      </c>
      <c r="H269" s="44">
        <v>260.70999999999998</v>
      </c>
      <c r="I269" s="44">
        <f t="shared" si="6"/>
        <v>6.520655134056999E-2</v>
      </c>
    </row>
    <row r="270" spans="2:12" x14ac:dyDescent="0.3">
      <c r="B270" s="27"/>
      <c r="C270" s="27">
        <v>342</v>
      </c>
      <c r="D270" s="27" t="s">
        <v>271</v>
      </c>
      <c r="E270" s="109">
        <v>8.99</v>
      </c>
      <c r="F270" s="27"/>
      <c r="G270" s="27">
        <v>1</v>
      </c>
      <c r="H270" s="44">
        <v>1042.8599999999999</v>
      </c>
      <c r="I270" s="44">
        <f t="shared" si="6"/>
        <v>8.6205243273306115E-3</v>
      </c>
      <c r="L270" s="147"/>
    </row>
    <row r="271" spans="2:12" x14ac:dyDescent="0.3">
      <c r="B271" s="27"/>
      <c r="C271" s="27">
        <v>343</v>
      </c>
      <c r="D271" s="27" t="s">
        <v>121</v>
      </c>
      <c r="E271" s="109">
        <v>4</v>
      </c>
      <c r="F271" s="27"/>
      <c r="G271" s="27">
        <v>1</v>
      </c>
      <c r="H271" s="44">
        <v>260.70999999999998</v>
      </c>
      <c r="I271" s="44">
        <f t="shared" si="6"/>
        <v>1.5342717962487056E-2</v>
      </c>
      <c r="L271" s="147"/>
    </row>
    <row r="272" spans="2:12" x14ac:dyDescent="0.3">
      <c r="B272" s="27"/>
      <c r="C272" s="27">
        <v>344</v>
      </c>
      <c r="D272" s="27" t="s">
        <v>327</v>
      </c>
      <c r="E272" s="109">
        <v>6.44</v>
      </c>
      <c r="F272" s="27"/>
      <c r="G272" s="27">
        <v>1</v>
      </c>
      <c r="H272" s="44">
        <v>156.43</v>
      </c>
      <c r="I272" s="44">
        <f t="shared" si="6"/>
        <v>4.1168573802978968E-2</v>
      </c>
      <c r="L272" s="147"/>
    </row>
    <row r="273" spans="2:12" x14ac:dyDescent="0.3">
      <c r="B273" s="27"/>
      <c r="C273" s="27">
        <v>345</v>
      </c>
      <c r="D273" s="27" t="s">
        <v>2308</v>
      </c>
      <c r="E273" s="109">
        <v>0</v>
      </c>
      <c r="F273" s="27"/>
      <c r="G273" s="27">
        <v>1</v>
      </c>
      <c r="H273" s="44">
        <v>104.29</v>
      </c>
      <c r="I273" s="44">
        <f t="shared" si="6"/>
        <v>0</v>
      </c>
      <c r="L273" s="147"/>
    </row>
    <row r="274" spans="2:12" x14ac:dyDescent="0.3">
      <c r="B274" s="27"/>
      <c r="C274" s="27">
        <v>346</v>
      </c>
      <c r="D274" s="27" t="s">
        <v>129</v>
      </c>
      <c r="E274" s="109">
        <v>2</v>
      </c>
      <c r="F274" s="27"/>
      <c r="G274" s="27">
        <v>1</v>
      </c>
      <c r="H274" s="44">
        <v>104.29</v>
      </c>
      <c r="I274" s="44">
        <f t="shared" si="6"/>
        <v>1.9177294083804773E-2</v>
      </c>
      <c r="L274" s="147"/>
    </row>
    <row r="275" spans="2:12" x14ac:dyDescent="0.3">
      <c r="B275" s="27"/>
      <c r="C275" s="27">
        <v>347</v>
      </c>
      <c r="D275" s="27" t="s">
        <v>270</v>
      </c>
      <c r="E275" s="109">
        <v>7.5</v>
      </c>
      <c r="F275" s="27"/>
      <c r="G275" s="27">
        <v>1</v>
      </c>
      <c r="H275" s="44">
        <v>104.29</v>
      </c>
      <c r="I275" s="44">
        <f t="shared" si="6"/>
        <v>7.1914852814267904E-2</v>
      </c>
      <c r="L275" s="147"/>
    </row>
    <row r="276" spans="2:12" x14ac:dyDescent="0.3">
      <c r="B276" s="27"/>
      <c r="C276" s="27">
        <v>348</v>
      </c>
      <c r="D276" s="27" t="s">
        <v>130</v>
      </c>
      <c r="E276" s="109">
        <v>1.2</v>
      </c>
      <c r="F276" s="27"/>
      <c r="G276" s="27">
        <v>1</v>
      </c>
      <c r="H276" s="44">
        <v>521.42999999999995</v>
      </c>
      <c r="I276" s="44">
        <f t="shared" si="6"/>
        <v>2.3013635579080607E-3</v>
      </c>
      <c r="L276" s="147"/>
    </row>
    <row r="277" spans="2:12" x14ac:dyDescent="0.3">
      <c r="B277" s="27"/>
      <c r="C277" s="27">
        <v>349</v>
      </c>
      <c r="D277" s="27" t="s">
        <v>2948</v>
      </c>
      <c r="E277" s="109">
        <v>5</v>
      </c>
      <c r="F277" s="27"/>
      <c r="G277" s="27">
        <v>1</v>
      </c>
      <c r="H277" s="44">
        <v>156.43</v>
      </c>
      <c r="I277" s="44">
        <f t="shared" si="6"/>
        <v>3.1963178418461934E-2</v>
      </c>
      <c r="L277" s="147"/>
    </row>
    <row r="278" spans="2:12" x14ac:dyDescent="0.3">
      <c r="B278" s="27"/>
      <c r="C278" s="27">
        <v>350</v>
      </c>
      <c r="D278" s="27" t="s">
        <v>2949</v>
      </c>
      <c r="E278" s="109">
        <v>4</v>
      </c>
      <c r="F278" s="27"/>
      <c r="G278" s="27">
        <v>1</v>
      </c>
      <c r="H278" s="44">
        <v>260.70999999999998</v>
      </c>
      <c r="I278" s="44">
        <f t="shared" si="6"/>
        <v>1.5342717962487056E-2</v>
      </c>
      <c r="L278" s="147"/>
    </row>
    <row r="279" spans="2:12" x14ac:dyDescent="0.3">
      <c r="B279" s="27"/>
      <c r="C279" s="27">
        <v>351</v>
      </c>
      <c r="D279" s="27" t="s">
        <v>137</v>
      </c>
      <c r="E279" s="109">
        <v>2.7</v>
      </c>
      <c r="F279" s="27"/>
      <c r="G279" s="27">
        <v>1</v>
      </c>
      <c r="H279" s="44">
        <v>1042.8599999999999</v>
      </c>
      <c r="I279" s="44">
        <f t="shared" si="6"/>
        <v>2.5890340026465683E-3</v>
      </c>
      <c r="L279" s="147"/>
    </row>
    <row r="280" spans="2:12" x14ac:dyDescent="0.3">
      <c r="B280" s="27"/>
      <c r="C280" s="27">
        <v>352</v>
      </c>
      <c r="D280" s="27" t="s">
        <v>2950</v>
      </c>
      <c r="E280" s="109">
        <v>1.2</v>
      </c>
      <c r="F280" s="27">
        <v>6</v>
      </c>
      <c r="G280" s="27">
        <v>1</v>
      </c>
      <c r="H280" s="44">
        <v>521.42999999999995</v>
      </c>
      <c r="I280" s="44">
        <f t="shared" si="6"/>
        <v>2.3013635579080607E-3</v>
      </c>
      <c r="L280" s="147"/>
    </row>
    <row r="281" spans="2:12" x14ac:dyDescent="0.3">
      <c r="B281" s="27"/>
      <c r="C281" s="27">
        <v>353</v>
      </c>
      <c r="D281" s="27" t="s">
        <v>2951</v>
      </c>
      <c r="E281" s="109">
        <v>10</v>
      </c>
      <c r="F281" s="27"/>
      <c r="G281" s="27">
        <v>1</v>
      </c>
      <c r="H281" s="44">
        <v>260.70999999999998</v>
      </c>
      <c r="I281" s="44">
        <f t="shared" si="6"/>
        <v>3.8356794906217642E-2</v>
      </c>
      <c r="L281" s="147"/>
    </row>
    <row r="282" spans="2:12" x14ac:dyDescent="0.3">
      <c r="B282" s="27"/>
      <c r="C282" s="27">
        <v>354</v>
      </c>
      <c r="D282" s="27" t="s">
        <v>1306</v>
      </c>
      <c r="E282" s="109">
        <v>3</v>
      </c>
      <c r="F282" s="27">
        <v>2</v>
      </c>
      <c r="G282" s="27">
        <v>1</v>
      </c>
      <c r="H282" s="44">
        <v>260.70999999999998</v>
      </c>
      <c r="I282" s="44">
        <f t="shared" si="6"/>
        <v>1.1507038471865292E-2</v>
      </c>
      <c r="L282" s="147"/>
    </row>
    <row r="283" spans="2:12" x14ac:dyDescent="0.3">
      <c r="B283" s="27"/>
      <c r="C283" s="27">
        <v>355</v>
      </c>
      <c r="D283" s="27" t="s">
        <v>126</v>
      </c>
      <c r="E283" s="109">
        <v>6.5</v>
      </c>
      <c r="F283" s="27"/>
      <c r="G283" s="27">
        <v>1</v>
      </c>
      <c r="H283" s="44">
        <v>1042.8599999999999</v>
      </c>
      <c r="I283" s="44">
        <f t="shared" si="6"/>
        <v>6.2328596360009978E-3</v>
      </c>
      <c r="L283" s="147"/>
    </row>
    <row r="284" spans="2:12" x14ac:dyDescent="0.3">
      <c r="B284" s="27"/>
      <c r="C284" s="27">
        <v>356</v>
      </c>
      <c r="D284" s="27" t="s">
        <v>3942</v>
      </c>
      <c r="E284" s="109">
        <v>14</v>
      </c>
      <c r="F284" s="27">
        <v>3</v>
      </c>
      <c r="G284" s="27">
        <v>1</v>
      </c>
      <c r="H284" s="44">
        <v>1042.8599999999999</v>
      </c>
      <c r="I284" s="44">
        <f t="shared" si="6"/>
        <v>1.3424620754463688E-2</v>
      </c>
      <c r="L284" s="147"/>
    </row>
    <row r="285" spans="2:12" x14ac:dyDescent="0.3">
      <c r="B285" s="27"/>
      <c r="C285" s="27">
        <v>357</v>
      </c>
      <c r="D285" s="27" t="s">
        <v>2952</v>
      </c>
      <c r="E285" s="109">
        <v>22</v>
      </c>
      <c r="F285" s="27">
        <v>21</v>
      </c>
      <c r="G285" s="27">
        <v>1</v>
      </c>
      <c r="H285" s="44">
        <v>104.29</v>
      </c>
      <c r="I285" s="44">
        <f t="shared" si="6"/>
        <v>0.21095023492185253</v>
      </c>
      <c r="L285" s="147"/>
    </row>
    <row r="286" spans="2:12" x14ac:dyDescent="0.3">
      <c r="B286" s="27"/>
      <c r="C286" s="27">
        <v>358</v>
      </c>
      <c r="D286" s="27" t="s">
        <v>2953</v>
      </c>
      <c r="E286" s="109">
        <v>17</v>
      </c>
      <c r="F286" s="27">
        <v>3</v>
      </c>
      <c r="G286" s="27">
        <v>1</v>
      </c>
      <c r="H286" s="44">
        <v>521.42999999999995</v>
      </c>
      <c r="I286" s="44">
        <f t="shared" si="6"/>
        <v>3.2602650403697531E-2</v>
      </c>
      <c r="L286" s="147"/>
    </row>
    <row r="287" spans="2:12" x14ac:dyDescent="0.3">
      <c r="B287" s="27"/>
      <c r="C287" s="27">
        <v>359</v>
      </c>
      <c r="D287" s="27" t="s">
        <v>1240</v>
      </c>
      <c r="E287" s="109">
        <v>32</v>
      </c>
      <c r="F287" s="27"/>
      <c r="G287" s="27">
        <v>1</v>
      </c>
      <c r="H287" s="44">
        <v>365</v>
      </c>
      <c r="I287" s="44">
        <f t="shared" si="6"/>
        <v>8.7671232876712329E-2</v>
      </c>
      <c r="L287" s="147"/>
    </row>
    <row r="288" spans="2:12" x14ac:dyDescent="0.3">
      <c r="B288" s="27"/>
      <c r="C288" s="27">
        <v>360</v>
      </c>
      <c r="D288" s="27" t="s">
        <v>145</v>
      </c>
      <c r="E288" s="109">
        <v>35</v>
      </c>
      <c r="F288" s="27"/>
      <c r="G288" s="27">
        <v>1</v>
      </c>
      <c r="H288" s="44">
        <v>312.86</v>
      </c>
      <c r="I288" s="44">
        <f t="shared" si="6"/>
        <v>0.11187112446461675</v>
      </c>
      <c r="L288" s="147"/>
    </row>
    <row r="289" spans="2:12" x14ac:dyDescent="0.3">
      <c r="B289" s="27"/>
      <c r="C289" s="27">
        <v>361</v>
      </c>
      <c r="D289" s="27" t="s">
        <v>139</v>
      </c>
      <c r="E289" s="109">
        <v>19.989999999999998</v>
      </c>
      <c r="F289" s="27"/>
      <c r="G289" s="27">
        <v>1</v>
      </c>
      <c r="H289" s="44">
        <v>260.70999999999998</v>
      </c>
      <c r="I289" s="44">
        <f t="shared" si="6"/>
        <v>7.6675233017529057E-2</v>
      </c>
      <c r="L289" s="147"/>
    </row>
    <row r="290" spans="2:12" x14ac:dyDescent="0.3">
      <c r="B290" s="27"/>
      <c r="C290" s="27">
        <v>362</v>
      </c>
      <c r="D290" s="27" t="s">
        <v>140</v>
      </c>
      <c r="E290" s="109">
        <v>20</v>
      </c>
      <c r="F290" s="27"/>
      <c r="G290" s="27">
        <v>1</v>
      </c>
      <c r="H290" s="44">
        <v>1042.8599999999999</v>
      </c>
      <c r="I290" s="44">
        <f t="shared" si="6"/>
        <v>1.917802964923384E-2</v>
      </c>
      <c r="L290" s="147"/>
    </row>
    <row r="291" spans="2:12" x14ac:dyDescent="0.3">
      <c r="B291" s="27"/>
      <c r="C291" s="27">
        <v>363</v>
      </c>
      <c r="D291" s="27" t="s">
        <v>141</v>
      </c>
      <c r="E291" s="109">
        <v>7.5</v>
      </c>
      <c r="F291" s="27"/>
      <c r="G291" s="27">
        <v>1</v>
      </c>
      <c r="H291" s="44">
        <v>104.29</v>
      </c>
      <c r="I291" s="44">
        <f t="shared" si="6"/>
        <v>7.1914852814267904E-2</v>
      </c>
      <c r="L291" s="147"/>
    </row>
    <row r="292" spans="2:12" x14ac:dyDescent="0.3">
      <c r="B292" s="27"/>
      <c r="C292" s="27">
        <v>364</v>
      </c>
      <c r="D292" s="27" t="s">
        <v>2954</v>
      </c>
      <c r="E292" s="109">
        <v>1.2</v>
      </c>
      <c r="F292" s="27"/>
      <c r="G292" s="27">
        <v>1</v>
      </c>
      <c r="H292" s="44">
        <v>260.70999999999998</v>
      </c>
      <c r="I292" s="44">
        <f t="shared" si="6"/>
        <v>4.6028153887461166E-3</v>
      </c>
      <c r="L292" s="147"/>
    </row>
    <row r="293" spans="2:12" x14ac:dyDescent="0.3">
      <c r="B293" s="27"/>
      <c r="C293" s="27">
        <v>365</v>
      </c>
      <c r="D293" s="27" t="s">
        <v>2955</v>
      </c>
      <c r="E293" s="109">
        <v>3.3</v>
      </c>
      <c r="F293" s="27"/>
      <c r="G293" s="27">
        <v>1</v>
      </c>
      <c r="H293" s="44">
        <v>260.70999999999998</v>
      </c>
      <c r="I293" s="44">
        <f t="shared" si="6"/>
        <v>1.2657742319051821E-2</v>
      </c>
      <c r="L293" s="147"/>
    </row>
    <row r="294" spans="2:12" x14ac:dyDescent="0.3">
      <c r="B294" s="27"/>
      <c r="C294" s="27">
        <v>366</v>
      </c>
      <c r="D294" s="27" t="s">
        <v>135</v>
      </c>
      <c r="E294" s="109">
        <v>3</v>
      </c>
      <c r="F294" s="27"/>
      <c r="G294" s="27">
        <v>1</v>
      </c>
      <c r="H294" s="44">
        <v>104.29</v>
      </c>
      <c r="I294" s="44">
        <f t="shared" si="6"/>
        <v>2.876594112570716E-2</v>
      </c>
      <c r="L294" s="147"/>
    </row>
    <row r="295" spans="2:12" x14ac:dyDescent="0.3">
      <c r="B295" s="27"/>
      <c r="C295" s="27">
        <v>367</v>
      </c>
      <c r="D295" s="27" t="s">
        <v>136</v>
      </c>
      <c r="E295" s="109">
        <v>2</v>
      </c>
      <c r="F295" s="27"/>
      <c r="G295" s="27">
        <v>1</v>
      </c>
      <c r="H295" s="44">
        <v>104.29</v>
      </c>
      <c r="I295" s="44">
        <f t="shared" si="6"/>
        <v>1.9177294083804773E-2</v>
      </c>
      <c r="L295" s="147"/>
    </row>
    <row r="296" spans="2:12" x14ac:dyDescent="0.3">
      <c r="B296" s="27"/>
      <c r="C296" s="27">
        <v>368</v>
      </c>
      <c r="D296" s="27" t="s">
        <v>134</v>
      </c>
      <c r="E296" s="109">
        <v>13.99</v>
      </c>
      <c r="F296" s="27"/>
      <c r="G296" s="27">
        <v>1</v>
      </c>
      <c r="H296" s="44">
        <v>156.43</v>
      </c>
      <c r="I296" s="44">
        <f t="shared" si="6"/>
        <v>8.9432973214856479E-2</v>
      </c>
      <c r="L296" s="147"/>
    </row>
    <row r="297" spans="2:12" x14ac:dyDescent="0.3">
      <c r="B297" s="27"/>
      <c r="C297" s="27">
        <v>369</v>
      </c>
      <c r="D297" s="27" t="s">
        <v>2956</v>
      </c>
      <c r="E297" s="109">
        <v>2.35</v>
      </c>
      <c r="F297" s="27">
        <v>20</v>
      </c>
      <c r="G297" s="27">
        <v>1</v>
      </c>
      <c r="H297" s="44">
        <v>8</v>
      </c>
      <c r="I297" s="44">
        <f t="shared" si="6"/>
        <v>0.29375000000000001</v>
      </c>
      <c r="L297" s="147"/>
    </row>
    <row r="298" spans="2:12" x14ac:dyDescent="0.3">
      <c r="B298" s="27"/>
      <c r="C298" s="27">
        <v>370</v>
      </c>
      <c r="D298" s="27" t="s">
        <v>132</v>
      </c>
      <c r="E298" s="109">
        <v>4</v>
      </c>
      <c r="F298" s="27"/>
      <c r="G298" s="27">
        <v>1</v>
      </c>
      <c r="H298" s="44">
        <v>52.14</v>
      </c>
      <c r="I298" s="44">
        <f t="shared" si="6"/>
        <v>7.6716532412734947E-2</v>
      </c>
      <c r="L298" s="147"/>
    </row>
    <row r="299" spans="2:12" x14ac:dyDescent="0.3">
      <c r="B299" s="27"/>
      <c r="C299" s="27">
        <v>371</v>
      </c>
      <c r="D299" s="27" t="s">
        <v>142</v>
      </c>
      <c r="E299" s="109">
        <v>6</v>
      </c>
      <c r="F299" s="27"/>
      <c r="G299" s="27">
        <v>1</v>
      </c>
      <c r="H299" s="44">
        <v>104.29</v>
      </c>
      <c r="I299" s="44">
        <f t="shared" si="6"/>
        <v>5.7531882251414319E-2</v>
      </c>
      <c r="L299" s="147"/>
    </row>
    <row r="300" spans="2:12" x14ac:dyDescent="0.3">
      <c r="B300" s="27"/>
      <c r="C300" s="27">
        <v>372</v>
      </c>
      <c r="D300" s="27" t="s">
        <v>143</v>
      </c>
      <c r="E300" s="109">
        <v>4</v>
      </c>
      <c r="F300" s="27"/>
      <c r="G300" s="27">
        <v>1</v>
      </c>
      <c r="H300" s="44">
        <v>26.07</v>
      </c>
      <c r="I300" s="44">
        <f t="shared" si="6"/>
        <v>0.15343306482546989</v>
      </c>
      <c r="L300" s="147"/>
    </row>
    <row r="301" spans="2:12" x14ac:dyDescent="0.3">
      <c r="B301" s="27"/>
      <c r="C301" s="27">
        <v>373</v>
      </c>
      <c r="D301" s="27" t="s">
        <v>144</v>
      </c>
      <c r="E301" s="109">
        <v>4</v>
      </c>
      <c r="F301" s="27"/>
      <c r="G301" s="27">
        <v>1</v>
      </c>
      <c r="H301" s="44">
        <v>260.70999999999998</v>
      </c>
      <c r="I301" s="44">
        <f t="shared" si="6"/>
        <v>1.5342717962487056E-2</v>
      </c>
      <c r="L301" s="147"/>
    </row>
    <row r="302" spans="2:12" x14ac:dyDescent="0.3">
      <c r="B302" s="27"/>
      <c r="C302" s="27">
        <v>374</v>
      </c>
      <c r="D302" s="27" t="s">
        <v>556</v>
      </c>
      <c r="E302" s="109">
        <v>2.2000000000000002</v>
      </c>
      <c r="F302" s="27"/>
      <c r="G302" s="27">
        <v>1</v>
      </c>
      <c r="H302" s="44">
        <v>15</v>
      </c>
      <c r="I302" s="44">
        <f t="shared" si="6"/>
        <v>0.14666666666666667</v>
      </c>
      <c r="L302" s="147"/>
    </row>
    <row r="303" spans="2:12" x14ac:dyDescent="0.3">
      <c r="B303" s="27"/>
      <c r="C303" s="27">
        <v>375</v>
      </c>
      <c r="D303" s="27" t="s">
        <v>2957</v>
      </c>
      <c r="E303" s="109">
        <v>1.36</v>
      </c>
      <c r="F303" s="27"/>
      <c r="G303" s="27">
        <v>1</v>
      </c>
      <c r="H303" s="44">
        <v>21.25</v>
      </c>
      <c r="I303" s="44">
        <f t="shared" si="6"/>
        <v>6.4000000000000001E-2</v>
      </c>
      <c r="L303" s="147"/>
    </row>
    <row r="304" spans="2:12" x14ac:dyDescent="0.3">
      <c r="B304" s="27"/>
      <c r="C304" s="27">
        <v>376</v>
      </c>
      <c r="D304" s="27" t="s">
        <v>6988</v>
      </c>
      <c r="E304" s="109">
        <v>19.989999999999998</v>
      </c>
      <c r="F304" s="27"/>
      <c r="G304" s="27">
        <v>1</v>
      </c>
      <c r="H304" s="44">
        <v>521.42999999999995</v>
      </c>
      <c r="I304" s="44">
        <f t="shared" si="6"/>
        <v>3.8336881268818443E-2</v>
      </c>
      <c r="L304" s="147"/>
    </row>
    <row r="305" spans="2:12" x14ac:dyDescent="0.3">
      <c r="B305" s="27"/>
      <c r="C305" s="27">
        <v>377</v>
      </c>
      <c r="D305" s="27" t="s">
        <v>6989</v>
      </c>
      <c r="E305" s="109">
        <v>3.49</v>
      </c>
      <c r="F305" s="27">
        <v>3</v>
      </c>
      <c r="G305" s="27">
        <v>1</v>
      </c>
      <c r="H305" s="44">
        <v>521.42999999999995</v>
      </c>
      <c r="I305" s="44">
        <f t="shared" si="6"/>
        <v>6.6931323475826103E-3</v>
      </c>
      <c r="L305" s="147"/>
    </row>
    <row r="306" spans="2:12" x14ac:dyDescent="0.3">
      <c r="B306" s="27"/>
      <c r="C306" s="27">
        <v>378</v>
      </c>
      <c r="D306" s="27" t="s">
        <v>151</v>
      </c>
      <c r="E306" s="109">
        <v>1.05</v>
      </c>
      <c r="F306" s="27"/>
      <c r="G306" s="27">
        <v>1</v>
      </c>
      <c r="H306" s="44">
        <v>8.69</v>
      </c>
      <c r="I306" s="44">
        <f t="shared" si="6"/>
        <v>0.12082853855005755</v>
      </c>
      <c r="L306" s="147"/>
    </row>
    <row r="307" spans="2:12" x14ac:dyDescent="0.3">
      <c r="B307" s="27"/>
      <c r="C307" s="27">
        <v>379</v>
      </c>
      <c r="D307" s="27" t="s">
        <v>156</v>
      </c>
      <c r="E307" s="109">
        <v>0.39</v>
      </c>
      <c r="F307" s="27"/>
      <c r="G307" s="27">
        <v>1</v>
      </c>
      <c r="H307" s="44">
        <v>2</v>
      </c>
      <c r="I307" s="44">
        <f t="shared" si="6"/>
        <v>0.19500000000000001</v>
      </c>
      <c r="L307" s="147"/>
    </row>
    <row r="308" spans="2:12" x14ac:dyDescent="0.3">
      <c r="B308" s="27"/>
      <c r="C308" s="27">
        <v>380</v>
      </c>
      <c r="D308" s="27" t="s">
        <v>2959</v>
      </c>
      <c r="E308" s="109">
        <v>0.84</v>
      </c>
      <c r="F308" s="27"/>
      <c r="G308" s="27">
        <v>1</v>
      </c>
      <c r="H308" s="44">
        <v>2</v>
      </c>
      <c r="I308" s="44">
        <f t="shared" si="6"/>
        <v>0.42</v>
      </c>
      <c r="L308" s="147"/>
    </row>
    <row r="309" spans="2:12" x14ac:dyDescent="0.3">
      <c r="B309" s="27"/>
      <c r="C309" s="27">
        <v>381</v>
      </c>
      <c r="D309" s="27" t="s">
        <v>2960</v>
      </c>
      <c r="E309" s="109">
        <v>1.05</v>
      </c>
      <c r="F309" s="27"/>
      <c r="G309" s="27">
        <v>1</v>
      </c>
      <c r="H309" s="44">
        <v>8.69</v>
      </c>
      <c r="I309" s="44">
        <f t="shared" si="6"/>
        <v>0.12082853855005755</v>
      </c>
      <c r="L309" s="147"/>
    </row>
    <row r="310" spans="2:12" x14ac:dyDescent="0.3">
      <c r="B310" s="27"/>
      <c r="C310" s="27">
        <v>382</v>
      </c>
      <c r="D310" s="27" t="s">
        <v>876</v>
      </c>
      <c r="E310" s="109">
        <v>1.05</v>
      </c>
      <c r="F310" s="27"/>
      <c r="G310" s="27">
        <v>1</v>
      </c>
      <c r="H310" s="44">
        <v>4.3499999999999996</v>
      </c>
      <c r="I310" s="44">
        <f t="shared" si="6"/>
        <v>0.24137931034482762</v>
      </c>
      <c r="L310" s="147"/>
    </row>
    <row r="311" spans="2:12" x14ac:dyDescent="0.3">
      <c r="B311" s="27"/>
      <c r="C311" s="27">
        <v>383</v>
      </c>
      <c r="D311" s="27" t="s">
        <v>157</v>
      </c>
      <c r="E311" s="109">
        <v>4</v>
      </c>
      <c r="F311" s="27"/>
      <c r="G311" s="27">
        <v>1</v>
      </c>
      <c r="H311" s="44">
        <v>26.07</v>
      </c>
      <c r="I311" s="44">
        <f t="shared" si="6"/>
        <v>0.15343306482546989</v>
      </c>
      <c r="L311" s="147"/>
    </row>
    <row r="312" spans="2:12" x14ac:dyDescent="0.3">
      <c r="B312" s="27"/>
      <c r="C312" s="27">
        <v>384</v>
      </c>
      <c r="D312" s="27" t="s">
        <v>4560</v>
      </c>
      <c r="E312" s="109">
        <v>2.99</v>
      </c>
      <c r="F312" s="27"/>
      <c r="G312" s="27">
        <v>1</v>
      </c>
      <c r="H312" s="44">
        <v>52.14</v>
      </c>
      <c r="I312" s="44">
        <f t="shared" si="6"/>
        <v>5.7345607978519376E-2</v>
      </c>
      <c r="L312" s="147"/>
    </row>
    <row r="313" spans="2:12" x14ac:dyDescent="0.3">
      <c r="B313" s="27"/>
      <c r="C313" s="27">
        <v>385</v>
      </c>
      <c r="D313" s="27" t="s">
        <v>2962</v>
      </c>
      <c r="E313" s="109">
        <v>2.1</v>
      </c>
      <c r="F313" s="27"/>
      <c r="G313" s="27">
        <v>1</v>
      </c>
      <c r="H313" s="44">
        <v>52.14</v>
      </c>
      <c r="I313" s="44">
        <f t="shared" si="6"/>
        <v>4.0276179516685849E-2</v>
      </c>
      <c r="L313" s="147"/>
    </row>
    <row r="314" spans="2:12" x14ac:dyDescent="0.3">
      <c r="B314" s="27"/>
      <c r="C314" s="27">
        <v>386</v>
      </c>
      <c r="D314" s="27" t="s">
        <v>2963</v>
      </c>
      <c r="E314" s="109">
        <v>2.1</v>
      </c>
      <c r="F314" s="27">
        <v>4</v>
      </c>
      <c r="G314" s="27">
        <v>2</v>
      </c>
      <c r="H314" s="44">
        <v>52.14</v>
      </c>
      <c r="I314" s="44">
        <f t="shared" si="6"/>
        <v>8.0552359033371698E-2</v>
      </c>
      <c r="L314" s="147"/>
    </row>
    <row r="315" spans="2:12" x14ac:dyDescent="0.3">
      <c r="B315" s="27"/>
      <c r="C315" s="27">
        <v>387</v>
      </c>
      <c r="D315" s="27" t="s">
        <v>2964</v>
      </c>
      <c r="E315" s="109">
        <v>1.05</v>
      </c>
      <c r="F315" s="27">
        <v>6</v>
      </c>
      <c r="G315" s="27">
        <v>1</v>
      </c>
      <c r="H315" s="44">
        <v>6</v>
      </c>
      <c r="I315" s="44">
        <f t="shared" si="6"/>
        <v>0.17500000000000002</v>
      </c>
      <c r="L315" s="147"/>
    </row>
    <row r="316" spans="2:12" x14ac:dyDescent="0.3">
      <c r="B316" s="27"/>
      <c r="C316" s="27">
        <v>388</v>
      </c>
      <c r="D316" s="27" t="s">
        <v>147</v>
      </c>
      <c r="E316" s="109">
        <v>1.2</v>
      </c>
      <c r="F316" s="27">
        <v>4</v>
      </c>
      <c r="G316" s="27">
        <v>1</v>
      </c>
      <c r="H316" s="44">
        <v>52.14</v>
      </c>
      <c r="I316" s="44">
        <f t="shared" si="6"/>
        <v>2.3014959723820481E-2</v>
      </c>
      <c r="L316" s="147"/>
    </row>
    <row r="317" spans="2:12" x14ac:dyDescent="0.3">
      <c r="B317" s="27"/>
      <c r="C317" s="27">
        <v>389</v>
      </c>
      <c r="D317" s="27" t="s">
        <v>332</v>
      </c>
      <c r="E317" s="109">
        <v>0.91</v>
      </c>
      <c r="F317" s="27"/>
      <c r="G317" s="27">
        <v>1</v>
      </c>
      <c r="H317" s="44">
        <v>1</v>
      </c>
      <c r="I317" s="44">
        <f t="shared" si="6"/>
        <v>0.91</v>
      </c>
      <c r="L317" s="147"/>
    </row>
    <row r="318" spans="2:12" x14ac:dyDescent="0.3">
      <c r="B318" s="27"/>
      <c r="C318" s="27">
        <v>390</v>
      </c>
      <c r="D318" s="27" t="s">
        <v>153</v>
      </c>
      <c r="E318" s="109">
        <v>1.31</v>
      </c>
      <c r="F318" s="27"/>
      <c r="G318" s="27">
        <v>1</v>
      </c>
      <c r="H318" s="44">
        <v>8.69</v>
      </c>
      <c r="I318" s="44">
        <f t="shared" si="6"/>
        <v>0.15074798619102417</v>
      </c>
      <c r="L318" s="147"/>
    </row>
    <row r="319" spans="2:12" x14ac:dyDescent="0.3">
      <c r="B319" s="27"/>
      <c r="C319" s="27">
        <v>391</v>
      </c>
      <c r="D319" s="27" t="s">
        <v>154</v>
      </c>
      <c r="E319" s="109">
        <v>1.31</v>
      </c>
      <c r="F319" s="27"/>
      <c r="G319" s="27">
        <v>1</v>
      </c>
      <c r="H319" s="44">
        <v>26.07</v>
      </c>
      <c r="I319" s="44">
        <f t="shared" si="6"/>
        <v>5.0249328730341387E-2</v>
      </c>
      <c r="L319" s="147"/>
    </row>
    <row r="320" spans="2:12" x14ac:dyDescent="0.3">
      <c r="B320" s="27"/>
      <c r="C320" s="27">
        <v>392</v>
      </c>
      <c r="D320" s="27" t="s">
        <v>2965</v>
      </c>
      <c r="E320" s="109">
        <v>1</v>
      </c>
      <c r="F320" s="27">
        <v>30</v>
      </c>
      <c r="G320" s="27">
        <v>1</v>
      </c>
      <c r="H320" s="44">
        <v>8.69</v>
      </c>
      <c r="I320" s="44">
        <f t="shared" si="6"/>
        <v>0.11507479861910243</v>
      </c>
      <c r="L320" s="147"/>
    </row>
    <row r="321" spans="2:12" x14ac:dyDescent="0.3">
      <c r="B321" s="27"/>
      <c r="C321" s="27">
        <v>393</v>
      </c>
      <c r="D321" s="27" t="s">
        <v>2966</v>
      </c>
      <c r="E321" s="109">
        <v>1.05</v>
      </c>
      <c r="F321" s="27"/>
      <c r="G321" s="27">
        <v>2</v>
      </c>
      <c r="H321" s="44">
        <v>4.3499999999999996</v>
      </c>
      <c r="I321" s="44">
        <f t="shared" si="6"/>
        <v>0.48275862068965525</v>
      </c>
      <c r="L321" s="147"/>
    </row>
    <row r="322" spans="2:12" x14ac:dyDescent="0.3">
      <c r="B322" s="27"/>
      <c r="C322" s="27">
        <v>394</v>
      </c>
      <c r="D322" s="27" t="s">
        <v>150</v>
      </c>
      <c r="E322" s="109">
        <v>2</v>
      </c>
      <c r="F322" s="27">
        <v>2</v>
      </c>
      <c r="G322" s="27">
        <v>2</v>
      </c>
      <c r="H322" s="44">
        <v>52.14</v>
      </c>
      <c r="I322" s="44">
        <f t="shared" si="6"/>
        <v>7.6716532412734947E-2</v>
      </c>
      <c r="L322" s="147"/>
    </row>
    <row r="323" spans="2:12" x14ac:dyDescent="0.3">
      <c r="B323" s="27"/>
      <c r="C323" s="27">
        <v>395</v>
      </c>
      <c r="D323" s="27" t="s">
        <v>561</v>
      </c>
      <c r="E323" s="109">
        <v>1.2</v>
      </c>
      <c r="F323" s="27"/>
      <c r="G323" s="27">
        <v>1</v>
      </c>
      <c r="H323" s="44">
        <v>260.70999999999998</v>
      </c>
      <c r="I323" s="44">
        <f t="shared" si="6"/>
        <v>4.6028153887461166E-3</v>
      </c>
      <c r="L323" s="147"/>
    </row>
    <row r="324" spans="2:12" x14ac:dyDescent="0.3">
      <c r="B324" s="27"/>
      <c r="C324" s="27">
        <v>396</v>
      </c>
      <c r="D324" s="27" t="s">
        <v>2967</v>
      </c>
      <c r="E324" s="109">
        <v>30</v>
      </c>
      <c r="F324" s="27"/>
      <c r="G324" s="27">
        <v>1</v>
      </c>
      <c r="H324" s="44">
        <v>782.14</v>
      </c>
      <c r="I324" s="44">
        <f t="shared" si="6"/>
        <v>3.8356304497915973E-2</v>
      </c>
      <c r="L324" s="147"/>
    </row>
    <row r="325" spans="2:12" x14ac:dyDescent="0.3">
      <c r="B325" s="27"/>
      <c r="C325" s="27">
        <v>397</v>
      </c>
      <c r="D325" s="27" t="s">
        <v>2968</v>
      </c>
      <c r="E325" s="109">
        <v>13.46</v>
      </c>
      <c r="F325" s="27"/>
      <c r="G325" s="27">
        <v>1</v>
      </c>
      <c r="H325" s="44">
        <v>782.14</v>
      </c>
      <c r="I325" s="44">
        <f t="shared" si="6"/>
        <v>1.7209195284731634E-2</v>
      </c>
      <c r="L325" s="147"/>
    </row>
    <row r="326" spans="2:12" x14ac:dyDescent="0.3">
      <c r="B326" s="27"/>
      <c r="C326" s="27">
        <v>398</v>
      </c>
      <c r="D326" s="27" t="s">
        <v>2969</v>
      </c>
      <c r="E326" s="109">
        <v>20</v>
      </c>
      <c r="F326" s="27"/>
      <c r="G326" s="27">
        <v>2</v>
      </c>
      <c r="H326" s="44">
        <v>782.14</v>
      </c>
      <c r="I326" s="44">
        <f t="shared" si="6"/>
        <v>5.1141739330554631E-2</v>
      </c>
      <c r="L326" s="147"/>
    </row>
    <row r="327" spans="2:12" x14ac:dyDescent="0.3">
      <c r="B327" s="27"/>
      <c r="C327" s="27">
        <v>399</v>
      </c>
      <c r="D327" s="27" t="s">
        <v>1306</v>
      </c>
      <c r="E327" s="109">
        <v>3.8</v>
      </c>
      <c r="F327" s="27">
        <v>2</v>
      </c>
      <c r="G327" s="27">
        <v>2</v>
      </c>
      <c r="H327" s="44">
        <v>260.70999999999998</v>
      </c>
      <c r="I327" s="44">
        <f t="shared" ref="I327:I390" si="7">+(E327*G327)/H327</f>
        <v>2.9151164128725406E-2</v>
      </c>
      <c r="L327" s="147"/>
    </row>
    <row r="328" spans="2:12" x14ac:dyDescent="0.3">
      <c r="B328" s="27"/>
      <c r="C328" s="27">
        <v>400</v>
      </c>
      <c r="D328" s="27" t="s">
        <v>1306</v>
      </c>
      <c r="E328" s="109">
        <v>7.3</v>
      </c>
      <c r="F328" s="27">
        <v>12</v>
      </c>
      <c r="G328" s="27">
        <v>1</v>
      </c>
      <c r="H328" s="44">
        <v>52.14</v>
      </c>
      <c r="I328" s="44">
        <f t="shared" si="7"/>
        <v>0.14000767165324127</v>
      </c>
      <c r="L328" s="147"/>
    </row>
    <row r="329" spans="2:12" x14ac:dyDescent="0.3">
      <c r="B329" s="27"/>
      <c r="C329" s="27">
        <v>401</v>
      </c>
      <c r="D329" s="27" t="s">
        <v>1306</v>
      </c>
      <c r="E329" s="109">
        <v>7.3</v>
      </c>
      <c r="F329" s="27">
        <v>12</v>
      </c>
      <c r="G329" s="27">
        <v>1</v>
      </c>
      <c r="H329" s="44">
        <v>52.14</v>
      </c>
      <c r="I329" s="44">
        <f t="shared" si="7"/>
        <v>0.14000767165324127</v>
      </c>
      <c r="L329" s="147"/>
    </row>
    <row r="330" spans="2:12" x14ac:dyDescent="0.3">
      <c r="B330" s="27"/>
      <c r="C330" s="27">
        <v>402</v>
      </c>
      <c r="D330" s="27" t="s">
        <v>6922</v>
      </c>
      <c r="E330" s="109">
        <v>8.99</v>
      </c>
      <c r="F330" s="27">
        <v>4</v>
      </c>
      <c r="G330" s="27">
        <v>1</v>
      </c>
      <c r="H330" s="44">
        <v>521.42999999999995</v>
      </c>
      <c r="I330" s="44">
        <f t="shared" si="7"/>
        <v>1.7241048654661223E-2</v>
      </c>
      <c r="L330" s="147"/>
    </row>
    <row r="331" spans="2:12" x14ac:dyDescent="0.3">
      <c r="B331" s="27"/>
      <c r="C331" s="27">
        <v>403</v>
      </c>
      <c r="D331" s="27" t="s">
        <v>317</v>
      </c>
      <c r="E331" s="109">
        <v>23.99</v>
      </c>
      <c r="F331" s="27"/>
      <c r="G331" s="27">
        <v>1</v>
      </c>
      <c r="H331" s="44">
        <v>260.70999999999998</v>
      </c>
      <c r="I331" s="44">
        <f t="shared" si="7"/>
        <v>9.2017950980016111E-2</v>
      </c>
      <c r="L331" s="147"/>
    </row>
    <row r="332" spans="2:12" x14ac:dyDescent="0.3">
      <c r="B332" s="27"/>
      <c r="C332" s="27">
        <v>404</v>
      </c>
      <c r="D332" s="27" t="s">
        <v>159</v>
      </c>
      <c r="E332" s="109">
        <v>29.99</v>
      </c>
      <c r="F332" s="27"/>
      <c r="G332" s="27">
        <v>1</v>
      </c>
      <c r="H332" s="44">
        <v>260.70999999999998</v>
      </c>
      <c r="I332" s="44">
        <f t="shared" si="7"/>
        <v>0.1150320279237467</v>
      </c>
      <c r="L332" s="147"/>
    </row>
    <row r="333" spans="2:12" x14ac:dyDescent="0.3">
      <c r="B333" s="27"/>
      <c r="C333" s="27">
        <v>405</v>
      </c>
      <c r="D333" s="27" t="s">
        <v>1318</v>
      </c>
      <c r="E333" s="109">
        <v>6</v>
      </c>
      <c r="F333" s="27"/>
      <c r="G333" s="27">
        <v>4</v>
      </c>
      <c r="H333" s="44">
        <v>260.70999999999998</v>
      </c>
      <c r="I333" s="44">
        <f t="shared" si="7"/>
        <v>9.2056307774922339E-2</v>
      </c>
      <c r="L333" s="147"/>
    </row>
    <row r="334" spans="2:12" x14ac:dyDescent="0.3">
      <c r="B334" s="27"/>
      <c r="C334" s="27">
        <v>406</v>
      </c>
      <c r="D334" s="27" t="s">
        <v>2970</v>
      </c>
      <c r="E334" s="109">
        <v>4</v>
      </c>
      <c r="F334" s="27"/>
      <c r="G334" s="27">
        <v>4</v>
      </c>
      <c r="H334" s="44">
        <v>260.70999999999998</v>
      </c>
      <c r="I334" s="44">
        <f t="shared" si="7"/>
        <v>6.1370871849948223E-2</v>
      </c>
      <c r="L334" s="147"/>
    </row>
    <row r="335" spans="2:12" x14ac:dyDescent="0.3">
      <c r="B335" s="27"/>
      <c r="C335" s="27">
        <v>407</v>
      </c>
      <c r="D335" s="27" t="s">
        <v>3943</v>
      </c>
      <c r="E335" s="109">
        <v>2</v>
      </c>
      <c r="F335" s="27"/>
      <c r="G335" s="27">
        <v>2</v>
      </c>
      <c r="H335" s="44">
        <v>260.70999999999998</v>
      </c>
      <c r="I335" s="44">
        <f t="shared" si="7"/>
        <v>1.5342717962487056E-2</v>
      </c>
      <c r="L335" s="147"/>
    </row>
    <row r="336" spans="2:12" x14ac:dyDescent="0.3">
      <c r="B336" s="27"/>
      <c r="C336" s="27">
        <v>408</v>
      </c>
      <c r="D336" s="27" t="s">
        <v>6948</v>
      </c>
      <c r="E336" s="109">
        <v>10</v>
      </c>
      <c r="F336" s="27"/>
      <c r="G336" s="27">
        <v>1</v>
      </c>
      <c r="H336" s="44">
        <v>52.14</v>
      </c>
      <c r="I336" s="44">
        <f t="shared" si="7"/>
        <v>0.19179133103183735</v>
      </c>
      <c r="L336" s="147"/>
    </row>
    <row r="337" spans="2:12" x14ac:dyDescent="0.3">
      <c r="B337" s="27"/>
      <c r="C337" s="27">
        <v>409</v>
      </c>
      <c r="D337" s="27" t="s">
        <v>6949</v>
      </c>
      <c r="E337" s="109">
        <v>15</v>
      </c>
      <c r="F337" s="27"/>
      <c r="G337" s="27">
        <v>1</v>
      </c>
      <c r="H337" s="44">
        <v>260.70999999999998</v>
      </c>
      <c r="I337" s="44">
        <f t="shared" si="7"/>
        <v>5.7535192359326456E-2</v>
      </c>
      <c r="L337" s="147"/>
    </row>
    <row r="338" spans="2:12" x14ac:dyDescent="0.3">
      <c r="B338" s="27"/>
      <c r="C338" s="27">
        <v>410</v>
      </c>
      <c r="D338" s="27" t="s">
        <v>163</v>
      </c>
      <c r="E338" s="109">
        <v>5.99</v>
      </c>
      <c r="F338" s="27"/>
      <c r="G338" s="27">
        <v>1</v>
      </c>
      <c r="H338" s="44">
        <v>260.70999999999998</v>
      </c>
      <c r="I338" s="44">
        <f t="shared" si="7"/>
        <v>2.2975720148824368E-2</v>
      </c>
      <c r="L338" s="147"/>
    </row>
    <row r="339" spans="2:12" x14ac:dyDescent="0.3">
      <c r="B339" s="27"/>
      <c r="C339" s="27">
        <v>411</v>
      </c>
      <c r="D339" s="27" t="s">
        <v>2971</v>
      </c>
      <c r="E339" s="109">
        <v>5.99</v>
      </c>
      <c r="F339" s="27"/>
      <c r="G339" s="27">
        <v>1</v>
      </c>
      <c r="H339" s="44">
        <v>52.14</v>
      </c>
      <c r="I339" s="44">
        <f t="shared" si="7"/>
        <v>0.11488300728807058</v>
      </c>
      <c r="L339" s="147"/>
    </row>
    <row r="340" spans="2:12" x14ac:dyDescent="0.3">
      <c r="B340" s="27"/>
      <c r="C340" s="27">
        <v>412</v>
      </c>
      <c r="D340" s="27" t="s">
        <v>165</v>
      </c>
      <c r="E340" s="109">
        <v>8</v>
      </c>
      <c r="F340" s="27"/>
      <c r="G340" s="27">
        <v>1</v>
      </c>
      <c r="H340" s="44">
        <v>26.07</v>
      </c>
      <c r="I340" s="44">
        <f t="shared" si="7"/>
        <v>0.30686612965093979</v>
      </c>
      <c r="L340" s="147"/>
    </row>
    <row r="341" spans="2:12" x14ac:dyDescent="0.3">
      <c r="B341" s="27"/>
      <c r="C341" s="27">
        <v>413</v>
      </c>
      <c r="D341" s="27" t="s">
        <v>565</v>
      </c>
      <c r="E341" s="109">
        <v>1.2</v>
      </c>
      <c r="F341" s="27"/>
      <c r="G341" s="27">
        <v>1</v>
      </c>
      <c r="H341" s="44">
        <v>260.70999999999998</v>
      </c>
      <c r="I341" s="44">
        <f t="shared" si="7"/>
        <v>4.6028153887461166E-3</v>
      </c>
      <c r="L341" s="147"/>
    </row>
    <row r="342" spans="2:12" x14ac:dyDescent="0.3">
      <c r="B342" s="27"/>
      <c r="C342" s="27">
        <v>414</v>
      </c>
      <c r="D342" s="27" t="s">
        <v>2972</v>
      </c>
      <c r="E342" s="109">
        <v>18</v>
      </c>
      <c r="F342" s="27"/>
      <c r="G342" s="27">
        <v>1</v>
      </c>
      <c r="H342" s="44">
        <v>260.70999999999998</v>
      </c>
      <c r="I342" s="44">
        <f t="shared" si="7"/>
        <v>6.904223083119175E-2</v>
      </c>
      <c r="L342" s="147"/>
    </row>
    <row r="343" spans="2:12" x14ac:dyDescent="0.3">
      <c r="B343" s="27"/>
      <c r="C343" s="27">
        <v>415</v>
      </c>
      <c r="D343" s="27" t="s">
        <v>6910</v>
      </c>
      <c r="E343" s="109">
        <v>10</v>
      </c>
      <c r="F343" s="27"/>
      <c r="G343" s="27">
        <v>1</v>
      </c>
      <c r="H343" s="44">
        <v>521.42999999999995</v>
      </c>
      <c r="I343" s="44">
        <f t="shared" si="7"/>
        <v>1.917802964923384E-2</v>
      </c>
      <c r="L343" s="147"/>
    </row>
    <row r="344" spans="2:12" x14ac:dyDescent="0.3">
      <c r="B344" s="27"/>
      <c r="C344" s="27">
        <v>416</v>
      </c>
      <c r="D344" s="27" t="s">
        <v>6922</v>
      </c>
      <c r="E344" s="109">
        <v>8.99</v>
      </c>
      <c r="F344" s="27">
        <v>4</v>
      </c>
      <c r="G344" s="27">
        <v>3</v>
      </c>
      <c r="H344" s="44">
        <v>521.42999999999995</v>
      </c>
      <c r="I344" s="44">
        <f t="shared" si="7"/>
        <v>5.1723145963983662E-2</v>
      </c>
      <c r="L344" s="147"/>
    </row>
    <row r="345" spans="2:12" x14ac:dyDescent="0.3">
      <c r="B345" s="27"/>
      <c r="C345" s="27">
        <v>417</v>
      </c>
      <c r="D345" s="27" t="s">
        <v>6945</v>
      </c>
      <c r="E345" s="109">
        <v>33.99</v>
      </c>
      <c r="F345" s="27"/>
      <c r="G345" s="27">
        <v>1</v>
      </c>
      <c r="H345" s="44">
        <v>521.42999999999995</v>
      </c>
      <c r="I345" s="44">
        <f t="shared" si="7"/>
        <v>6.5186122777745825E-2</v>
      </c>
      <c r="L345" s="147"/>
    </row>
    <row r="346" spans="2:12" x14ac:dyDescent="0.3">
      <c r="B346" s="27"/>
      <c r="C346" s="27">
        <v>418</v>
      </c>
      <c r="D346" s="27" t="s">
        <v>6946</v>
      </c>
      <c r="E346" s="109">
        <v>12</v>
      </c>
      <c r="F346" s="27"/>
      <c r="G346" s="27">
        <v>1</v>
      </c>
      <c r="H346" s="44">
        <v>1042.8599999999999</v>
      </c>
      <c r="I346" s="44">
        <f t="shared" si="7"/>
        <v>1.1506817789540304E-2</v>
      </c>
      <c r="L346" s="147"/>
    </row>
    <row r="347" spans="2:12" x14ac:dyDescent="0.3">
      <c r="B347" s="27"/>
      <c r="C347" s="27">
        <v>419</v>
      </c>
      <c r="D347" s="27" t="s">
        <v>2936</v>
      </c>
      <c r="E347" s="109">
        <v>18</v>
      </c>
      <c r="F347" s="27"/>
      <c r="G347" s="27">
        <v>2</v>
      </c>
      <c r="H347" s="44">
        <v>156.43</v>
      </c>
      <c r="I347" s="44">
        <f t="shared" si="7"/>
        <v>0.23013488461292589</v>
      </c>
      <c r="L347" s="147"/>
    </row>
    <row r="348" spans="2:12" x14ac:dyDescent="0.3">
      <c r="B348" s="27"/>
      <c r="C348" s="27">
        <v>420</v>
      </c>
      <c r="D348" s="27" t="s">
        <v>6947</v>
      </c>
      <c r="E348" s="109">
        <v>3</v>
      </c>
      <c r="F348" s="27"/>
      <c r="G348" s="27">
        <v>1</v>
      </c>
      <c r="H348" s="44">
        <v>782.14</v>
      </c>
      <c r="I348" s="44">
        <f t="shared" si="7"/>
        <v>3.8356304497915977E-3</v>
      </c>
      <c r="L348" s="147"/>
    </row>
    <row r="349" spans="2:12" x14ac:dyDescent="0.3">
      <c r="B349" s="27"/>
      <c r="C349" s="27">
        <v>421</v>
      </c>
      <c r="D349" s="27" t="s">
        <v>3944</v>
      </c>
      <c r="E349" s="109">
        <v>179</v>
      </c>
      <c r="F349" s="27"/>
      <c r="G349" s="27">
        <v>1</v>
      </c>
      <c r="H349" s="44">
        <v>417.14</v>
      </c>
      <c r="I349" s="44">
        <f t="shared" si="7"/>
        <v>0.42911252816800116</v>
      </c>
      <c r="L349" s="147"/>
    </row>
    <row r="350" spans="2:12" x14ac:dyDescent="0.3">
      <c r="B350" s="27"/>
      <c r="C350" s="27">
        <v>422</v>
      </c>
      <c r="D350" s="27" t="s">
        <v>333</v>
      </c>
      <c r="E350" s="109">
        <v>175</v>
      </c>
      <c r="F350" s="27"/>
      <c r="G350" s="27">
        <v>1</v>
      </c>
      <c r="H350" s="44">
        <v>417.14</v>
      </c>
      <c r="I350" s="44">
        <f t="shared" si="7"/>
        <v>0.41952342139329724</v>
      </c>
      <c r="L350" s="147"/>
    </row>
    <row r="351" spans="2:12" x14ac:dyDescent="0.3">
      <c r="B351" s="27"/>
      <c r="C351" s="27">
        <v>423</v>
      </c>
      <c r="D351" s="27" t="s">
        <v>168</v>
      </c>
      <c r="E351" s="109">
        <v>199</v>
      </c>
      <c r="F351" s="27"/>
      <c r="G351" s="27">
        <v>2</v>
      </c>
      <c r="H351" s="44">
        <v>521.42999999999995</v>
      </c>
      <c r="I351" s="44">
        <f t="shared" si="7"/>
        <v>0.76328558003950686</v>
      </c>
      <c r="L351" s="147"/>
    </row>
    <row r="352" spans="2:12" x14ac:dyDescent="0.3">
      <c r="B352" s="27"/>
      <c r="C352" s="27">
        <v>424</v>
      </c>
      <c r="D352" s="27" t="s">
        <v>3945</v>
      </c>
      <c r="E352" s="109">
        <v>0</v>
      </c>
      <c r="F352" s="27"/>
      <c r="G352" s="27">
        <v>2</v>
      </c>
      <c r="H352" s="44">
        <v>521.42999999999995</v>
      </c>
      <c r="I352" s="44">
        <f t="shared" si="7"/>
        <v>0</v>
      </c>
      <c r="L352" s="147"/>
    </row>
    <row r="353" spans="2:12" x14ac:dyDescent="0.3">
      <c r="B353" s="27"/>
      <c r="C353" s="27">
        <v>425</v>
      </c>
      <c r="D353" s="27" t="s">
        <v>169</v>
      </c>
      <c r="E353" s="109">
        <v>0</v>
      </c>
      <c r="F353" s="27"/>
      <c r="G353" s="27">
        <v>2</v>
      </c>
      <c r="H353" s="44">
        <v>521.42999999999995</v>
      </c>
      <c r="I353" s="44">
        <f t="shared" si="7"/>
        <v>0</v>
      </c>
      <c r="L353" s="147"/>
    </row>
    <row r="354" spans="2:12" x14ac:dyDescent="0.3">
      <c r="B354" s="27"/>
      <c r="C354" s="27">
        <v>426</v>
      </c>
      <c r="D354" s="27" t="s">
        <v>378</v>
      </c>
      <c r="E354" s="109">
        <v>12</v>
      </c>
      <c r="F354" s="27"/>
      <c r="G354" s="27">
        <v>2</v>
      </c>
      <c r="H354" s="44">
        <v>521.42999999999995</v>
      </c>
      <c r="I354" s="44">
        <f t="shared" si="7"/>
        <v>4.6027271158161215E-2</v>
      </c>
      <c r="L354" s="147"/>
    </row>
    <row r="355" spans="2:12" x14ac:dyDescent="0.3">
      <c r="B355" s="27"/>
      <c r="C355" s="27">
        <v>427</v>
      </c>
      <c r="D355" s="27" t="s">
        <v>520</v>
      </c>
      <c r="E355" s="109">
        <v>12.99</v>
      </c>
      <c r="F355" s="27"/>
      <c r="G355" s="27">
        <v>1</v>
      </c>
      <c r="H355" s="44">
        <v>260.70999999999998</v>
      </c>
      <c r="I355" s="44">
        <f t="shared" si="7"/>
        <v>4.9825476583176716E-2</v>
      </c>
      <c r="L355" s="147"/>
    </row>
    <row r="356" spans="2:12" x14ac:dyDescent="0.3">
      <c r="B356" s="27"/>
      <c r="C356" s="27">
        <v>428</v>
      </c>
      <c r="D356" s="27" t="s">
        <v>519</v>
      </c>
      <c r="E356" s="109">
        <v>12.5</v>
      </c>
      <c r="F356" s="27"/>
      <c r="G356" s="27">
        <v>1</v>
      </c>
      <c r="H356" s="44">
        <v>260.70999999999998</v>
      </c>
      <c r="I356" s="44">
        <f t="shared" si="7"/>
        <v>4.7945993632772049E-2</v>
      </c>
      <c r="L356" s="147"/>
    </row>
    <row r="357" spans="2:12" x14ac:dyDescent="0.3">
      <c r="B357" s="27"/>
      <c r="C357" s="27">
        <v>429</v>
      </c>
      <c r="D357" s="27" t="s">
        <v>172</v>
      </c>
      <c r="E357" s="109">
        <v>9.99</v>
      </c>
      <c r="F357" s="27">
        <v>2</v>
      </c>
      <c r="G357" s="27">
        <v>2</v>
      </c>
      <c r="H357" s="44">
        <v>104.29</v>
      </c>
      <c r="I357" s="44">
        <f t="shared" si="7"/>
        <v>0.19158116789720969</v>
      </c>
      <c r="L357" s="147"/>
    </row>
    <row r="358" spans="2:12" x14ac:dyDescent="0.3">
      <c r="B358" s="27"/>
      <c r="C358" s="27">
        <v>430</v>
      </c>
      <c r="D358" s="27" t="s">
        <v>177</v>
      </c>
      <c r="E358" s="109">
        <v>6.45</v>
      </c>
      <c r="F358" s="27">
        <v>2</v>
      </c>
      <c r="G358" s="27">
        <v>1</v>
      </c>
      <c r="H358" s="44">
        <v>260.70999999999998</v>
      </c>
      <c r="I358" s="44">
        <f t="shared" si="7"/>
        <v>2.4740132714510379E-2</v>
      </c>
      <c r="L358" s="147"/>
    </row>
    <row r="359" spans="2:12" x14ac:dyDescent="0.3">
      <c r="B359" s="27"/>
      <c r="C359" s="27">
        <v>431</v>
      </c>
      <c r="D359" s="27" t="s">
        <v>173</v>
      </c>
      <c r="E359" s="109">
        <v>10.79</v>
      </c>
      <c r="F359" s="27"/>
      <c r="G359" s="27">
        <v>1</v>
      </c>
      <c r="H359" s="44">
        <v>260.70999999999998</v>
      </c>
      <c r="I359" s="44">
        <f t="shared" si="7"/>
        <v>4.1386981703808827E-2</v>
      </c>
      <c r="L359" s="147"/>
    </row>
    <row r="360" spans="2:12" x14ac:dyDescent="0.3">
      <c r="B360" s="27"/>
      <c r="C360" s="27">
        <v>432</v>
      </c>
      <c r="D360" s="27" t="s">
        <v>3946</v>
      </c>
      <c r="E360" s="109">
        <v>10</v>
      </c>
      <c r="F360" s="27"/>
      <c r="G360" s="27">
        <v>2</v>
      </c>
      <c r="H360" s="44">
        <v>260.70999999999998</v>
      </c>
      <c r="I360" s="44">
        <f t="shared" si="7"/>
        <v>7.6713589812435284E-2</v>
      </c>
      <c r="L360" s="147"/>
    </row>
    <row r="361" spans="2:12" x14ac:dyDescent="0.3">
      <c r="B361" s="27"/>
      <c r="C361" s="27">
        <v>433</v>
      </c>
      <c r="D361" s="27" t="s">
        <v>175</v>
      </c>
      <c r="E361" s="109">
        <v>10</v>
      </c>
      <c r="F361" s="27"/>
      <c r="G361" s="27">
        <v>2</v>
      </c>
      <c r="H361" s="44">
        <v>260.70999999999998</v>
      </c>
      <c r="I361" s="44">
        <f t="shared" si="7"/>
        <v>7.6713589812435284E-2</v>
      </c>
      <c r="L361" s="147"/>
    </row>
    <row r="362" spans="2:12" x14ac:dyDescent="0.3">
      <c r="B362" s="27"/>
      <c r="C362" s="27">
        <v>434</v>
      </c>
      <c r="D362" s="27" t="s">
        <v>176</v>
      </c>
      <c r="E362" s="109">
        <v>4.99</v>
      </c>
      <c r="F362" s="27">
        <v>2</v>
      </c>
      <c r="G362" s="27">
        <v>2</v>
      </c>
      <c r="H362" s="44">
        <v>260.70999999999998</v>
      </c>
      <c r="I362" s="44">
        <f t="shared" si="7"/>
        <v>3.8280081316405208E-2</v>
      </c>
      <c r="L362" s="147"/>
    </row>
    <row r="363" spans="2:12" x14ac:dyDescent="0.3">
      <c r="B363" s="27"/>
      <c r="C363" s="27">
        <v>435</v>
      </c>
      <c r="D363" s="27" t="s">
        <v>276</v>
      </c>
      <c r="E363" s="109">
        <v>15.99</v>
      </c>
      <c r="F363" s="27"/>
      <c r="G363" s="27">
        <v>2</v>
      </c>
      <c r="H363" s="44">
        <v>521.42999999999995</v>
      </c>
      <c r="I363" s="44">
        <f t="shared" si="7"/>
        <v>6.1331338818249821E-2</v>
      </c>
      <c r="L363" s="147"/>
    </row>
    <row r="364" spans="2:12" x14ac:dyDescent="0.3">
      <c r="B364" s="27"/>
      <c r="C364" s="27">
        <v>436</v>
      </c>
      <c r="D364" s="27" t="s">
        <v>6945</v>
      </c>
      <c r="E364" s="109">
        <v>33.99</v>
      </c>
      <c r="F364" s="27"/>
      <c r="G364" s="27">
        <v>1</v>
      </c>
      <c r="H364" s="44">
        <v>521.42999999999995</v>
      </c>
      <c r="I364" s="44">
        <f t="shared" si="7"/>
        <v>6.5186122777745825E-2</v>
      </c>
      <c r="L364" s="147"/>
    </row>
    <row r="365" spans="2:12" x14ac:dyDescent="0.3">
      <c r="B365" s="27"/>
      <c r="C365" s="27">
        <v>437</v>
      </c>
      <c r="D365" s="27" t="s">
        <v>6946</v>
      </c>
      <c r="E365" s="109">
        <v>12</v>
      </c>
      <c r="F365" s="27"/>
      <c r="G365" s="27">
        <v>1</v>
      </c>
      <c r="H365" s="44">
        <v>1042.8599999999999</v>
      </c>
      <c r="I365" s="44">
        <f t="shared" si="7"/>
        <v>1.1506817789540304E-2</v>
      </c>
      <c r="L365" s="147"/>
    </row>
    <row r="366" spans="2:12" x14ac:dyDescent="0.3">
      <c r="B366" s="27"/>
      <c r="C366" s="27">
        <v>438</v>
      </c>
      <c r="D366" s="27" t="s">
        <v>6911</v>
      </c>
      <c r="E366" s="109">
        <v>10</v>
      </c>
      <c r="F366" s="27"/>
      <c r="G366" s="27">
        <v>1</v>
      </c>
      <c r="H366" s="44">
        <v>521.42999999999995</v>
      </c>
      <c r="I366" s="44">
        <f t="shared" si="7"/>
        <v>1.917802964923384E-2</v>
      </c>
      <c r="L366" s="147"/>
    </row>
    <row r="367" spans="2:12" x14ac:dyDescent="0.3">
      <c r="B367" s="27"/>
      <c r="C367" s="27">
        <v>439</v>
      </c>
      <c r="D367" s="27" t="s">
        <v>6922</v>
      </c>
      <c r="E367" s="109">
        <v>8.99</v>
      </c>
      <c r="F367" s="27">
        <v>4</v>
      </c>
      <c r="G367" s="27">
        <v>1</v>
      </c>
      <c r="H367" s="44">
        <v>521.42999999999995</v>
      </c>
      <c r="I367" s="44">
        <f t="shared" si="7"/>
        <v>1.7241048654661223E-2</v>
      </c>
      <c r="L367" s="147"/>
    </row>
    <row r="368" spans="2:12" x14ac:dyDescent="0.3">
      <c r="B368" s="27"/>
      <c r="C368" s="27">
        <v>440</v>
      </c>
      <c r="D368" s="27" t="s">
        <v>2974</v>
      </c>
      <c r="E368" s="109">
        <v>10</v>
      </c>
      <c r="F368" s="27"/>
      <c r="G368" s="27">
        <v>1</v>
      </c>
      <c r="H368" s="44">
        <v>260.70999999999998</v>
      </c>
      <c r="I368" s="44">
        <f t="shared" si="7"/>
        <v>3.8356794906217642E-2</v>
      </c>
      <c r="L368" s="147"/>
    </row>
    <row r="369" spans="2:12" x14ac:dyDescent="0.3">
      <c r="B369" s="27"/>
      <c r="C369" s="27">
        <v>441</v>
      </c>
      <c r="D369" s="27" t="s">
        <v>2975</v>
      </c>
      <c r="E369" s="109">
        <v>5</v>
      </c>
      <c r="F369" s="27"/>
      <c r="G369" s="27">
        <v>1</v>
      </c>
      <c r="H369" s="44">
        <v>260.70999999999998</v>
      </c>
      <c r="I369" s="44">
        <f t="shared" si="7"/>
        <v>1.9178397453108821E-2</v>
      </c>
      <c r="L369" s="147"/>
    </row>
    <row r="370" spans="2:12" x14ac:dyDescent="0.3">
      <c r="B370" s="27"/>
      <c r="C370" s="27">
        <v>442</v>
      </c>
      <c r="D370" s="27" t="s">
        <v>2976</v>
      </c>
      <c r="E370" s="109">
        <v>7.18</v>
      </c>
      <c r="F370" s="27"/>
      <c r="G370" s="27">
        <v>1</v>
      </c>
      <c r="H370" s="44">
        <v>260.70999999999998</v>
      </c>
      <c r="I370" s="44">
        <f t="shared" si="7"/>
        <v>2.7540178742664265E-2</v>
      </c>
      <c r="L370" s="147"/>
    </row>
    <row r="371" spans="2:12" x14ac:dyDescent="0.3">
      <c r="B371" s="27"/>
      <c r="C371" s="27">
        <v>443</v>
      </c>
      <c r="D371" s="27" t="s">
        <v>330</v>
      </c>
      <c r="E371" s="109">
        <v>5</v>
      </c>
      <c r="F371" s="27">
        <v>36</v>
      </c>
      <c r="G371" s="27">
        <v>2</v>
      </c>
      <c r="H371" s="44">
        <v>260.70999999999998</v>
      </c>
      <c r="I371" s="44">
        <f t="shared" si="7"/>
        <v>3.8356794906217642E-2</v>
      </c>
      <c r="L371" s="147"/>
    </row>
    <row r="372" spans="2:12" x14ac:dyDescent="0.3">
      <c r="B372" s="27"/>
      <c r="C372" s="27">
        <v>444</v>
      </c>
      <c r="D372" s="27" t="s">
        <v>6990</v>
      </c>
      <c r="E372" s="109">
        <v>3.99</v>
      </c>
      <c r="F372" s="27"/>
      <c r="G372" s="27">
        <v>1</v>
      </c>
      <c r="H372" s="44">
        <v>260.70999999999998</v>
      </c>
      <c r="I372" s="44">
        <f t="shared" si="7"/>
        <v>1.5304361167580839E-2</v>
      </c>
      <c r="L372" s="147"/>
    </row>
    <row r="373" spans="2:12" x14ac:dyDescent="0.3">
      <c r="B373" s="27"/>
      <c r="C373" s="27">
        <v>445</v>
      </c>
      <c r="D373" s="27" t="s">
        <v>2978</v>
      </c>
      <c r="E373" s="109">
        <v>86</v>
      </c>
      <c r="F373" s="27"/>
      <c r="G373" s="27">
        <v>1</v>
      </c>
      <c r="H373" s="44">
        <v>521.42999999999995</v>
      </c>
      <c r="I373" s="44">
        <f t="shared" si="7"/>
        <v>0.16493105498341101</v>
      </c>
      <c r="L373" s="147"/>
    </row>
    <row r="374" spans="2:12" x14ac:dyDescent="0.3">
      <c r="B374" s="27"/>
      <c r="C374" s="27">
        <v>446</v>
      </c>
      <c r="D374" s="27" t="s">
        <v>2979</v>
      </c>
      <c r="E374" s="109">
        <v>35</v>
      </c>
      <c r="F374" s="27"/>
      <c r="G374" s="27">
        <v>1</v>
      </c>
      <c r="H374" s="44">
        <v>521.42999999999995</v>
      </c>
      <c r="I374" s="44">
        <f t="shared" si="7"/>
        <v>6.7123103772318435E-2</v>
      </c>
      <c r="L374" s="147"/>
    </row>
    <row r="375" spans="2:12" x14ac:dyDescent="0.3">
      <c r="B375" s="27"/>
      <c r="C375" s="27">
        <v>447</v>
      </c>
      <c r="D375" s="27" t="s">
        <v>2980</v>
      </c>
      <c r="E375" s="109">
        <v>60</v>
      </c>
      <c r="F375" s="27"/>
      <c r="G375" s="27">
        <v>1</v>
      </c>
      <c r="H375" s="44">
        <v>417.14</v>
      </c>
      <c r="I375" s="44">
        <f t="shared" si="7"/>
        <v>0.14383660162055906</v>
      </c>
      <c r="L375" s="147"/>
    </row>
    <row r="376" spans="2:12" x14ac:dyDescent="0.3">
      <c r="B376" s="27"/>
      <c r="C376" s="27">
        <v>448</v>
      </c>
      <c r="D376" s="27" t="s">
        <v>2981</v>
      </c>
      <c r="E376" s="109">
        <v>200</v>
      </c>
      <c r="F376" s="27"/>
      <c r="G376" s="27">
        <v>1</v>
      </c>
      <c r="H376" s="44">
        <v>521.42999999999995</v>
      </c>
      <c r="I376" s="44">
        <f t="shared" si="7"/>
        <v>0.38356059298467682</v>
      </c>
      <c r="L376" s="147"/>
    </row>
    <row r="377" spans="2:12" x14ac:dyDescent="0.3">
      <c r="B377" s="27"/>
      <c r="C377" s="27">
        <v>500</v>
      </c>
      <c r="D377" s="27" t="s">
        <v>2997</v>
      </c>
      <c r="E377" s="109">
        <v>20</v>
      </c>
      <c r="F377" s="27"/>
      <c r="G377" s="27">
        <v>1</v>
      </c>
      <c r="H377" s="44">
        <v>521.42999999999995</v>
      </c>
      <c r="I377" s="44">
        <f t="shared" si="7"/>
        <v>3.8356059298467679E-2</v>
      </c>
      <c r="L377" s="147"/>
    </row>
    <row r="378" spans="2:12" x14ac:dyDescent="0.3">
      <c r="B378" s="27"/>
      <c r="C378" s="27">
        <v>501</v>
      </c>
      <c r="D378" s="27" t="s">
        <v>2998</v>
      </c>
      <c r="E378" s="109">
        <v>5.98</v>
      </c>
      <c r="F378" s="27">
        <v>1</v>
      </c>
      <c r="G378" s="27">
        <v>6</v>
      </c>
      <c r="H378" s="44">
        <v>260.70999999999998</v>
      </c>
      <c r="I378" s="44">
        <f t="shared" si="7"/>
        <v>0.13762418012350891</v>
      </c>
      <c r="L378" s="147"/>
    </row>
    <row r="379" spans="2:12" x14ac:dyDescent="0.3">
      <c r="B379" s="27"/>
      <c r="C379" s="27">
        <v>502</v>
      </c>
      <c r="D379" s="27" t="s">
        <v>2999</v>
      </c>
      <c r="E379" s="109">
        <v>7.99</v>
      </c>
      <c r="F379" s="27">
        <v>20</v>
      </c>
      <c r="G379" s="27">
        <v>1</v>
      </c>
      <c r="H379" s="44">
        <v>521.42999999999995</v>
      </c>
      <c r="I379" s="44">
        <f t="shared" si="7"/>
        <v>1.5323245689737839E-2</v>
      </c>
      <c r="L379" s="147"/>
    </row>
    <row r="380" spans="2:12" x14ac:dyDescent="0.3">
      <c r="B380" s="27"/>
      <c r="C380" s="27">
        <v>503</v>
      </c>
      <c r="D380" s="27" t="s">
        <v>3000</v>
      </c>
      <c r="E380" s="109">
        <v>11.14</v>
      </c>
      <c r="F380" s="27">
        <v>10</v>
      </c>
      <c r="G380" s="27">
        <v>1</v>
      </c>
      <c r="H380" s="44">
        <v>208.57</v>
      </c>
      <c r="I380" s="44">
        <f t="shared" si="7"/>
        <v>5.3411324735100928E-2</v>
      </c>
      <c r="L380" s="147"/>
    </row>
    <row r="381" spans="2:12" x14ac:dyDescent="0.3">
      <c r="B381" s="27"/>
      <c r="C381" s="27">
        <v>504</v>
      </c>
      <c r="D381" s="27" t="s">
        <v>3001</v>
      </c>
      <c r="E381" s="109">
        <v>11</v>
      </c>
      <c r="F381" s="27">
        <v>2</v>
      </c>
      <c r="G381" s="27">
        <v>1</v>
      </c>
      <c r="H381" s="44">
        <v>260.70999999999998</v>
      </c>
      <c r="I381" s="44">
        <f t="shared" si="7"/>
        <v>4.2192474396839402E-2</v>
      </c>
      <c r="L381" s="147"/>
    </row>
    <row r="382" spans="2:12" x14ac:dyDescent="0.3">
      <c r="B382" s="27"/>
      <c r="C382" s="27">
        <v>505</v>
      </c>
      <c r="D382" s="27" t="s">
        <v>4590</v>
      </c>
      <c r="E382" s="109">
        <v>1.2</v>
      </c>
      <c r="F382" s="27"/>
      <c r="G382" s="27">
        <v>1</v>
      </c>
      <c r="H382" s="44">
        <v>26.07</v>
      </c>
      <c r="I382" s="44">
        <f t="shared" si="7"/>
        <v>4.6029919447640961E-2</v>
      </c>
      <c r="L382" s="147"/>
    </row>
    <row r="383" spans="2:12" x14ac:dyDescent="0.3">
      <c r="B383" s="27"/>
      <c r="C383" s="27">
        <v>506</v>
      </c>
      <c r="D383" s="27" t="s">
        <v>3003</v>
      </c>
      <c r="E383" s="109">
        <v>8</v>
      </c>
      <c r="F383" s="27">
        <v>6</v>
      </c>
      <c r="G383" s="27">
        <v>2</v>
      </c>
      <c r="H383" s="44">
        <v>104.29</v>
      </c>
      <c r="I383" s="44">
        <f t="shared" si="7"/>
        <v>0.15341835267043819</v>
      </c>
      <c r="L383" s="147"/>
    </row>
    <row r="384" spans="2:12" x14ac:dyDescent="0.3">
      <c r="B384" s="27"/>
      <c r="C384" s="27">
        <v>507</v>
      </c>
      <c r="D384" s="27" t="s">
        <v>3004</v>
      </c>
      <c r="E384" s="109">
        <v>8.49</v>
      </c>
      <c r="F384" s="27">
        <v>6</v>
      </c>
      <c r="G384" s="27">
        <v>2</v>
      </c>
      <c r="H384" s="44">
        <v>104.29</v>
      </c>
      <c r="I384" s="44">
        <f t="shared" si="7"/>
        <v>0.16281522677150254</v>
      </c>
      <c r="L384" s="147"/>
    </row>
    <row r="385" spans="2:12" x14ac:dyDescent="0.3">
      <c r="B385" s="27"/>
      <c r="C385" s="27">
        <v>508</v>
      </c>
      <c r="D385" s="27" t="s">
        <v>4591</v>
      </c>
      <c r="E385" s="109">
        <v>8.8000000000000007</v>
      </c>
      <c r="F385" s="27">
        <v>6</v>
      </c>
      <c r="G385" s="27">
        <v>2</v>
      </c>
      <c r="H385" s="44">
        <v>104.29</v>
      </c>
      <c r="I385" s="44">
        <f t="shared" si="7"/>
        <v>0.16876018793748201</v>
      </c>
      <c r="L385" s="147"/>
    </row>
    <row r="386" spans="2:12" x14ac:dyDescent="0.3">
      <c r="B386" s="27"/>
      <c r="C386" s="27">
        <v>509</v>
      </c>
      <c r="D386" s="27" t="s">
        <v>3005</v>
      </c>
      <c r="E386" s="109">
        <v>3.5</v>
      </c>
      <c r="F386" s="27">
        <v>6</v>
      </c>
      <c r="G386" s="27">
        <v>2</v>
      </c>
      <c r="H386" s="44">
        <v>104.29</v>
      </c>
      <c r="I386" s="44">
        <f t="shared" si="7"/>
        <v>6.7120529293316702E-2</v>
      </c>
      <c r="L386" s="147"/>
    </row>
    <row r="387" spans="2:12" x14ac:dyDescent="0.3">
      <c r="B387" s="27"/>
      <c r="C387" s="27">
        <v>510</v>
      </c>
      <c r="D387" s="27" t="s">
        <v>2952</v>
      </c>
      <c r="E387" s="109">
        <v>4</v>
      </c>
      <c r="F387" s="27">
        <v>4</v>
      </c>
      <c r="G387" s="27">
        <v>2</v>
      </c>
      <c r="H387" s="44">
        <v>104.29</v>
      </c>
      <c r="I387" s="44">
        <f t="shared" si="7"/>
        <v>7.6709176335219093E-2</v>
      </c>
      <c r="L387" s="147"/>
    </row>
    <row r="388" spans="2:12" x14ac:dyDescent="0.3">
      <c r="B388" s="27"/>
      <c r="C388" s="27">
        <v>511</v>
      </c>
      <c r="D388" s="27" t="s">
        <v>341</v>
      </c>
      <c r="E388" s="109">
        <v>6.99</v>
      </c>
      <c r="F388" s="27"/>
      <c r="G388" s="27">
        <v>2</v>
      </c>
      <c r="H388" s="44">
        <v>521.42999999999995</v>
      </c>
      <c r="I388" s="44">
        <f t="shared" si="7"/>
        <v>2.681088544962891E-2</v>
      </c>
      <c r="L388" s="147"/>
    </row>
    <row r="389" spans="2:12" x14ac:dyDescent="0.3">
      <c r="B389" s="27"/>
      <c r="C389" s="27">
        <v>512</v>
      </c>
      <c r="D389" s="27" t="s">
        <v>317</v>
      </c>
      <c r="E389" s="109">
        <v>17</v>
      </c>
      <c r="F389" s="27"/>
      <c r="G389" s="27">
        <v>1</v>
      </c>
      <c r="H389" s="44">
        <v>521.42999999999995</v>
      </c>
      <c r="I389" s="44">
        <f t="shared" si="7"/>
        <v>3.2602650403697531E-2</v>
      </c>
      <c r="L389" s="147"/>
    </row>
    <row r="390" spans="2:12" x14ac:dyDescent="0.3">
      <c r="B390" s="27"/>
      <c r="C390" s="27">
        <v>513</v>
      </c>
      <c r="D390" s="27" t="s">
        <v>342</v>
      </c>
      <c r="E390" s="109">
        <v>29.99</v>
      </c>
      <c r="F390" s="27"/>
      <c r="G390" s="27">
        <v>1</v>
      </c>
      <c r="H390" s="44">
        <v>260.70999999999998</v>
      </c>
      <c r="I390" s="44">
        <f t="shared" si="7"/>
        <v>0.1150320279237467</v>
      </c>
      <c r="L390" s="147"/>
    </row>
    <row r="391" spans="2:12" x14ac:dyDescent="0.3">
      <c r="B391" s="27"/>
      <c r="C391" s="27">
        <v>514</v>
      </c>
      <c r="D391" s="27" t="s">
        <v>343</v>
      </c>
      <c r="E391" s="109">
        <v>287.70999999999998</v>
      </c>
      <c r="F391" s="27"/>
      <c r="G391" s="27">
        <v>1</v>
      </c>
      <c r="H391" s="44">
        <v>521.42999999999995</v>
      </c>
      <c r="I391" s="44">
        <f t="shared" ref="I391:I410" si="8">+(E391*G391)/H391</f>
        <v>0.55177109103810673</v>
      </c>
      <c r="L391" s="147"/>
    </row>
    <row r="392" spans="2:12" x14ac:dyDescent="0.3">
      <c r="B392" s="27"/>
      <c r="C392" s="27">
        <v>515</v>
      </c>
      <c r="D392" s="27" t="s">
        <v>343</v>
      </c>
      <c r="E392" s="109">
        <v>403.41</v>
      </c>
      <c r="F392" s="27"/>
      <c r="G392" s="27">
        <v>1</v>
      </c>
      <c r="H392" s="44">
        <v>521.42999999999995</v>
      </c>
      <c r="I392" s="44">
        <f t="shared" si="8"/>
        <v>0.77366089407974237</v>
      </c>
      <c r="L392" s="147"/>
    </row>
    <row r="393" spans="2:12" x14ac:dyDescent="0.3">
      <c r="B393" s="27"/>
      <c r="C393" s="27">
        <v>516</v>
      </c>
      <c r="D393" s="27" t="s">
        <v>343</v>
      </c>
      <c r="E393" s="109">
        <v>315.39</v>
      </c>
      <c r="F393" s="27"/>
      <c r="G393" s="27">
        <v>1</v>
      </c>
      <c r="H393" s="44">
        <v>521.42999999999995</v>
      </c>
      <c r="I393" s="44">
        <f t="shared" si="8"/>
        <v>0.60485587710718602</v>
      </c>
      <c r="L393" s="147"/>
    </row>
    <row r="394" spans="2:12" x14ac:dyDescent="0.3">
      <c r="B394" s="27"/>
      <c r="C394" s="27">
        <v>517</v>
      </c>
      <c r="D394" s="27" t="s">
        <v>343</v>
      </c>
      <c r="E394" s="109">
        <v>375.93</v>
      </c>
      <c r="F394" s="27"/>
      <c r="G394" s="27">
        <v>1</v>
      </c>
      <c r="H394" s="44">
        <v>521.42999999999995</v>
      </c>
      <c r="I394" s="44">
        <f t="shared" si="8"/>
        <v>0.7209596686036478</v>
      </c>
      <c r="L394" s="147"/>
    </row>
    <row r="395" spans="2:12" x14ac:dyDescent="0.3">
      <c r="B395" s="27"/>
      <c r="C395" s="27">
        <v>518</v>
      </c>
      <c r="D395" s="27" t="s">
        <v>343</v>
      </c>
      <c r="E395" s="109">
        <v>277.8</v>
      </c>
      <c r="F395" s="27"/>
      <c r="G395" s="27">
        <v>1</v>
      </c>
      <c r="H395" s="44">
        <v>521.42999999999995</v>
      </c>
      <c r="I395" s="44">
        <f t="shared" si="8"/>
        <v>0.53276566365571609</v>
      </c>
      <c r="L395" s="147"/>
    </row>
    <row r="396" spans="2:12" x14ac:dyDescent="0.3">
      <c r="B396" s="27"/>
      <c r="C396" s="27">
        <v>519</v>
      </c>
      <c r="D396" s="27" t="s">
        <v>343</v>
      </c>
      <c r="E396" s="109">
        <v>247.95</v>
      </c>
      <c r="F396" s="27"/>
      <c r="G396" s="27">
        <v>1</v>
      </c>
      <c r="H396" s="44">
        <v>521.42999999999995</v>
      </c>
      <c r="I396" s="44">
        <f t="shared" si="8"/>
        <v>0.47551924515275301</v>
      </c>
      <c r="L396" s="147"/>
    </row>
    <row r="397" spans="2:12" x14ac:dyDescent="0.3">
      <c r="B397" s="27"/>
      <c r="C397" s="27">
        <v>520</v>
      </c>
      <c r="D397" s="27" t="s">
        <v>6945</v>
      </c>
      <c r="E397" s="109">
        <v>33.99</v>
      </c>
      <c r="F397" s="27"/>
      <c r="G397" s="27">
        <v>1</v>
      </c>
      <c r="H397" s="44">
        <v>521.42999999999995</v>
      </c>
      <c r="I397" s="44">
        <f t="shared" si="8"/>
        <v>6.5186122777745825E-2</v>
      </c>
      <c r="L397" s="147"/>
    </row>
    <row r="398" spans="2:12" x14ac:dyDescent="0.3">
      <c r="B398" s="27"/>
      <c r="C398" s="27">
        <v>521</v>
      </c>
      <c r="D398" s="27" t="s">
        <v>6946</v>
      </c>
      <c r="E398" s="109">
        <v>12</v>
      </c>
      <c r="F398" s="27"/>
      <c r="G398" s="27">
        <v>1</v>
      </c>
      <c r="H398" s="44">
        <v>1042.8599999999999</v>
      </c>
      <c r="I398" s="44">
        <f t="shared" si="8"/>
        <v>1.1506817789540304E-2</v>
      </c>
      <c r="L398" s="147"/>
    </row>
    <row r="399" spans="2:12" x14ac:dyDescent="0.3">
      <c r="B399" s="27"/>
      <c r="C399" s="27">
        <v>522</v>
      </c>
      <c r="D399" s="27" t="s">
        <v>2936</v>
      </c>
      <c r="E399" s="109">
        <v>18</v>
      </c>
      <c r="F399" s="27"/>
      <c r="G399" s="27">
        <v>2</v>
      </c>
      <c r="H399" s="44">
        <v>156.43</v>
      </c>
      <c r="I399" s="44">
        <f t="shared" si="8"/>
        <v>0.23013488461292589</v>
      </c>
      <c r="L399" s="147"/>
    </row>
    <row r="400" spans="2:12" x14ac:dyDescent="0.3">
      <c r="B400" s="27"/>
      <c r="C400" s="27">
        <v>523</v>
      </c>
      <c r="D400" s="27" t="s">
        <v>6947</v>
      </c>
      <c r="E400" s="109">
        <v>3</v>
      </c>
      <c r="F400" s="27"/>
      <c r="G400" s="27">
        <v>1</v>
      </c>
      <c r="H400" s="44">
        <v>782.14</v>
      </c>
      <c r="I400" s="44">
        <f t="shared" si="8"/>
        <v>3.8356304497915977E-3</v>
      </c>
    </row>
    <row r="401" spans="2:12" x14ac:dyDescent="0.3">
      <c r="B401" s="27"/>
      <c r="C401" s="27">
        <v>524</v>
      </c>
      <c r="D401" s="27" t="s">
        <v>6911</v>
      </c>
      <c r="E401" s="109">
        <v>10</v>
      </c>
      <c r="F401" s="27"/>
      <c r="G401" s="27">
        <v>1</v>
      </c>
      <c r="H401" s="44">
        <v>521.42999999999995</v>
      </c>
      <c r="I401" s="44">
        <f t="shared" si="8"/>
        <v>1.917802964923384E-2</v>
      </c>
    </row>
    <row r="402" spans="2:12" x14ac:dyDescent="0.3">
      <c r="B402" s="27"/>
      <c r="C402" s="27">
        <v>525</v>
      </c>
      <c r="D402" s="27" t="s">
        <v>6922</v>
      </c>
      <c r="E402" s="109">
        <v>8.99</v>
      </c>
      <c r="F402" s="27">
        <v>4</v>
      </c>
      <c r="G402" s="27">
        <v>1</v>
      </c>
      <c r="H402" s="44">
        <v>521.42999999999995</v>
      </c>
      <c r="I402" s="44">
        <f t="shared" si="8"/>
        <v>1.7241048654661223E-2</v>
      </c>
    </row>
    <row r="403" spans="2:12" x14ac:dyDescent="0.3">
      <c r="B403" s="27"/>
      <c r="C403" s="27">
        <v>526</v>
      </c>
      <c r="D403" s="27" t="s">
        <v>6988</v>
      </c>
      <c r="E403" s="109">
        <v>19.989999999999998</v>
      </c>
      <c r="F403" s="27"/>
      <c r="G403" s="27">
        <v>1</v>
      </c>
      <c r="H403" s="44">
        <v>521.42999999999995</v>
      </c>
      <c r="I403" s="44">
        <f t="shared" si="8"/>
        <v>3.8336881268818443E-2</v>
      </c>
    </row>
    <row r="404" spans="2:12" x14ac:dyDescent="0.3">
      <c r="B404" s="27"/>
      <c r="C404" s="27">
        <v>527</v>
      </c>
      <c r="D404" s="27" t="s">
        <v>4718</v>
      </c>
      <c r="E404" s="109">
        <v>50</v>
      </c>
      <c r="F404" s="27"/>
      <c r="G404" s="27">
        <v>1</v>
      </c>
      <c r="H404" s="44">
        <v>52.14</v>
      </c>
      <c r="I404" s="44">
        <f t="shared" si="8"/>
        <v>0.95895665515918682</v>
      </c>
    </row>
    <row r="405" spans="2:12" x14ac:dyDescent="0.3">
      <c r="B405" s="27"/>
      <c r="C405" s="27">
        <v>528</v>
      </c>
      <c r="D405" s="27" t="s">
        <v>524</v>
      </c>
      <c r="E405" s="109">
        <v>0</v>
      </c>
      <c r="F405" s="27"/>
      <c r="G405" s="27"/>
      <c r="H405" s="44">
        <v>104.29</v>
      </c>
      <c r="I405" s="44">
        <f t="shared" si="8"/>
        <v>0</v>
      </c>
      <c r="L405" s="147"/>
    </row>
    <row r="406" spans="2:12" x14ac:dyDescent="0.3">
      <c r="B406" s="27"/>
      <c r="C406" s="27">
        <v>529</v>
      </c>
      <c r="D406" s="27" t="s">
        <v>180</v>
      </c>
      <c r="E406" s="109">
        <v>25.5</v>
      </c>
      <c r="F406" s="27"/>
      <c r="G406" s="27">
        <v>2</v>
      </c>
      <c r="H406" s="44">
        <v>4.3499999999999996</v>
      </c>
      <c r="I406" s="44">
        <f t="shared" si="8"/>
        <v>11.724137931034484</v>
      </c>
      <c r="L406" s="147"/>
    </row>
    <row r="407" spans="2:12" x14ac:dyDescent="0.3">
      <c r="B407" s="27"/>
      <c r="C407" s="27">
        <v>530</v>
      </c>
      <c r="D407" s="27" t="s">
        <v>523</v>
      </c>
      <c r="E407" s="109">
        <v>22.29</v>
      </c>
      <c r="F407" s="27"/>
      <c r="G407" s="27">
        <v>1</v>
      </c>
      <c r="H407" s="44">
        <v>521.42999999999995</v>
      </c>
      <c r="I407" s="44">
        <f t="shared" si="8"/>
        <v>4.2747828088142224E-2</v>
      </c>
      <c r="L407" s="147"/>
    </row>
    <row r="408" spans="2:12" x14ac:dyDescent="0.3">
      <c r="B408" s="27"/>
      <c r="C408" s="27">
        <v>531</v>
      </c>
      <c r="D408" s="27" t="s">
        <v>339</v>
      </c>
      <c r="E408" s="109">
        <v>20</v>
      </c>
      <c r="F408" s="27"/>
      <c r="G408" s="27">
        <v>1</v>
      </c>
      <c r="H408" s="44">
        <v>4.3499999999999996</v>
      </c>
      <c r="I408" s="44">
        <f t="shared" si="8"/>
        <v>4.597701149425288</v>
      </c>
      <c r="J408" s="57" t="s">
        <v>454</v>
      </c>
      <c r="K408" s="132">
        <f>SUM(I206:I410)</f>
        <v>378.88848699981185</v>
      </c>
      <c r="L408" s="66">
        <f>COUNT(I206:I410)</f>
        <v>205</v>
      </c>
    </row>
    <row r="409" spans="2:12" x14ac:dyDescent="0.3">
      <c r="B409" s="27"/>
      <c r="C409" s="27"/>
      <c r="D409" s="27" t="s">
        <v>397</v>
      </c>
      <c r="E409" s="109">
        <v>230</v>
      </c>
      <c r="F409" s="27"/>
      <c r="G409" s="27">
        <v>1</v>
      </c>
      <c r="H409" s="44">
        <v>1</v>
      </c>
      <c r="I409" s="44">
        <f t="shared" si="8"/>
        <v>230</v>
      </c>
      <c r="J409" s="133"/>
      <c r="K409" s="132"/>
    </row>
    <row r="410" spans="2:12" x14ac:dyDescent="0.3">
      <c r="B410" s="27"/>
      <c r="C410" s="27"/>
      <c r="D410" s="27" t="s">
        <v>397</v>
      </c>
      <c r="E410" s="109">
        <f>21*5</f>
        <v>105</v>
      </c>
      <c r="F410" s="27"/>
      <c r="G410" s="27">
        <v>1</v>
      </c>
      <c r="H410" s="44">
        <v>1</v>
      </c>
      <c r="I410" s="44">
        <f t="shared" si="8"/>
        <v>105</v>
      </c>
      <c r="J410" s="133"/>
      <c r="K410" s="132"/>
    </row>
    <row r="411" spans="2:12" x14ac:dyDescent="0.3">
      <c r="B411" s="27"/>
      <c r="C411" s="27"/>
      <c r="D411" s="27"/>
      <c r="E411" s="109"/>
      <c r="F411" s="27"/>
      <c r="G411" s="27"/>
      <c r="H411" s="44"/>
      <c r="I411" s="44"/>
      <c r="L411" s="147"/>
    </row>
    <row r="412" spans="2:12" x14ac:dyDescent="0.3">
      <c r="B412" s="40" t="s">
        <v>344</v>
      </c>
      <c r="C412" s="27"/>
      <c r="D412" s="27"/>
      <c r="E412" s="109"/>
      <c r="F412" s="27"/>
      <c r="G412" s="27"/>
      <c r="H412" s="44"/>
      <c r="I412" s="44"/>
      <c r="L412" s="147"/>
    </row>
    <row r="413" spans="2:12" x14ac:dyDescent="0.3">
      <c r="B413" s="27"/>
      <c r="C413" s="27">
        <v>535</v>
      </c>
      <c r="D413" s="27" t="s">
        <v>447</v>
      </c>
      <c r="E413" s="109">
        <v>22.5</v>
      </c>
      <c r="F413" s="27"/>
      <c r="G413" s="27">
        <v>1</v>
      </c>
      <c r="H413" s="44">
        <v>8.69</v>
      </c>
      <c r="I413" s="44">
        <f t="shared" ref="I413:I476" si="9">+(E413*G413)/H413</f>
        <v>2.5891829689298045</v>
      </c>
      <c r="L413" s="147"/>
    </row>
    <row r="414" spans="2:12" x14ac:dyDescent="0.3">
      <c r="B414" s="27"/>
      <c r="C414" s="27">
        <v>536</v>
      </c>
      <c r="D414" s="27" t="s">
        <v>347</v>
      </c>
      <c r="E414" s="109">
        <v>6</v>
      </c>
      <c r="F414" s="27"/>
      <c r="G414" s="27">
        <v>1</v>
      </c>
      <c r="H414" s="44">
        <v>6</v>
      </c>
      <c r="I414" s="44">
        <f t="shared" si="9"/>
        <v>1</v>
      </c>
      <c r="L414" s="147"/>
    </row>
    <row r="415" spans="2:12" x14ac:dyDescent="0.3">
      <c r="B415" s="27"/>
      <c r="C415" s="27">
        <v>537</v>
      </c>
      <c r="D415" s="27" t="s">
        <v>247</v>
      </c>
      <c r="E415" s="109">
        <v>21</v>
      </c>
      <c r="F415" s="27"/>
      <c r="G415" s="27">
        <v>1</v>
      </c>
      <c r="H415" s="44">
        <v>260.70999999999998</v>
      </c>
      <c r="I415" s="44">
        <f t="shared" si="9"/>
        <v>8.0549269303057044E-2</v>
      </c>
      <c r="L415" s="147"/>
    </row>
    <row r="416" spans="2:12" x14ac:dyDescent="0.3">
      <c r="B416" s="27"/>
      <c r="C416" s="27">
        <v>538</v>
      </c>
      <c r="D416" s="27" t="s">
        <v>3397</v>
      </c>
      <c r="E416" s="109">
        <v>21</v>
      </c>
      <c r="F416" s="27"/>
      <c r="G416" s="27">
        <v>1</v>
      </c>
      <c r="H416" s="44">
        <v>417.14</v>
      </c>
      <c r="I416" s="44">
        <f t="shared" si="9"/>
        <v>5.0342810567195667E-2</v>
      </c>
      <c r="L416" s="147"/>
    </row>
    <row r="417" spans="2:12" x14ac:dyDescent="0.3">
      <c r="B417" s="27"/>
      <c r="C417" s="27">
        <v>539</v>
      </c>
      <c r="D417" s="27" t="s">
        <v>253</v>
      </c>
      <c r="E417" s="109">
        <v>6.99</v>
      </c>
      <c r="F417" s="27"/>
      <c r="G417" s="27">
        <v>1</v>
      </c>
      <c r="H417" s="44">
        <v>104.29</v>
      </c>
      <c r="I417" s="44">
        <f t="shared" si="9"/>
        <v>6.702464282289769E-2</v>
      </c>
      <c r="L417" s="147"/>
    </row>
    <row r="418" spans="2:12" x14ac:dyDescent="0.3">
      <c r="B418" s="27"/>
      <c r="C418" s="27">
        <v>540</v>
      </c>
      <c r="D418" s="27" t="s">
        <v>253</v>
      </c>
      <c r="E418" s="109">
        <v>5.49</v>
      </c>
      <c r="F418" s="27"/>
      <c r="G418" s="27">
        <v>1</v>
      </c>
      <c r="H418" s="44">
        <v>104.29</v>
      </c>
      <c r="I418" s="44">
        <f t="shared" si="9"/>
        <v>5.2641672260044105E-2</v>
      </c>
      <c r="L418" s="147"/>
    </row>
    <row r="419" spans="2:12" x14ac:dyDescent="0.3">
      <c r="B419" s="27"/>
      <c r="C419" s="27">
        <v>541</v>
      </c>
      <c r="D419" s="27" t="s">
        <v>3398</v>
      </c>
      <c r="E419" s="109">
        <v>2.69</v>
      </c>
      <c r="F419" s="27"/>
      <c r="G419" s="27">
        <v>1</v>
      </c>
      <c r="H419" s="44">
        <v>4.3499999999999996</v>
      </c>
      <c r="I419" s="44">
        <f t="shared" si="9"/>
        <v>0.61839080459770124</v>
      </c>
      <c r="L419" s="147"/>
    </row>
    <row r="420" spans="2:12" x14ac:dyDescent="0.3">
      <c r="B420" s="27"/>
      <c r="C420" s="27">
        <v>542</v>
      </c>
      <c r="D420" s="27" t="s">
        <v>189</v>
      </c>
      <c r="E420" s="109">
        <v>1.9</v>
      </c>
      <c r="F420" s="27">
        <v>9</v>
      </c>
      <c r="G420" s="27">
        <v>1</v>
      </c>
      <c r="H420" s="44">
        <v>4.5</v>
      </c>
      <c r="I420" s="44">
        <f t="shared" si="9"/>
        <v>0.42222222222222222</v>
      </c>
      <c r="L420" s="147"/>
    </row>
    <row r="421" spans="2:12" x14ac:dyDescent="0.3">
      <c r="B421" s="27"/>
      <c r="C421" s="27">
        <v>543</v>
      </c>
      <c r="D421" s="27" t="s">
        <v>190</v>
      </c>
      <c r="E421" s="109">
        <v>0.95</v>
      </c>
      <c r="F421" s="27"/>
      <c r="G421" s="27">
        <v>1</v>
      </c>
      <c r="H421" s="44">
        <v>2</v>
      </c>
      <c r="I421" s="44">
        <f t="shared" si="9"/>
        <v>0.47499999999999998</v>
      </c>
      <c r="L421" s="147"/>
    </row>
    <row r="422" spans="2:12" x14ac:dyDescent="0.3">
      <c r="B422" s="27"/>
      <c r="C422" s="27">
        <v>544</v>
      </c>
      <c r="D422" s="27" t="s">
        <v>191</v>
      </c>
      <c r="E422" s="109">
        <v>1</v>
      </c>
      <c r="F422" s="27"/>
      <c r="G422" s="27">
        <v>1</v>
      </c>
      <c r="H422" s="44">
        <v>4.3499999999999996</v>
      </c>
      <c r="I422" s="44">
        <f t="shared" si="9"/>
        <v>0.22988505747126439</v>
      </c>
      <c r="L422" s="147"/>
    </row>
    <row r="423" spans="2:12" x14ac:dyDescent="0.3">
      <c r="B423" s="27"/>
      <c r="C423" s="27">
        <v>545</v>
      </c>
      <c r="D423" s="27" t="s">
        <v>192</v>
      </c>
      <c r="E423" s="109">
        <v>0.95</v>
      </c>
      <c r="F423" s="27"/>
      <c r="G423" s="27">
        <v>1</v>
      </c>
      <c r="H423" s="44">
        <v>4.3499999999999996</v>
      </c>
      <c r="I423" s="44">
        <f t="shared" si="9"/>
        <v>0.21839080459770116</v>
      </c>
      <c r="L423" s="147"/>
    </row>
    <row r="424" spans="2:12" x14ac:dyDescent="0.3">
      <c r="B424" s="27"/>
      <c r="C424" s="27">
        <v>546</v>
      </c>
      <c r="D424" s="27" t="s">
        <v>248</v>
      </c>
      <c r="E424" s="109">
        <v>1.2</v>
      </c>
      <c r="F424" s="27"/>
      <c r="G424" s="27">
        <v>1</v>
      </c>
      <c r="H424" s="44">
        <v>4.3499999999999996</v>
      </c>
      <c r="I424" s="44">
        <f t="shared" si="9"/>
        <v>0.27586206896551724</v>
      </c>
      <c r="L424" s="147"/>
    </row>
    <row r="425" spans="2:12" x14ac:dyDescent="0.3">
      <c r="B425" s="27"/>
      <c r="C425" s="27">
        <v>547</v>
      </c>
      <c r="D425" s="27" t="s">
        <v>193</v>
      </c>
      <c r="E425" s="109">
        <v>1</v>
      </c>
      <c r="F425" s="27"/>
      <c r="G425" s="27">
        <v>1</v>
      </c>
      <c r="H425" s="44">
        <v>2</v>
      </c>
      <c r="I425" s="44">
        <f t="shared" si="9"/>
        <v>0.5</v>
      </c>
      <c r="L425" s="147"/>
    </row>
    <row r="426" spans="2:12" x14ac:dyDescent="0.3">
      <c r="B426" s="27"/>
      <c r="C426" s="27">
        <v>548</v>
      </c>
      <c r="D426" s="27" t="s">
        <v>194</v>
      </c>
      <c r="E426" s="109">
        <v>0.99</v>
      </c>
      <c r="F426" s="27"/>
      <c r="G426" s="27">
        <v>1</v>
      </c>
      <c r="H426" s="44">
        <v>8.69</v>
      </c>
      <c r="I426" s="44">
        <f t="shared" si="9"/>
        <v>0.1139240506329114</v>
      </c>
      <c r="L426" s="147"/>
    </row>
    <row r="427" spans="2:12" x14ac:dyDescent="0.3">
      <c r="B427" s="27"/>
      <c r="C427" s="27">
        <v>549</v>
      </c>
      <c r="D427" s="27" t="s">
        <v>195</v>
      </c>
      <c r="E427" s="109">
        <v>1.05</v>
      </c>
      <c r="F427" s="27"/>
      <c r="G427" s="27">
        <v>1</v>
      </c>
      <c r="H427" s="44">
        <v>13.04</v>
      </c>
      <c r="I427" s="44">
        <f t="shared" si="9"/>
        <v>8.0521472392638044E-2</v>
      </c>
      <c r="L427" s="147"/>
    </row>
    <row r="428" spans="2:12" x14ac:dyDescent="0.3">
      <c r="B428" s="27"/>
      <c r="C428" s="27">
        <v>550</v>
      </c>
      <c r="D428" s="27" t="s">
        <v>196</v>
      </c>
      <c r="E428" s="109">
        <v>2.61</v>
      </c>
      <c r="F428" s="27"/>
      <c r="G428" s="27">
        <v>1</v>
      </c>
      <c r="H428" s="44">
        <v>4.3499999999999996</v>
      </c>
      <c r="I428" s="44">
        <f t="shared" si="9"/>
        <v>0.6</v>
      </c>
      <c r="L428" s="147"/>
    </row>
    <row r="429" spans="2:12" x14ac:dyDescent="0.3">
      <c r="B429" s="27"/>
      <c r="C429" s="27">
        <v>551</v>
      </c>
      <c r="D429" s="27" t="s">
        <v>280</v>
      </c>
      <c r="E429" s="109">
        <v>2.5</v>
      </c>
      <c r="F429" s="27"/>
      <c r="G429" s="27">
        <v>1</v>
      </c>
      <c r="H429" s="44">
        <v>4.57</v>
      </c>
      <c r="I429" s="44">
        <f t="shared" si="9"/>
        <v>0.54704595185995619</v>
      </c>
      <c r="L429" s="147"/>
    </row>
    <row r="430" spans="2:12" x14ac:dyDescent="0.3">
      <c r="B430" s="27"/>
      <c r="C430" s="27">
        <v>552</v>
      </c>
      <c r="D430" s="27" t="s">
        <v>4117</v>
      </c>
      <c r="E430" s="109">
        <v>1</v>
      </c>
      <c r="F430" s="27"/>
      <c r="G430" s="27">
        <v>1</v>
      </c>
      <c r="H430" s="44">
        <v>4.3499999999999996</v>
      </c>
      <c r="I430" s="44">
        <f t="shared" si="9"/>
        <v>0.22988505747126439</v>
      </c>
      <c r="L430" s="147"/>
    </row>
    <row r="431" spans="2:12" x14ac:dyDescent="0.3">
      <c r="B431" s="27"/>
      <c r="C431" s="27">
        <v>553</v>
      </c>
      <c r="D431" s="27" t="s">
        <v>3399</v>
      </c>
      <c r="E431" s="109">
        <v>1.75</v>
      </c>
      <c r="F431" s="27">
        <v>4</v>
      </c>
      <c r="G431" s="27">
        <v>1</v>
      </c>
      <c r="H431" s="44">
        <v>8</v>
      </c>
      <c r="I431" s="44">
        <f t="shared" si="9"/>
        <v>0.21875</v>
      </c>
      <c r="L431" s="147"/>
    </row>
    <row r="432" spans="2:12" x14ac:dyDescent="0.3">
      <c r="B432" s="27"/>
      <c r="C432" s="27">
        <v>554</v>
      </c>
      <c r="D432" s="27" t="s">
        <v>251</v>
      </c>
      <c r="E432" s="109">
        <v>1.58</v>
      </c>
      <c r="F432" s="27"/>
      <c r="G432" s="27">
        <v>2</v>
      </c>
      <c r="H432" s="44">
        <v>521.42999999999995</v>
      </c>
      <c r="I432" s="44">
        <f t="shared" si="9"/>
        <v>6.0602573691578938E-3</v>
      </c>
      <c r="L432" s="147"/>
    </row>
    <row r="433" spans="2:12" x14ac:dyDescent="0.3">
      <c r="B433" s="27"/>
      <c r="C433" s="27">
        <v>555</v>
      </c>
      <c r="D433" s="27" t="s">
        <v>249</v>
      </c>
      <c r="E433" s="109">
        <v>2.99</v>
      </c>
      <c r="F433" s="27"/>
      <c r="G433" s="27">
        <v>1</v>
      </c>
      <c r="H433" s="44">
        <v>13.04</v>
      </c>
      <c r="I433" s="44">
        <f t="shared" si="9"/>
        <v>0.2292944785276074</v>
      </c>
      <c r="L433" s="147"/>
    </row>
    <row r="434" spans="2:12" x14ac:dyDescent="0.3">
      <c r="B434" s="27"/>
      <c r="C434" s="27">
        <v>556</v>
      </c>
      <c r="D434" s="27" t="s">
        <v>3400</v>
      </c>
      <c r="E434" s="109">
        <v>1.55</v>
      </c>
      <c r="F434" s="27"/>
      <c r="G434" s="27">
        <v>1</v>
      </c>
      <c r="H434" s="44">
        <v>4.3499999999999996</v>
      </c>
      <c r="I434" s="44">
        <f t="shared" si="9"/>
        <v>0.35632183908045983</v>
      </c>
      <c r="L434" s="147"/>
    </row>
    <row r="435" spans="2:12" x14ac:dyDescent="0.3">
      <c r="B435" s="27"/>
      <c r="C435" s="27">
        <v>557</v>
      </c>
      <c r="D435" s="27" t="s">
        <v>198</v>
      </c>
      <c r="E435" s="109">
        <v>0.35</v>
      </c>
      <c r="F435" s="27"/>
      <c r="G435" s="27">
        <v>1</v>
      </c>
      <c r="H435" s="44">
        <v>52.14</v>
      </c>
      <c r="I435" s="44">
        <f t="shared" si="9"/>
        <v>6.712696586114307E-3</v>
      </c>
      <c r="L435" s="147"/>
    </row>
    <row r="436" spans="2:12" x14ac:dyDescent="0.3">
      <c r="B436" s="27"/>
      <c r="C436" s="27">
        <v>558</v>
      </c>
      <c r="D436" s="27" t="s">
        <v>3401</v>
      </c>
      <c r="E436" s="109">
        <v>1.9</v>
      </c>
      <c r="F436" s="27"/>
      <c r="G436" s="27">
        <v>1</v>
      </c>
      <c r="H436" s="44">
        <v>4.3499999999999996</v>
      </c>
      <c r="I436" s="44">
        <f t="shared" si="9"/>
        <v>0.43678160919540232</v>
      </c>
      <c r="L436" s="147"/>
    </row>
    <row r="437" spans="2:12" x14ac:dyDescent="0.3">
      <c r="B437" s="27"/>
      <c r="C437" s="27">
        <v>559</v>
      </c>
      <c r="D437" s="27" t="s">
        <v>929</v>
      </c>
      <c r="E437" s="109">
        <v>6</v>
      </c>
      <c r="F437" s="27"/>
      <c r="G437" s="27">
        <v>1</v>
      </c>
      <c r="H437" s="44">
        <v>52.14</v>
      </c>
      <c r="I437" s="44">
        <f t="shared" si="9"/>
        <v>0.11507479861910241</v>
      </c>
      <c r="L437" s="147"/>
    </row>
    <row r="438" spans="2:12" x14ac:dyDescent="0.3">
      <c r="B438" s="27"/>
      <c r="C438" s="27">
        <v>560</v>
      </c>
      <c r="D438" s="27" t="s">
        <v>255</v>
      </c>
      <c r="E438" s="109">
        <v>50</v>
      </c>
      <c r="F438" s="27"/>
      <c r="G438" s="27">
        <v>1</v>
      </c>
      <c r="H438" s="44">
        <v>52.14</v>
      </c>
      <c r="I438" s="44">
        <f t="shared" si="9"/>
        <v>0.95895665515918682</v>
      </c>
      <c r="L438" s="147"/>
    </row>
    <row r="439" spans="2:12" x14ac:dyDescent="0.3">
      <c r="B439" s="27"/>
      <c r="C439" s="27">
        <v>561</v>
      </c>
      <c r="D439" s="27" t="s">
        <v>256</v>
      </c>
      <c r="E439" s="109">
        <v>10</v>
      </c>
      <c r="F439" s="27"/>
      <c r="G439" s="27">
        <v>1</v>
      </c>
      <c r="H439" s="44">
        <v>4.3499999999999996</v>
      </c>
      <c r="I439" s="44">
        <f t="shared" si="9"/>
        <v>2.298850574712644</v>
      </c>
      <c r="L439" s="147"/>
    </row>
    <row r="440" spans="2:12" x14ac:dyDescent="0.3">
      <c r="B440" s="27"/>
      <c r="C440" s="27">
        <v>562</v>
      </c>
      <c r="D440" s="27" t="s">
        <v>529</v>
      </c>
      <c r="E440" s="109">
        <v>28</v>
      </c>
      <c r="F440" s="27"/>
      <c r="G440" s="27">
        <v>1</v>
      </c>
      <c r="H440" s="44">
        <v>521.42999999999995</v>
      </c>
      <c r="I440" s="44">
        <f t="shared" si="9"/>
        <v>5.3698483017854751E-2</v>
      </c>
      <c r="L440" s="147"/>
    </row>
    <row r="441" spans="2:12" x14ac:dyDescent="0.3">
      <c r="B441" s="27"/>
      <c r="C441" s="27">
        <v>563</v>
      </c>
      <c r="D441" s="27" t="s">
        <v>355</v>
      </c>
      <c r="E441" s="109">
        <v>12.99</v>
      </c>
      <c r="F441" s="27"/>
      <c r="G441" s="27">
        <v>1</v>
      </c>
      <c r="H441" s="44">
        <v>260.70999999999998</v>
      </c>
      <c r="I441" s="44">
        <f t="shared" si="9"/>
        <v>4.9825476583176716E-2</v>
      </c>
      <c r="L441" s="147"/>
    </row>
    <row r="442" spans="2:12" x14ac:dyDescent="0.3">
      <c r="B442" s="27"/>
      <c r="C442" s="27">
        <v>564</v>
      </c>
      <c r="D442" s="27" t="s">
        <v>3402</v>
      </c>
      <c r="E442" s="109">
        <v>10</v>
      </c>
      <c r="F442" s="27"/>
      <c r="G442" s="27">
        <v>1</v>
      </c>
      <c r="H442" s="44">
        <v>260.70999999999998</v>
      </c>
      <c r="I442" s="44">
        <f t="shared" si="9"/>
        <v>3.8356794906217642E-2</v>
      </c>
      <c r="L442" s="147"/>
    </row>
    <row r="443" spans="2:12" x14ac:dyDescent="0.3">
      <c r="B443" s="27"/>
      <c r="C443" s="27">
        <v>565</v>
      </c>
      <c r="D443" s="27" t="s">
        <v>349</v>
      </c>
      <c r="E443" s="109">
        <v>15.99</v>
      </c>
      <c r="F443" s="27"/>
      <c r="G443" s="27">
        <v>1</v>
      </c>
      <c r="H443" s="44">
        <v>52.14</v>
      </c>
      <c r="I443" s="44">
        <f t="shared" si="9"/>
        <v>0.30667433831990792</v>
      </c>
      <c r="L443" s="147"/>
    </row>
    <row r="444" spans="2:12" x14ac:dyDescent="0.3">
      <c r="B444" s="27"/>
      <c r="C444" s="27">
        <v>566</v>
      </c>
      <c r="D444" s="27" t="s">
        <v>349</v>
      </c>
      <c r="E444" s="109">
        <v>15.99</v>
      </c>
      <c r="F444" s="27"/>
      <c r="G444" s="27">
        <v>1</v>
      </c>
      <c r="H444" s="44">
        <v>52.14</v>
      </c>
      <c r="I444" s="44">
        <f t="shared" si="9"/>
        <v>0.30667433831990792</v>
      </c>
      <c r="L444" s="147"/>
    </row>
    <row r="445" spans="2:12" x14ac:dyDescent="0.3">
      <c r="B445" s="27"/>
      <c r="C445" s="27">
        <v>567</v>
      </c>
      <c r="D445" s="27" t="s">
        <v>350</v>
      </c>
      <c r="E445" s="109">
        <v>9.74</v>
      </c>
      <c r="F445" s="27"/>
      <c r="G445" s="27">
        <v>1</v>
      </c>
      <c r="H445" s="44">
        <v>104.29</v>
      </c>
      <c r="I445" s="44">
        <f t="shared" si="9"/>
        <v>9.3393422188129252E-2</v>
      </c>
      <c r="L445" s="147"/>
    </row>
    <row r="446" spans="2:12" x14ac:dyDescent="0.3">
      <c r="B446" s="27"/>
      <c r="C446" s="27">
        <v>568</v>
      </c>
      <c r="D446" s="27" t="s">
        <v>417</v>
      </c>
      <c r="E446" s="109">
        <v>5.99</v>
      </c>
      <c r="F446" s="27"/>
      <c r="G446" s="27">
        <v>1</v>
      </c>
      <c r="H446" s="44">
        <v>104.29</v>
      </c>
      <c r="I446" s="44">
        <f t="shared" si="9"/>
        <v>5.74359957809953E-2</v>
      </c>
      <c r="L446" s="147"/>
    </row>
    <row r="447" spans="2:12" x14ac:dyDescent="0.3">
      <c r="B447" s="27"/>
      <c r="C447" s="27">
        <v>569</v>
      </c>
      <c r="D447" s="27" t="s">
        <v>528</v>
      </c>
      <c r="E447" s="109">
        <v>25</v>
      </c>
      <c r="F447" s="27"/>
      <c r="G447" s="27">
        <v>1</v>
      </c>
      <c r="H447" s="44">
        <v>260.70999999999998</v>
      </c>
      <c r="I447" s="44">
        <f t="shared" si="9"/>
        <v>9.5891987265544099E-2</v>
      </c>
      <c r="L447" s="147"/>
    </row>
    <row r="448" spans="2:12" x14ac:dyDescent="0.3">
      <c r="B448" s="27"/>
      <c r="C448" s="27">
        <v>570</v>
      </c>
      <c r="D448" s="27" t="s">
        <v>348</v>
      </c>
      <c r="E448" s="109">
        <v>20</v>
      </c>
      <c r="F448" s="27"/>
      <c r="G448" s="27">
        <v>1</v>
      </c>
      <c r="H448" s="44">
        <v>52.14</v>
      </c>
      <c r="I448" s="44">
        <f t="shared" si="9"/>
        <v>0.3835826620636747</v>
      </c>
      <c r="L448" s="147"/>
    </row>
    <row r="449" spans="2:12" x14ac:dyDescent="0.3">
      <c r="B449" s="27"/>
      <c r="C449" s="27">
        <v>571</v>
      </c>
      <c r="D449" s="27" t="s">
        <v>447</v>
      </c>
      <c r="E449" s="109">
        <v>20</v>
      </c>
      <c r="F449" s="27"/>
      <c r="G449" s="27">
        <v>1</v>
      </c>
      <c r="H449" s="44">
        <v>4.3499999999999996</v>
      </c>
      <c r="I449" s="44">
        <f t="shared" si="9"/>
        <v>4.597701149425288</v>
      </c>
      <c r="L449" s="147"/>
    </row>
    <row r="450" spans="2:12" x14ac:dyDescent="0.3">
      <c r="B450" s="27"/>
      <c r="C450" s="27">
        <v>572</v>
      </c>
      <c r="D450" s="27" t="s">
        <v>189</v>
      </c>
      <c r="E450" s="109">
        <v>1.9</v>
      </c>
      <c r="F450" s="27">
        <v>9</v>
      </c>
      <c r="G450" s="27">
        <v>1</v>
      </c>
      <c r="H450" s="44">
        <v>4.5</v>
      </c>
      <c r="I450" s="44">
        <f t="shared" si="9"/>
        <v>0.42222222222222222</v>
      </c>
      <c r="L450" s="147"/>
    </row>
    <row r="451" spans="2:12" x14ac:dyDescent="0.3">
      <c r="B451" s="27"/>
      <c r="C451" s="27">
        <v>573</v>
      </c>
      <c r="D451" s="27" t="s">
        <v>190</v>
      </c>
      <c r="E451" s="109">
        <v>1</v>
      </c>
      <c r="F451" s="27"/>
      <c r="G451" s="27">
        <v>1</v>
      </c>
      <c r="H451" s="44">
        <v>2</v>
      </c>
      <c r="I451" s="44">
        <f t="shared" si="9"/>
        <v>0.5</v>
      </c>
      <c r="L451" s="147"/>
    </row>
    <row r="452" spans="2:12" x14ac:dyDescent="0.3">
      <c r="B452" s="27"/>
      <c r="C452" s="27">
        <v>574</v>
      </c>
      <c r="D452" s="27" t="s">
        <v>4118</v>
      </c>
      <c r="E452" s="109">
        <v>1.05</v>
      </c>
      <c r="F452" s="27"/>
      <c r="G452" s="27">
        <v>1</v>
      </c>
      <c r="H452" s="44">
        <v>4.3499999999999996</v>
      </c>
      <c r="I452" s="44">
        <f t="shared" si="9"/>
        <v>0.24137931034482762</v>
      </c>
      <c r="L452" s="147"/>
    </row>
    <row r="453" spans="2:12" x14ac:dyDescent="0.3">
      <c r="B453" s="27"/>
      <c r="C453" s="27">
        <v>575</v>
      </c>
      <c r="D453" s="27" t="s">
        <v>193</v>
      </c>
      <c r="E453" s="109">
        <v>1</v>
      </c>
      <c r="F453" s="27"/>
      <c r="G453" s="27">
        <v>1</v>
      </c>
      <c r="H453" s="44">
        <v>4.3499999999999996</v>
      </c>
      <c r="I453" s="44">
        <f t="shared" si="9"/>
        <v>0.22988505747126439</v>
      </c>
      <c r="L453" s="147"/>
    </row>
    <row r="454" spans="2:12" x14ac:dyDescent="0.3">
      <c r="B454" s="27"/>
      <c r="C454" s="27">
        <v>576</v>
      </c>
      <c r="D454" s="27" t="s">
        <v>195</v>
      </c>
      <c r="E454" s="109">
        <v>1.05</v>
      </c>
      <c r="F454" s="27"/>
      <c r="G454" s="27">
        <v>1</v>
      </c>
      <c r="H454" s="44">
        <v>13.04</v>
      </c>
      <c r="I454" s="44">
        <f t="shared" si="9"/>
        <v>8.0521472392638044E-2</v>
      </c>
      <c r="L454" s="147"/>
    </row>
    <row r="455" spans="2:12" x14ac:dyDescent="0.3">
      <c r="B455" s="27"/>
      <c r="C455" s="27">
        <v>577</v>
      </c>
      <c r="D455" s="27" t="s">
        <v>194</v>
      </c>
      <c r="E455" s="109">
        <v>0.99</v>
      </c>
      <c r="F455" s="27"/>
      <c r="G455" s="27">
        <v>1</v>
      </c>
      <c r="H455" s="44">
        <v>8.69</v>
      </c>
      <c r="I455" s="44">
        <f t="shared" si="9"/>
        <v>0.1139240506329114</v>
      </c>
      <c r="L455" s="147"/>
    </row>
    <row r="456" spans="2:12" x14ac:dyDescent="0.3">
      <c r="B456" s="27"/>
      <c r="C456" s="27">
        <v>578</v>
      </c>
      <c r="D456" s="27" t="s">
        <v>1461</v>
      </c>
      <c r="E456" s="109">
        <v>1</v>
      </c>
      <c r="F456" s="27">
        <v>2</v>
      </c>
      <c r="G456" s="27">
        <v>1</v>
      </c>
      <c r="H456" s="44">
        <v>521.42999999999995</v>
      </c>
      <c r="I456" s="44">
        <f t="shared" si="9"/>
        <v>1.917802964923384E-3</v>
      </c>
      <c r="L456" s="147"/>
    </row>
    <row r="457" spans="2:12" x14ac:dyDescent="0.3">
      <c r="B457" s="27"/>
      <c r="C457" s="27">
        <v>579</v>
      </c>
      <c r="D457" s="27" t="s">
        <v>199</v>
      </c>
      <c r="E457" s="109">
        <v>40</v>
      </c>
      <c r="F457" s="27"/>
      <c r="G457" s="27">
        <v>1</v>
      </c>
      <c r="H457" s="44">
        <v>156.43</v>
      </c>
      <c r="I457" s="44">
        <f t="shared" si="9"/>
        <v>0.25570542734769547</v>
      </c>
      <c r="L457" s="147"/>
    </row>
    <row r="458" spans="2:12" x14ac:dyDescent="0.3">
      <c r="B458" s="27"/>
      <c r="C458" s="27">
        <v>580</v>
      </c>
      <c r="D458" s="27" t="s">
        <v>4119</v>
      </c>
      <c r="E458" s="109">
        <v>1</v>
      </c>
      <c r="F458" s="27"/>
      <c r="G458" s="27">
        <v>1</v>
      </c>
      <c r="H458" s="44">
        <v>8.69</v>
      </c>
      <c r="I458" s="44">
        <f t="shared" si="9"/>
        <v>0.11507479861910243</v>
      </c>
      <c r="L458" s="147"/>
    </row>
    <row r="459" spans="2:12" x14ac:dyDescent="0.3">
      <c r="B459" s="27"/>
      <c r="C459" s="27">
        <v>581</v>
      </c>
      <c r="D459" s="27" t="s">
        <v>249</v>
      </c>
      <c r="E459" s="109">
        <v>1</v>
      </c>
      <c r="F459" s="27"/>
      <c r="G459" s="27">
        <v>1</v>
      </c>
      <c r="H459" s="44">
        <v>13.04</v>
      </c>
      <c r="I459" s="44">
        <f t="shared" si="9"/>
        <v>7.6687116564417179E-2</v>
      </c>
      <c r="L459" s="147"/>
    </row>
    <row r="460" spans="2:12" x14ac:dyDescent="0.3">
      <c r="B460" s="27"/>
      <c r="C460" s="27">
        <v>582</v>
      </c>
      <c r="D460" s="27" t="s">
        <v>281</v>
      </c>
      <c r="E460" s="109">
        <v>1.2</v>
      </c>
      <c r="F460" s="27"/>
      <c r="G460" s="27">
        <v>1</v>
      </c>
      <c r="H460" s="44">
        <v>13.04</v>
      </c>
      <c r="I460" s="44">
        <f t="shared" si="9"/>
        <v>9.202453987730061E-2</v>
      </c>
      <c r="L460" s="147"/>
    </row>
    <row r="461" spans="2:12" x14ac:dyDescent="0.3">
      <c r="B461" s="27"/>
      <c r="C461" s="27">
        <v>583</v>
      </c>
      <c r="D461" s="27" t="s">
        <v>929</v>
      </c>
      <c r="E461" s="109">
        <v>6</v>
      </c>
      <c r="F461" s="27"/>
      <c r="G461" s="27">
        <v>1</v>
      </c>
      <c r="H461" s="44">
        <v>52.14</v>
      </c>
      <c r="I461" s="44">
        <f t="shared" si="9"/>
        <v>0.11507479861910241</v>
      </c>
      <c r="L461" s="147"/>
    </row>
    <row r="462" spans="2:12" x14ac:dyDescent="0.3">
      <c r="B462" s="27"/>
      <c r="C462" s="27">
        <v>584</v>
      </c>
      <c r="D462" s="27" t="s">
        <v>4120</v>
      </c>
      <c r="E462" s="109">
        <v>50</v>
      </c>
      <c r="F462" s="27"/>
      <c r="G462" s="27">
        <v>1</v>
      </c>
      <c r="H462" s="44">
        <v>52.14</v>
      </c>
      <c r="I462" s="44">
        <f t="shared" si="9"/>
        <v>0.95895665515918682</v>
      </c>
      <c r="L462" s="147"/>
    </row>
    <row r="463" spans="2:12" x14ac:dyDescent="0.3">
      <c r="B463" s="27"/>
      <c r="C463" s="27">
        <v>585</v>
      </c>
      <c r="D463" s="27" t="s">
        <v>529</v>
      </c>
      <c r="E463" s="109">
        <v>28</v>
      </c>
      <c r="F463" s="27"/>
      <c r="G463" s="27">
        <v>1</v>
      </c>
      <c r="H463" s="44">
        <v>521.42999999999995</v>
      </c>
      <c r="I463" s="44">
        <f t="shared" si="9"/>
        <v>5.3698483017854751E-2</v>
      </c>
      <c r="L463" s="147"/>
    </row>
    <row r="464" spans="2:12" x14ac:dyDescent="0.3">
      <c r="B464" s="27"/>
      <c r="C464" s="27">
        <v>586</v>
      </c>
      <c r="D464" s="27" t="s">
        <v>355</v>
      </c>
      <c r="E464" s="109">
        <v>8.99</v>
      </c>
      <c r="F464" s="27"/>
      <c r="G464" s="27">
        <v>1</v>
      </c>
      <c r="H464" s="44">
        <v>260.70999999999998</v>
      </c>
      <c r="I464" s="44">
        <f t="shared" si="9"/>
        <v>3.4482758620689662E-2</v>
      </c>
      <c r="L464" s="147"/>
    </row>
    <row r="465" spans="2:12" x14ac:dyDescent="0.3">
      <c r="B465" s="27"/>
      <c r="C465" s="27">
        <v>587</v>
      </c>
      <c r="D465" s="27" t="s">
        <v>3402</v>
      </c>
      <c r="E465" s="109">
        <v>10</v>
      </c>
      <c r="F465" s="27"/>
      <c r="G465" s="27">
        <v>1</v>
      </c>
      <c r="H465" s="44">
        <v>260.70999999999998</v>
      </c>
      <c r="I465" s="44">
        <f t="shared" si="9"/>
        <v>3.8356794906217642E-2</v>
      </c>
      <c r="L465" s="147"/>
    </row>
    <row r="466" spans="2:12" x14ac:dyDescent="0.3">
      <c r="B466" s="27"/>
      <c r="C466" s="27">
        <v>588</v>
      </c>
      <c r="D466" s="27" t="s">
        <v>569</v>
      </c>
      <c r="E466" s="109">
        <v>9.99</v>
      </c>
      <c r="F466" s="27"/>
      <c r="G466" s="27">
        <v>1</v>
      </c>
      <c r="H466" s="44">
        <v>104.29</v>
      </c>
      <c r="I466" s="44">
        <f t="shared" si="9"/>
        <v>9.5790583948604846E-2</v>
      </c>
    </row>
    <row r="467" spans="2:12" x14ac:dyDescent="0.3">
      <c r="B467" s="27"/>
      <c r="C467" s="27">
        <v>589</v>
      </c>
      <c r="D467" s="27" t="s">
        <v>417</v>
      </c>
      <c r="E467" s="109">
        <v>6.99</v>
      </c>
      <c r="F467" s="27"/>
      <c r="G467" s="27">
        <v>1</v>
      </c>
      <c r="H467" s="44">
        <v>104.29</v>
      </c>
      <c r="I467" s="44">
        <f t="shared" si="9"/>
        <v>6.702464282289769E-2</v>
      </c>
    </row>
    <row r="468" spans="2:12" x14ac:dyDescent="0.3">
      <c r="B468" s="27"/>
      <c r="C468" s="27">
        <v>590</v>
      </c>
      <c r="D468" s="27" t="s">
        <v>528</v>
      </c>
      <c r="E468" s="109">
        <v>79.989999999999995</v>
      </c>
      <c r="F468" s="27"/>
      <c r="G468" s="27">
        <v>1</v>
      </c>
      <c r="H468" s="44">
        <v>260.70999999999998</v>
      </c>
      <c r="I468" s="44">
        <f t="shared" si="9"/>
        <v>0.30681600245483487</v>
      </c>
    </row>
    <row r="469" spans="2:12" x14ac:dyDescent="0.3">
      <c r="B469" s="27"/>
      <c r="C469" s="27">
        <v>628</v>
      </c>
      <c r="D469" s="27" t="s">
        <v>354</v>
      </c>
      <c r="E469" s="109">
        <v>3.95</v>
      </c>
      <c r="F469" s="27"/>
      <c r="G469" s="27">
        <v>2</v>
      </c>
      <c r="H469" s="44">
        <v>521.42999999999995</v>
      </c>
      <c r="I469" s="44">
        <f t="shared" si="9"/>
        <v>1.5150643422894733E-2</v>
      </c>
    </row>
    <row r="470" spans="2:12" x14ac:dyDescent="0.3">
      <c r="B470" s="27"/>
      <c r="C470" s="27">
        <v>629</v>
      </c>
      <c r="D470" s="27" t="s">
        <v>4121</v>
      </c>
      <c r="E470" s="109">
        <v>3.45</v>
      </c>
      <c r="F470" s="27"/>
      <c r="G470" s="27">
        <v>1</v>
      </c>
      <c r="H470" s="44">
        <v>521.42999999999995</v>
      </c>
      <c r="I470" s="44">
        <f t="shared" si="9"/>
        <v>6.6164202289856746E-3</v>
      </c>
    </row>
    <row r="471" spans="2:12" x14ac:dyDescent="0.3">
      <c r="B471" s="27"/>
      <c r="C471" s="27">
        <v>630</v>
      </c>
      <c r="D471" s="27" t="s">
        <v>252</v>
      </c>
      <c r="E471" s="109">
        <v>2.4900000000000002</v>
      </c>
      <c r="F471" s="27"/>
      <c r="G471" s="27">
        <v>1</v>
      </c>
      <c r="H471" s="44">
        <v>521.42999999999995</v>
      </c>
      <c r="I471" s="44">
        <f t="shared" si="9"/>
        <v>4.7753293826592264E-3</v>
      </c>
    </row>
    <row r="472" spans="2:12" x14ac:dyDescent="0.3">
      <c r="B472" s="27"/>
      <c r="C472" s="27">
        <v>631</v>
      </c>
      <c r="D472" s="27" t="s">
        <v>351</v>
      </c>
      <c r="E472" s="109">
        <v>9.99</v>
      </c>
      <c r="F472" s="27"/>
      <c r="G472" s="27">
        <v>1</v>
      </c>
      <c r="H472" s="44">
        <v>52.14</v>
      </c>
      <c r="I472" s="44">
        <f t="shared" si="9"/>
        <v>0.19159953970080554</v>
      </c>
    </row>
    <row r="473" spans="2:12" x14ac:dyDescent="0.3">
      <c r="B473" s="27"/>
      <c r="C473" s="27">
        <v>632</v>
      </c>
      <c r="D473" s="27" t="s">
        <v>352</v>
      </c>
      <c r="E473" s="109">
        <v>10</v>
      </c>
      <c r="F473" s="27"/>
      <c r="G473" s="27">
        <v>1</v>
      </c>
      <c r="H473" s="44">
        <v>52.14</v>
      </c>
      <c r="I473" s="44">
        <f t="shared" si="9"/>
        <v>0.19179133103183735</v>
      </c>
    </row>
    <row r="474" spans="2:12" x14ac:dyDescent="0.3">
      <c r="B474" s="27"/>
      <c r="C474" s="27">
        <v>633</v>
      </c>
      <c r="D474" s="27" t="s">
        <v>355</v>
      </c>
      <c r="E474" s="109">
        <v>22.99</v>
      </c>
      <c r="F474" s="27"/>
      <c r="G474" s="27">
        <v>2</v>
      </c>
      <c r="H474" s="44">
        <v>260.70999999999998</v>
      </c>
      <c r="I474" s="44">
        <f t="shared" si="9"/>
        <v>0.1763645429787887</v>
      </c>
    </row>
    <row r="475" spans="2:12" x14ac:dyDescent="0.3">
      <c r="B475" s="27"/>
      <c r="C475" s="27">
        <v>634</v>
      </c>
      <c r="D475" s="27" t="s">
        <v>181</v>
      </c>
      <c r="E475" s="109">
        <v>3.85</v>
      </c>
      <c r="F475" s="27"/>
      <c r="G475" s="27">
        <v>8</v>
      </c>
      <c r="H475" s="44">
        <v>52.14</v>
      </c>
      <c r="I475" s="44">
        <f t="shared" si="9"/>
        <v>0.59071729957805907</v>
      </c>
    </row>
    <row r="476" spans="2:12" x14ac:dyDescent="0.3">
      <c r="B476" s="27"/>
      <c r="C476" s="27">
        <v>635</v>
      </c>
      <c r="D476" s="27" t="s">
        <v>4177</v>
      </c>
      <c r="E476" s="109">
        <v>0</v>
      </c>
      <c r="F476" s="27"/>
      <c r="G476" s="27">
        <v>2</v>
      </c>
      <c r="H476" s="44">
        <v>104.29</v>
      </c>
      <c r="I476" s="44">
        <f t="shared" si="9"/>
        <v>0</v>
      </c>
    </row>
    <row r="477" spans="2:12" x14ac:dyDescent="0.3">
      <c r="B477" s="27"/>
      <c r="C477" s="27">
        <v>636</v>
      </c>
      <c r="D477" s="27" t="s">
        <v>183</v>
      </c>
      <c r="E477" s="109">
        <v>80</v>
      </c>
      <c r="F477" s="27"/>
      <c r="G477" s="27">
        <v>2</v>
      </c>
      <c r="H477" s="44">
        <v>104.29</v>
      </c>
      <c r="I477" s="44">
        <f t="shared" ref="I477:I491" si="10">+(E477*G477)/H477</f>
        <v>1.534183526704382</v>
      </c>
    </row>
    <row r="478" spans="2:12" x14ac:dyDescent="0.3">
      <c r="B478" s="27"/>
      <c r="C478" s="27">
        <v>637</v>
      </c>
      <c r="D478" s="27" t="s">
        <v>4178</v>
      </c>
      <c r="E478" s="109">
        <v>18.5</v>
      </c>
      <c r="F478" s="27"/>
      <c r="G478" s="27">
        <v>4</v>
      </c>
      <c r="H478" s="44">
        <v>52.14</v>
      </c>
      <c r="I478" s="44">
        <f t="shared" si="10"/>
        <v>1.4192558496355965</v>
      </c>
    </row>
    <row r="479" spans="2:12" x14ac:dyDescent="0.3">
      <c r="B479" s="27"/>
      <c r="C479" s="27">
        <v>638</v>
      </c>
      <c r="D479" s="27" t="s">
        <v>185</v>
      </c>
      <c r="E479" s="109">
        <v>50.5</v>
      </c>
      <c r="F479" s="27"/>
      <c r="G479" s="27">
        <v>2</v>
      </c>
      <c r="H479" s="44">
        <v>52.14</v>
      </c>
      <c r="I479" s="44">
        <f t="shared" si="10"/>
        <v>1.9370924434215573</v>
      </c>
    </row>
    <row r="480" spans="2:12" x14ac:dyDescent="0.3">
      <c r="B480" s="27"/>
      <c r="C480" s="27">
        <v>639</v>
      </c>
      <c r="D480" s="27" t="s">
        <v>279</v>
      </c>
      <c r="E480" s="109">
        <v>1.05</v>
      </c>
      <c r="F480" s="27">
        <v>40</v>
      </c>
      <c r="G480" s="27">
        <v>1</v>
      </c>
      <c r="H480" s="44">
        <v>52.14</v>
      </c>
      <c r="I480" s="44">
        <f t="shared" si="10"/>
        <v>2.0138089758342925E-2</v>
      </c>
    </row>
    <row r="481" spans="2:12" x14ac:dyDescent="0.3">
      <c r="B481" s="27"/>
      <c r="C481" s="27">
        <v>640</v>
      </c>
      <c r="D481" s="27" t="s">
        <v>346</v>
      </c>
      <c r="E481" s="109">
        <v>1.25</v>
      </c>
      <c r="F481" s="27">
        <v>16</v>
      </c>
      <c r="G481" s="27">
        <v>1</v>
      </c>
      <c r="H481" s="44">
        <v>8.69</v>
      </c>
      <c r="I481" s="44">
        <f t="shared" si="10"/>
        <v>0.14384349827387802</v>
      </c>
    </row>
    <row r="482" spans="2:12" x14ac:dyDescent="0.3">
      <c r="B482" s="27"/>
      <c r="C482" s="27">
        <v>641</v>
      </c>
      <c r="D482" s="27" t="s">
        <v>3420</v>
      </c>
      <c r="E482" s="109">
        <v>1.89</v>
      </c>
      <c r="F482" s="27">
        <v>16</v>
      </c>
      <c r="G482" s="27">
        <v>1</v>
      </c>
      <c r="H482" s="44">
        <v>8.69</v>
      </c>
      <c r="I482" s="44">
        <f t="shared" si="10"/>
        <v>0.21749136939010358</v>
      </c>
    </row>
    <row r="483" spans="2:12" x14ac:dyDescent="0.3">
      <c r="B483" s="27"/>
      <c r="C483" s="27">
        <v>642</v>
      </c>
      <c r="D483" s="27" t="s">
        <v>4179</v>
      </c>
      <c r="E483" s="109">
        <v>2.1</v>
      </c>
      <c r="F483" s="27"/>
      <c r="G483" s="27">
        <v>1</v>
      </c>
      <c r="H483" s="44">
        <v>52.14</v>
      </c>
      <c r="I483" s="44">
        <f t="shared" si="10"/>
        <v>4.0276179516685849E-2</v>
      </c>
    </row>
    <row r="484" spans="2:12" x14ac:dyDescent="0.3">
      <c r="B484" s="27"/>
      <c r="C484" s="27">
        <v>643</v>
      </c>
      <c r="D484" s="27" t="s">
        <v>3421</v>
      </c>
      <c r="E484" s="109">
        <v>3.2</v>
      </c>
      <c r="F484" s="27"/>
      <c r="G484" s="27">
        <v>1</v>
      </c>
      <c r="H484" s="44">
        <v>104.29</v>
      </c>
      <c r="I484" s="44">
        <f t="shared" si="10"/>
        <v>3.0683670534087638E-2</v>
      </c>
    </row>
    <row r="485" spans="2:12" x14ac:dyDescent="0.3">
      <c r="B485" s="27"/>
      <c r="C485" s="27">
        <v>644</v>
      </c>
      <c r="D485" s="27" t="s">
        <v>4816</v>
      </c>
      <c r="E485" s="109">
        <v>3.39</v>
      </c>
      <c r="F485" s="27"/>
      <c r="G485" s="27">
        <v>1</v>
      </c>
      <c r="H485" s="44">
        <v>52.14</v>
      </c>
      <c r="I485" s="44">
        <f t="shared" si="10"/>
        <v>6.5017261219792871E-2</v>
      </c>
    </row>
    <row r="486" spans="2:12" x14ac:dyDescent="0.3">
      <c r="B486" s="27"/>
      <c r="C486" s="27">
        <v>645</v>
      </c>
      <c r="D486" s="27" t="s">
        <v>3423</v>
      </c>
      <c r="E486" s="109">
        <v>2.99</v>
      </c>
      <c r="F486" s="27">
        <v>8</v>
      </c>
      <c r="G486" s="27">
        <v>1</v>
      </c>
      <c r="H486" s="44">
        <v>52.14</v>
      </c>
      <c r="I486" s="44">
        <f t="shared" si="10"/>
        <v>5.7345607978519376E-2</v>
      </c>
    </row>
    <row r="487" spans="2:12" x14ac:dyDescent="0.3">
      <c r="B487" s="27"/>
      <c r="C487" s="27">
        <v>646</v>
      </c>
      <c r="D487" s="27" t="s">
        <v>3424</v>
      </c>
      <c r="E487" s="109">
        <v>2.4900000000000002</v>
      </c>
      <c r="F487" s="27">
        <v>30</v>
      </c>
      <c r="G487" s="27">
        <v>8</v>
      </c>
      <c r="H487" s="44">
        <v>52.14</v>
      </c>
      <c r="I487" s="44">
        <f t="shared" si="10"/>
        <v>0.38204833141542005</v>
      </c>
    </row>
    <row r="488" spans="2:12" x14ac:dyDescent="0.3">
      <c r="B488" s="27"/>
      <c r="C488" s="27">
        <v>647</v>
      </c>
      <c r="D488" s="27" t="s">
        <v>188</v>
      </c>
      <c r="E488" s="109">
        <v>6.99</v>
      </c>
      <c r="F488" s="27"/>
      <c r="G488" s="27">
        <v>1</v>
      </c>
      <c r="H488" s="44">
        <v>104.29</v>
      </c>
      <c r="I488" s="44">
        <f t="shared" si="10"/>
        <v>6.702464282289769E-2</v>
      </c>
    </row>
    <row r="489" spans="2:12" x14ac:dyDescent="0.3">
      <c r="B489" s="27"/>
      <c r="C489" s="27">
        <v>661</v>
      </c>
      <c r="D489" s="27" t="s">
        <v>353</v>
      </c>
      <c r="E489" s="109">
        <v>9.99</v>
      </c>
      <c r="F489" s="27">
        <v>1</v>
      </c>
      <c r="G489" s="27">
        <v>1</v>
      </c>
      <c r="H489" s="44">
        <v>521.42999999999995</v>
      </c>
      <c r="I489" s="44">
        <f t="shared" si="10"/>
        <v>1.9158851619584607E-2</v>
      </c>
    </row>
    <row r="490" spans="2:12" x14ac:dyDescent="0.3">
      <c r="B490" s="27"/>
      <c r="C490" s="27">
        <v>662</v>
      </c>
      <c r="D490" s="27" t="s">
        <v>3426</v>
      </c>
      <c r="E490" s="109">
        <v>6.99</v>
      </c>
      <c r="F490" s="27">
        <v>40</v>
      </c>
      <c r="G490" s="27">
        <v>1</v>
      </c>
      <c r="H490" s="44">
        <v>521.42999999999995</v>
      </c>
      <c r="I490" s="44">
        <f t="shared" si="10"/>
        <v>1.3405442724814455E-2</v>
      </c>
    </row>
    <row r="491" spans="2:12" x14ac:dyDescent="0.3">
      <c r="B491" s="27"/>
      <c r="C491" s="27">
        <v>663</v>
      </c>
      <c r="D491" s="27" t="s">
        <v>388</v>
      </c>
      <c r="E491" s="109">
        <v>4.3499999999999996</v>
      </c>
      <c r="F491" s="27"/>
      <c r="G491" s="27">
        <v>1</v>
      </c>
      <c r="H491" s="44">
        <v>104.29</v>
      </c>
      <c r="I491" s="44">
        <f t="shared" si="10"/>
        <v>4.1710614632275378E-2</v>
      </c>
      <c r="J491" s="57" t="s">
        <v>13</v>
      </c>
      <c r="K491" s="132">
        <f>SUM(I413:I491)</f>
        <v>29.726139415173208</v>
      </c>
      <c r="L491" s="66">
        <f>COUNT(I413:I491)</f>
        <v>79</v>
      </c>
    </row>
    <row r="492" spans="2:12" x14ac:dyDescent="0.3">
      <c r="B492" s="40" t="s">
        <v>14</v>
      </c>
      <c r="C492" s="27"/>
      <c r="D492" s="27"/>
      <c r="E492" s="109"/>
      <c r="F492" s="27"/>
      <c r="G492" s="27"/>
      <c r="H492" s="44"/>
      <c r="I492" s="44"/>
    </row>
    <row r="493" spans="2:12" x14ac:dyDescent="0.3">
      <c r="B493" s="27"/>
      <c r="C493" s="27">
        <v>664</v>
      </c>
      <c r="D493" s="50" t="s">
        <v>356</v>
      </c>
      <c r="E493" s="113">
        <v>179.99</v>
      </c>
      <c r="F493" s="27"/>
      <c r="G493" s="27">
        <v>1</v>
      </c>
      <c r="H493" s="44">
        <v>521.42999999999995</v>
      </c>
      <c r="I493" s="44">
        <f t="shared" ref="I493:I499" si="11">+(E493*G493)/H493</f>
        <v>0.34518535565655989</v>
      </c>
      <c r="L493" s="147"/>
    </row>
    <row r="494" spans="2:12" x14ac:dyDescent="0.3">
      <c r="B494" s="27"/>
      <c r="C494" s="27">
        <v>665</v>
      </c>
      <c r="D494" s="50" t="s">
        <v>205</v>
      </c>
      <c r="E494" s="113">
        <v>30</v>
      </c>
      <c r="F494" s="27"/>
      <c r="G494" s="27">
        <v>1</v>
      </c>
      <c r="H494" s="44">
        <v>4</v>
      </c>
      <c r="I494" s="44">
        <f t="shared" si="11"/>
        <v>7.5</v>
      </c>
      <c r="L494" s="147"/>
    </row>
    <row r="495" spans="2:12" x14ac:dyDescent="0.3">
      <c r="B495" s="27"/>
      <c r="C495" s="27">
        <v>666</v>
      </c>
      <c r="D495" s="50" t="s">
        <v>3586</v>
      </c>
      <c r="E495" s="113">
        <v>5</v>
      </c>
      <c r="F495" s="27"/>
      <c r="G495" s="27">
        <v>1</v>
      </c>
      <c r="H495" s="44">
        <v>1</v>
      </c>
      <c r="I495" s="44">
        <f t="shared" si="11"/>
        <v>5</v>
      </c>
      <c r="L495" s="147"/>
    </row>
    <row r="496" spans="2:12" x14ac:dyDescent="0.3">
      <c r="B496" s="27"/>
      <c r="C496" s="27">
        <v>667</v>
      </c>
      <c r="D496" s="50" t="s">
        <v>210</v>
      </c>
      <c r="E496" s="113">
        <v>30</v>
      </c>
      <c r="F496" s="27"/>
      <c r="G496" s="27">
        <v>2</v>
      </c>
      <c r="H496" s="44">
        <v>52.14</v>
      </c>
      <c r="I496" s="44">
        <f t="shared" si="11"/>
        <v>1.1507479861910241</v>
      </c>
      <c r="L496" s="147"/>
    </row>
    <row r="497" spans="2:12" x14ac:dyDescent="0.3">
      <c r="B497" s="27"/>
      <c r="C497" s="27">
        <v>668</v>
      </c>
      <c r="D497" s="50" t="s">
        <v>3588</v>
      </c>
      <c r="E497" s="113">
        <v>3.99</v>
      </c>
      <c r="F497" s="27">
        <v>2</v>
      </c>
      <c r="G497" s="27">
        <v>1</v>
      </c>
      <c r="H497" s="44">
        <v>260.70999999999998</v>
      </c>
      <c r="I497" s="44">
        <f t="shared" si="11"/>
        <v>1.5304361167580839E-2</v>
      </c>
      <c r="L497" s="147"/>
    </row>
    <row r="498" spans="2:12" x14ac:dyDescent="0.3">
      <c r="B498" s="27"/>
      <c r="C498" s="27">
        <v>669</v>
      </c>
      <c r="D498" s="50" t="s">
        <v>380</v>
      </c>
      <c r="E498" s="113">
        <v>7895</v>
      </c>
      <c r="F498" s="27"/>
      <c r="G498" s="27">
        <v>1</v>
      </c>
      <c r="H498" s="44">
        <v>250</v>
      </c>
      <c r="I498" s="44">
        <f t="shared" si="11"/>
        <v>31.58</v>
      </c>
      <c r="L498" s="147"/>
    </row>
    <row r="499" spans="2:12" x14ac:dyDescent="0.3">
      <c r="B499" s="27"/>
      <c r="C499" s="27">
        <v>670</v>
      </c>
      <c r="D499" s="50" t="s">
        <v>3589</v>
      </c>
      <c r="E499" s="113">
        <v>89.95</v>
      </c>
      <c r="F499" s="27"/>
      <c r="G499" s="27">
        <v>1</v>
      </c>
      <c r="H499" s="44">
        <v>521.42999999999995</v>
      </c>
      <c r="I499" s="44">
        <f t="shared" si="11"/>
        <v>0.17250637669485838</v>
      </c>
      <c r="J499" s="57" t="s">
        <v>14</v>
      </c>
      <c r="K499" s="132">
        <f>SUM(I493:I499)</f>
        <v>45.763744079710023</v>
      </c>
      <c r="L499" s="147">
        <f>COUNT(I493:I499)</f>
        <v>7</v>
      </c>
    </row>
    <row r="500" spans="2:12" x14ac:dyDescent="0.3">
      <c r="B500" s="40" t="s">
        <v>257</v>
      </c>
      <c r="C500" s="27"/>
      <c r="D500" s="27"/>
      <c r="E500" s="109"/>
      <c r="F500" s="27"/>
      <c r="G500" s="27"/>
      <c r="H500" s="44"/>
      <c r="I500" s="44"/>
    </row>
    <row r="501" spans="2:12" x14ac:dyDescent="0.3">
      <c r="B501" s="27"/>
      <c r="C501" s="27">
        <v>671</v>
      </c>
      <c r="D501" s="27" t="s">
        <v>212</v>
      </c>
      <c r="E501" s="109">
        <v>200</v>
      </c>
      <c r="F501" s="27"/>
      <c r="G501" s="27">
        <v>1</v>
      </c>
      <c r="H501" s="44">
        <v>521.42999999999995</v>
      </c>
      <c r="I501" s="44">
        <f t="shared" ref="I501:I530" si="12">+(E501*G501)/H501</f>
        <v>0.38356059298467682</v>
      </c>
      <c r="L501" s="147"/>
    </row>
    <row r="502" spans="2:12" x14ac:dyDescent="0.3">
      <c r="B502" s="27"/>
      <c r="C502" s="27">
        <v>672</v>
      </c>
      <c r="D502" s="27" t="s">
        <v>3606</v>
      </c>
      <c r="E502" s="109">
        <v>24.99</v>
      </c>
      <c r="F502" s="27"/>
      <c r="G502" s="27">
        <v>1</v>
      </c>
      <c r="H502" s="44">
        <v>521.42999999999995</v>
      </c>
      <c r="I502" s="44">
        <f>+(E502*G502)/H502</f>
        <v>4.7925896093435359E-2</v>
      </c>
      <c r="L502" s="147"/>
    </row>
    <row r="503" spans="2:12" x14ac:dyDescent="0.3">
      <c r="B503" s="27"/>
      <c r="C503" s="27">
        <v>673</v>
      </c>
      <c r="D503" s="27" t="s">
        <v>214</v>
      </c>
      <c r="E503" s="109">
        <v>164.3</v>
      </c>
      <c r="F503" s="27"/>
      <c r="G503" s="27">
        <v>1</v>
      </c>
      <c r="H503" s="44">
        <v>208.57</v>
      </c>
      <c r="I503" s="44">
        <f t="shared" si="12"/>
        <v>0.78774512154192844</v>
      </c>
      <c r="L503" s="147"/>
    </row>
    <row r="504" spans="2:12" x14ac:dyDescent="0.3">
      <c r="B504" s="27"/>
      <c r="C504" s="27">
        <v>674</v>
      </c>
      <c r="D504" s="27" t="s">
        <v>357</v>
      </c>
      <c r="E504" s="109">
        <v>119.99</v>
      </c>
      <c r="F504" s="27"/>
      <c r="G504" s="27">
        <v>1</v>
      </c>
      <c r="H504" s="44">
        <v>208.57</v>
      </c>
      <c r="I504" s="44">
        <f t="shared" si="12"/>
        <v>0.57529846094836268</v>
      </c>
      <c r="L504" s="147"/>
    </row>
    <row r="505" spans="2:12" x14ac:dyDescent="0.3">
      <c r="B505" s="27"/>
      <c r="C505" s="27">
        <v>675</v>
      </c>
      <c r="D505" s="27" t="s">
        <v>216</v>
      </c>
      <c r="E505" s="109">
        <v>20</v>
      </c>
      <c r="F505" s="27"/>
      <c r="G505" s="27">
        <v>14</v>
      </c>
      <c r="H505" s="44">
        <v>52.14</v>
      </c>
      <c r="I505" s="44">
        <f t="shared" si="12"/>
        <v>5.3701572688914458</v>
      </c>
      <c r="L505" s="147"/>
    </row>
    <row r="506" spans="2:12" x14ac:dyDescent="0.3">
      <c r="B506" s="27"/>
      <c r="C506" s="27">
        <v>676</v>
      </c>
      <c r="D506" s="27" t="s">
        <v>216</v>
      </c>
      <c r="E506" s="109">
        <v>15</v>
      </c>
      <c r="F506" s="27"/>
      <c r="G506" s="27">
        <v>12</v>
      </c>
      <c r="H506" s="44">
        <v>52.14</v>
      </c>
      <c r="I506" s="44">
        <f t="shared" si="12"/>
        <v>3.4522439585730726</v>
      </c>
      <c r="L506" s="147"/>
    </row>
    <row r="507" spans="2:12" x14ac:dyDescent="0.3">
      <c r="B507" s="27"/>
      <c r="C507" s="27">
        <v>677</v>
      </c>
      <c r="D507" s="27" t="s">
        <v>216</v>
      </c>
      <c r="E507" s="109">
        <v>10</v>
      </c>
      <c r="F507" s="27"/>
      <c r="G507" s="27">
        <v>1</v>
      </c>
      <c r="H507" s="44">
        <v>52.14</v>
      </c>
      <c r="I507" s="44">
        <f t="shared" si="12"/>
        <v>0.19179133103183735</v>
      </c>
      <c r="L507" s="147"/>
    </row>
    <row r="508" spans="2:12" x14ac:dyDescent="0.3">
      <c r="B508" s="27"/>
      <c r="C508" s="27">
        <v>678</v>
      </c>
      <c r="D508" s="27" t="s">
        <v>216</v>
      </c>
      <c r="E508" s="109">
        <v>50</v>
      </c>
      <c r="F508" s="27"/>
      <c r="G508" s="27">
        <v>1</v>
      </c>
      <c r="H508" s="44">
        <v>52.14</v>
      </c>
      <c r="I508" s="44">
        <f t="shared" si="12"/>
        <v>0.95895665515918682</v>
      </c>
      <c r="L508" s="147"/>
    </row>
    <row r="509" spans="2:12" x14ac:dyDescent="0.3">
      <c r="B509" s="27"/>
      <c r="C509" s="27">
        <v>679</v>
      </c>
      <c r="D509" s="27" t="s">
        <v>537</v>
      </c>
      <c r="E509" s="109">
        <v>60</v>
      </c>
      <c r="F509" s="27"/>
      <c r="G509" s="27">
        <v>1</v>
      </c>
      <c r="H509" s="44">
        <v>521.42999999999995</v>
      </c>
      <c r="I509" s="44">
        <f t="shared" si="12"/>
        <v>0.11506817789540304</v>
      </c>
      <c r="L509" s="147"/>
    </row>
    <row r="510" spans="2:12" x14ac:dyDescent="0.3">
      <c r="B510" s="27"/>
      <c r="C510" s="27">
        <v>680</v>
      </c>
      <c r="D510" s="27" t="s">
        <v>537</v>
      </c>
      <c r="E510" s="109">
        <v>10</v>
      </c>
      <c r="F510" s="27"/>
      <c r="G510" s="27">
        <v>1</v>
      </c>
      <c r="H510" s="44">
        <v>52.14</v>
      </c>
      <c r="I510" s="44">
        <f t="shared" si="12"/>
        <v>0.19179133103183735</v>
      </c>
      <c r="L510" s="147"/>
    </row>
    <row r="511" spans="2:12" x14ac:dyDescent="0.3">
      <c r="B511" s="27"/>
      <c r="C511" s="27">
        <v>681</v>
      </c>
      <c r="D511" s="27" t="s">
        <v>1544</v>
      </c>
      <c r="E511" s="109">
        <v>10</v>
      </c>
      <c r="F511" s="27"/>
      <c r="G511" s="27">
        <v>2</v>
      </c>
      <c r="H511" s="44">
        <v>52.14</v>
      </c>
      <c r="I511" s="44">
        <f t="shared" si="12"/>
        <v>0.3835826620636747</v>
      </c>
      <c r="L511" s="147"/>
    </row>
    <row r="512" spans="2:12" x14ac:dyDescent="0.3">
      <c r="B512" s="27"/>
      <c r="C512" s="27">
        <v>682</v>
      </c>
      <c r="D512" s="27" t="s">
        <v>539</v>
      </c>
      <c r="E512" s="109">
        <v>1.99</v>
      </c>
      <c r="F512" s="27"/>
      <c r="G512" s="27">
        <v>1</v>
      </c>
      <c r="H512" s="44">
        <v>52.14</v>
      </c>
      <c r="I512" s="44">
        <f t="shared" si="12"/>
        <v>3.8166474875335636E-2</v>
      </c>
      <c r="L512" s="147"/>
    </row>
    <row r="513" spans="2:12" x14ac:dyDescent="0.3">
      <c r="B513" s="27"/>
      <c r="C513" s="27">
        <v>683</v>
      </c>
      <c r="D513" s="27" t="s">
        <v>3607</v>
      </c>
      <c r="E513" s="109">
        <v>5.09</v>
      </c>
      <c r="F513" s="27"/>
      <c r="G513" s="27">
        <v>1</v>
      </c>
      <c r="H513" s="44">
        <v>52.14</v>
      </c>
      <c r="I513" s="44">
        <f t="shared" si="12"/>
        <v>9.7621787495205212E-2</v>
      </c>
      <c r="L513" s="147"/>
    </row>
    <row r="514" spans="2:12" x14ac:dyDescent="0.3">
      <c r="B514" s="27"/>
      <c r="C514" s="27">
        <v>684</v>
      </c>
      <c r="D514" s="27" t="s">
        <v>360</v>
      </c>
      <c r="E514" s="109">
        <v>4.99</v>
      </c>
      <c r="F514" s="27">
        <v>10</v>
      </c>
      <c r="G514" s="27">
        <v>1</v>
      </c>
      <c r="H514" s="44">
        <v>52.14</v>
      </c>
      <c r="I514" s="44">
        <f t="shared" si="12"/>
        <v>9.570387418488685E-2</v>
      </c>
      <c r="L514" s="147"/>
    </row>
    <row r="515" spans="2:12" x14ac:dyDescent="0.3">
      <c r="B515" s="27"/>
      <c r="C515" s="27">
        <v>685</v>
      </c>
      <c r="D515" s="27" t="s">
        <v>358</v>
      </c>
      <c r="E515" s="109">
        <v>3.49</v>
      </c>
      <c r="F515" s="27">
        <v>50</v>
      </c>
      <c r="G515" s="27">
        <v>1</v>
      </c>
      <c r="H515" s="44">
        <v>52.14</v>
      </c>
      <c r="I515" s="44">
        <f t="shared" si="12"/>
        <v>6.6935174530111247E-2</v>
      </c>
      <c r="L515" s="147"/>
    </row>
    <row r="516" spans="2:12" x14ac:dyDescent="0.3">
      <c r="B516" s="27"/>
      <c r="C516" s="27">
        <v>686</v>
      </c>
      <c r="D516" s="27" t="s">
        <v>3608</v>
      </c>
      <c r="E516" s="109">
        <v>3.99</v>
      </c>
      <c r="F516" s="27"/>
      <c r="G516" s="27">
        <v>1</v>
      </c>
      <c r="H516" s="44">
        <v>52.14</v>
      </c>
      <c r="I516" s="44">
        <f t="shared" si="12"/>
        <v>7.652474108170311E-2</v>
      </c>
      <c r="L516" s="147"/>
    </row>
    <row r="517" spans="2:12" x14ac:dyDescent="0.3">
      <c r="B517" s="27"/>
      <c r="C517" s="27">
        <v>698</v>
      </c>
      <c r="D517" s="72" t="s">
        <v>393</v>
      </c>
      <c r="E517" s="112">
        <v>39.99</v>
      </c>
      <c r="F517" s="27"/>
      <c r="G517" s="27">
        <v>1</v>
      </c>
      <c r="H517" s="44">
        <v>156.43</v>
      </c>
      <c r="I517" s="44">
        <f t="shared" si="12"/>
        <v>0.25564150099085853</v>
      </c>
      <c r="L517" s="14"/>
    </row>
    <row r="518" spans="2:12" x14ac:dyDescent="0.3">
      <c r="B518" s="27"/>
      <c r="C518" s="27">
        <v>699</v>
      </c>
      <c r="D518" s="74" t="s">
        <v>4862</v>
      </c>
      <c r="E518" s="192">
        <v>1.99</v>
      </c>
      <c r="F518" s="27"/>
      <c r="G518" s="27">
        <v>1</v>
      </c>
      <c r="H518" s="44">
        <v>4.3499999999999996</v>
      </c>
      <c r="I518" s="44">
        <f t="shared" si="12"/>
        <v>0.45747126436781615</v>
      </c>
    </row>
    <row r="519" spans="2:12" x14ac:dyDescent="0.3">
      <c r="B519" s="27"/>
      <c r="C519" s="27">
        <v>700</v>
      </c>
      <c r="D519" s="27" t="s">
        <v>359</v>
      </c>
      <c r="E519" s="109">
        <v>6.99</v>
      </c>
      <c r="F519" s="27">
        <v>500</v>
      </c>
      <c r="G519" s="27">
        <v>1</v>
      </c>
      <c r="H519" s="44">
        <v>52.14</v>
      </c>
      <c r="I519" s="44">
        <f t="shared" si="12"/>
        <v>0.13406214039125433</v>
      </c>
    </row>
    <row r="520" spans="2:12" x14ac:dyDescent="0.3">
      <c r="B520" s="27"/>
      <c r="C520" s="27">
        <v>701</v>
      </c>
      <c r="D520" s="27" t="s">
        <v>219</v>
      </c>
      <c r="E520" s="109">
        <v>157.5</v>
      </c>
      <c r="F520" s="27"/>
      <c r="G520" s="27">
        <v>1</v>
      </c>
      <c r="H520" s="44">
        <v>52.14</v>
      </c>
      <c r="I520" s="44">
        <f t="shared" si="12"/>
        <v>3.0207134637514383</v>
      </c>
    </row>
    <row r="521" spans="2:12" x14ac:dyDescent="0.3">
      <c r="B521" s="27"/>
      <c r="C521" s="27">
        <v>702</v>
      </c>
      <c r="D521" s="27" t="s">
        <v>362</v>
      </c>
      <c r="E521" s="109">
        <v>45</v>
      </c>
      <c r="F521" s="27"/>
      <c r="G521" s="27">
        <v>1</v>
      </c>
      <c r="H521" s="44">
        <v>4.3499999999999996</v>
      </c>
      <c r="I521" s="44">
        <f t="shared" si="12"/>
        <v>10.344827586206897</v>
      </c>
    </row>
    <row r="522" spans="2:12" x14ac:dyDescent="0.3">
      <c r="B522" s="27"/>
      <c r="C522" s="27">
        <v>703</v>
      </c>
      <c r="D522" s="27" t="s">
        <v>3612</v>
      </c>
      <c r="E522" s="109">
        <v>5.99</v>
      </c>
      <c r="F522" s="27"/>
      <c r="G522" s="27">
        <v>1</v>
      </c>
      <c r="H522" s="44">
        <v>4.3499999999999996</v>
      </c>
      <c r="I522" s="44">
        <f t="shared" si="12"/>
        <v>1.3770114942528737</v>
      </c>
    </row>
    <row r="523" spans="2:12" x14ac:dyDescent="0.3">
      <c r="B523" s="27"/>
      <c r="C523" s="27">
        <v>704</v>
      </c>
      <c r="D523" s="27" t="s">
        <v>218</v>
      </c>
      <c r="E523" s="109">
        <v>20</v>
      </c>
      <c r="F523" s="27"/>
      <c r="G523" s="27">
        <v>1</v>
      </c>
      <c r="H523" s="44">
        <v>1</v>
      </c>
      <c r="I523" s="44">
        <f t="shared" si="12"/>
        <v>20</v>
      </c>
    </row>
    <row r="524" spans="2:12" x14ac:dyDescent="0.3">
      <c r="B524" s="27"/>
      <c r="C524" s="27">
        <v>705</v>
      </c>
      <c r="D524" s="27" t="s">
        <v>3613</v>
      </c>
      <c r="E524" s="109">
        <v>22.5</v>
      </c>
      <c r="F524" s="27"/>
      <c r="G524" s="27">
        <v>2</v>
      </c>
      <c r="H524" s="44">
        <v>52.14</v>
      </c>
      <c r="I524" s="44">
        <f t="shared" si="12"/>
        <v>0.86306098964326816</v>
      </c>
    </row>
    <row r="525" spans="2:12" x14ac:dyDescent="0.3">
      <c r="B525" s="27"/>
      <c r="C525" s="27">
        <v>706</v>
      </c>
      <c r="D525" s="27" t="s">
        <v>221</v>
      </c>
      <c r="E525" s="109">
        <v>70</v>
      </c>
      <c r="F525" s="27"/>
      <c r="G525" s="27">
        <v>2</v>
      </c>
      <c r="H525" s="44">
        <v>52.14</v>
      </c>
      <c r="I525" s="44">
        <f t="shared" si="12"/>
        <v>2.6850786344457229</v>
      </c>
    </row>
    <row r="526" spans="2:12" x14ac:dyDescent="0.3">
      <c r="B526" s="27"/>
      <c r="C526" s="27">
        <v>707</v>
      </c>
      <c r="D526" s="27" t="s">
        <v>222</v>
      </c>
      <c r="E526" s="109">
        <v>80</v>
      </c>
      <c r="F526" s="27"/>
      <c r="G526" s="27">
        <v>2</v>
      </c>
      <c r="H526" s="44">
        <v>521.42999999999995</v>
      </c>
      <c r="I526" s="44">
        <f t="shared" si="12"/>
        <v>0.30684847438774143</v>
      </c>
    </row>
    <row r="527" spans="2:12" x14ac:dyDescent="0.3">
      <c r="B527" s="27"/>
      <c r="C527" s="27">
        <v>708</v>
      </c>
      <c r="D527" s="27" t="s">
        <v>2547</v>
      </c>
      <c r="E527" s="109">
        <v>6</v>
      </c>
      <c r="F527" s="27"/>
      <c r="G527" s="27">
        <v>2</v>
      </c>
      <c r="H527" s="44">
        <v>521.42999999999995</v>
      </c>
      <c r="I527" s="44">
        <f t="shared" si="12"/>
        <v>2.3013635579080607E-2</v>
      </c>
    </row>
    <row r="528" spans="2:12" x14ac:dyDescent="0.3">
      <c r="B528" s="27"/>
      <c r="C528" s="27">
        <v>718</v>
      </c>
      <c r="D528" s="27" t="s">
        <v>4886</v>
      </c>
      <c r="E528" s="109">
        <v>38.99</v>
      </c>
      <c r="F528" s="27"/>
      <c r="G528" s="27">
        <v>1</v>
      </c>
      <c r="H528" s="44">
        <v>52.14</v>
      </c>
      <c r="I528" s="44">
        <f t="shared" si="12"/>
        <v>0.74779439969313388</v>
      </c>
    </row>
    <row r="529" spans="2:12" x14ac:dyDescent="0.3">
      <c r="B529" s="27"/>
      <c r="C529" s="27">
        <v>719</v>
      </c>
      <c r="D529" s="27" t="s">
        <v>220</v>
      </c>
      <c r="E529" s="109">
        <v>819.5</v>
      </c>
      <c r="F529" s="27"/>
      <c r="G529" s="27">
        <v>1</v>
      </c>
      <c r="H529" s="44">
        <v>52.14</v>
      </c>
      <c r="I529" s="44">
        <f t="shared" si="12"/>
        <v>15.717299578059071</v>
      </c>
    </row>
    <row r="530" spans="2:12" x14ac:dyDescent="0.3">
      <c r="B530" s="27"/>
      <c r="C530" s="27"/>
      <c r="D530" s="27" t="s">
        <v>7034</v>
      </c>
      <c r="E530" s="109">
        <v>259.5</v>
      </c>
      <c r="F530" s="27"/>
      <c r="G530" s="27">
        <v>1</v>
      </c>
      <c r="H530" s="44">
        <v>52.14</v>
      </c>
      <c r="I530" s="44">
        <f t="shared" si="12"/>
        <v>4.9769850402761797</v>
      </c>
      <c r="J530" s="57" t="s">
        <v>15</v>
      </c>
      <c r="K530" s="132">
        <f>SUM(I501:I530)</f>
        <v>73.74288171042744</v>
      </c>
      <c r="L530" s="147">
        <f>COUNT(I501:I530)</f>
        <v>30</v>
      </c>
    </row>
    <row r="532" spans="2:12" x14ac:dyDescent="0.3">
      <c r="I532" s="25">
        <f>SUM(I4:I530)</f>
        <v>804.54148866792298</v>
      </c>
      <c r="K532" s="66">
        <f>SUM(K3:K530)</f>
        <v>804.54148866792252</v>
      </c>
      <c r="L532" s="66">
        <f>SUM(L3:L530)</f>
        <v>518</v>
      </c>
    </row>
    <row r="533" spans="2:12" x14ac:dyDescent="0.3">
      <c r="J533" s="193" t="s">
        <v>7039</v>
      </c>
      <c r="K533" s="215">
        <f>K532-I532</f>
        <v>0</v>
      </c>
    </row>
  </sheetData>
  <pageMargins left="0.7" right="0.7" top="0.75" bottom="0.75" header="0.3" footer="0.3"/>
  <pageSetup paperSize="9" scale="5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7"/>
  <sheetViews>
    <sheetView topLeftCell="B1" zoomScale="80" zoomScaleNormal="80" workbookViewId="0">
      <pane ySplit="3" topLeftCell="A193" activePane="bottomLeft" state="frozen"/>
      <selection pane="bottomLeft" activeCell="X230" sqref="X230"/>
    </sheetView>
  </sheetViews>
  <sheetFormatPr defaultColWidth="9" defaultRowHeight="14" x14ac:dyDescent="0.3"/>
  <cols>
    <col min="1" max="1" width="3.08203125" style="66" customWidth="1"/>
    <col min="2" max="2" width="28.25" style="66" customWidth="1"/>
    <col min="3" max="3" width="4.33203125" style="66" bestFit="1" customWidth="1"/>
    <col min="4" max="4" width="27" style="66" customWidth="1"/>
    <col min="5" max="5" width="14.58203125" style="110" customWidth="1"/>
    <col min="6" max="6" width="5.08203125" style="66" customWidth="1"/>
    <col min="7" max="7" width="3.83203125" style="66" customWidth="1"/>
    <col min="8" max="8" width="7.83203125" style="25" customWidth="1"/>
    <col min="9" max="9" width="8.58203125" style="25" customWidth="1"/>
    <col min="10" max="10" width="5.33203125" style="25" customWidth="1"/>
    <col min="11" max="16384" width="9" style="66"/>
  </cols>
  <sheetData>
    <row r="1" spans="2:12" x14ac:dyDescent="0.3">
      <c r="B1" s="146" t="s">
        <v>452</v>
      </c>
    </row>
    <row r="2" spans="2:12" x14ac:dyDescent="0.3">
      <c r="B2" s="40" t="s">
        <v>8</v>
      </c>
      <c r="C2" s="40" t="s">
        <v>0</v>
      </c>
      <c r="D2" s="40" t="s">
        <v>1</v>
      </c>
      <c r="E2" s="111" t="s">
        <v>578</v>
      </c>
      <c r="F2" s="40" t="s">
        <v>3</v>
      </c>
      <c r="G2" s="40" t="s">
        <v>4</v>
      </c>
      <c r="H2" s="49" t="s">
        <v>5</v>
      </c>
      <c r="I2" s="49" t="s">
        <v>6</v>
      </c>
    </row>
    <row r="3" spans="2:12" x14ac:dyDescent="0.3">
      <c r="B3" s="40" t="s">
        <v>7</v>
      </c>
      <c r="C3" s="27"/>
      <c r="D3" s="27"/>
      <c r="E3" s="109"/>
      <c r="F3" s="27"/>
      <c r="G3" s="27"/>
      <c r="H3" s="44"/>
      <c r="I3" s="44"/>
      <c r="J3" s="26"/>
    </row>
    <row r="4" spans="2:12" x14ac:dyDescent="0.3">
      <c r="B4" s="27"/>
      <c r="C4" s="27">
        <v>1</v>
      </c>
      <c r="D4" s="50" t="s">
        <v>283</v>
      </c>
      <c r="E4" s="109">
        <v>1.21</v>
      </c>
      <c r="F4" s="27">
        <v>6</v>
      </c>
      <c r="G4" s="27">
        <v>2</v>
      </c>
      <c r="H4" s="44">
        <v>1.2</v>
      </c>
      <c r="I4" s="44">
        <f>(E4*G4)/H4</f>
        <v>2.0166666666666666</v>
      </c>
      <c r="K4" s="66" t="s">
        <v>4240</v>
      </c>
      <c r="L4" s="66" t="s">
        <v>2595</v>
      </c>
    </row>
    <row r="5" spans="2:12" x14ac:dyDescent="0.3">
      <c r="B5" s="27"/>
      <c r="C5" s="27">
        <v>2</v>
      </c>
      <c r="D5" s="50" t="s">
        <v>365</v>
      </c>
      <c r="E5" s="107">
        <f>VLOOKUP(D5,'[1]new tesco'!$B$6:$I$297,8,FALSE)</f>
        <v>0.79</v>
      </c>
      <c r="F5" s="27">
        <v>6</v>
      </c>
      <c r="G5" s="27">
        <v>2</v>
      </c>
      <c r="H5" s="44">
        <v>1.2</v>
      </c>
      <c r="I5" s="44">
        <f t="shared" ref="I5:I68" si="0">(E5*G5)/H5</f>
        <v>1.3166666666666669</v>
      </c>
      <c r="K5" s="66" t="s">
        <v>4241</v>
      </c>
      <c r="L5" s="66" t="s">
        <v>4242</v>
      </c>
    </row>
    <row r="6" spans="2:12" x14ac:dyDescent="0.3">
      <c r="B6" s="27"/>
      <c r="C6" s="27">
        <v>3</v>
      </c>
      <c r="D6" s="50" t="s">
        <v>283</v>
      </c>
      <c r="E6" s="107">
        <f>VLOOKUP(D6,'[1]new tesco'!$B$6:$I$297,8,FALSE)</f>
        <v>0.63</v>
      </c>
      <c r="F6" s="27">
        <v>1</v>
      </c>
      <c r="G6" s="27">
        <v>1</v>
      </c>
      <c r="H6" s="44">
        <v>1</v>
      </c>
      <c r="I6" s="44">
        <f t="shared" si="0"/>
        <v>0.63</v>
      </c>
      <c r="K6" s="66" t="s">
        <v>1596</v>
      </c>
      <c r="L6" s="66" t="s">
        <v>4243</v>
      </c>
    </row>
    <row r="7" spans="2:12" x14ac:dyDescent="0.3">
      <c r="B7" s="27"/>
      <c r="C7" s="27">
        <v>4</v>
      </c>
      <c r="D7" s="50" t="s">
        <v>17</v>
      </c>
      <c r="E7" s="107">
        <f>VLOOKUP(D7,'[1]new tesco'!$B$6:$I$297,8,FALSE)</f>
        <v>1.9</v>
      </c>
      <c r="F7" s="27">
        <v>4</v>
      </c>
      <c r="G7" s="27">
        <v>2</v>
      </c>
      <c r="H7" s="44">
        <v>1</v>
      </c>
      <c r="I7" s="44">
        <f t="shared" si="0"/>
        <v>3.8</v>
      </c>
      <c r="K7" s="66" t="s">
        <v>4244</v>
      </c>
      <c r="L7" s="66" t="s">
        <v>2601</v>
      </c>
    </row>
    <row r="8" spans="2:12" x14ac:dyDescent="0.3">
      <c r="B8" s="27"/>
      <c r="C8" s="27">
        <v>5</v>
      </c>
      <c r="D8" s="50" t="s">
        <v>284</v>
      </c>
      <c r="E8" s="107">
        <f>VLOOKUP(D8,'[1]new tesco'!$B$6:$I$297,8,FALSE)</f>
        <v>1.99</v>
      </c>
      <c r="F8" s="27">
        <v>4</v>
      </c>
      <c r="G8" s="27">
        <v>2</v>
      </c>
      <c r="H8" s="44">
        <v>1</v>
      </c>
      <c r="I8" s="44">
        <f t="shared" si="0"/>
        <v>3.98</v>
      </c>
      <c r="K8" s="66" t="s">
        <v>4245</v>
      </c>
      <c r="L8" s="66" t="s">
        <v>2599</v>
      </c>
    </row>
    <row r="9" spans="2:12" x14ac:dyDescent="0.3">
      <c r="B9" s="27"/>
      <c r="C9" s="27">
        <v>6</v>
      </c>
      <c r="D9" s="50" t="s">
        <v>284</v>
      </c>
      <c r="E9" s="107">
        <f>VLOOKUP(D9,'[1]new tesco'!$B$6:$I$297,8,FALSE)</f>
        <v>1.99</v>
      </c>
      <c r="F9" s="27">
        <v>2</v>
      </c>
      <c r="G9" s="27">
        <v>1</v>
      </c>
      <c r="H9" s="44">
        <v>1</v>
      </c>
      <c r="I9" s="44">
        <f t="shared" si="0"/>
        <v>1.99</v>
      </c>
      <c r="K9" s="66" t="s">
        <v>4246</v>
      </c>
      <c r="L9" s="66" t="s">
        <v>4247</v>
      </c>
    </row>
    <row r="10" spans="2:12" x14ac:dyDescent="0.3">
      <c r="B10" s="27"/>
      <c r="C10" s="27">
        <v>7</v>
      </c>
      <c r="D10" s="50" t="s">
        <v>19</v>
      </c>
      <c r="E10" s="107">
        <v>1.69</v>
      </c>
      <c r="F10" s="27">
        <v>12</v>
      </c>
      <c r="G10" s="27">
        <v>1</v>
      </c>
      <c r="H10" s="44">
        <v>1.0900000000000001</v>
      </c>
      <c r="I10" s="44">
        <f t="shared" si="0"/>
        <v>1.5504587155963301</v>
      </c>
      <c r="K10" s="66" t="s">
        <v>4248</v>
      </c>
      <c r="L10" s="66" t="s">
        <v>3759</v>
      </c>
    </row>
    <row r="11" spans="2:12" x14ac:dyDescent="0.3">
      <c r="B11" s="27"/>
      <c r="C11" s="27">
        <v>8</v>
      </c>
      <c r="D11" s="50" t="s">
        <v>3658</v>
      </c>
      <c r="E11" s="107">
        <v>2.1</v>
      </c>
      <c r="F11" s="27"/>
      <c r="G11" s="27">
        <v>1</v>
      </c>
      <c r="H11" s="44">
        <v>1</v>
      </c>
      <c r="I11" s="44">
        <f t="shared" si="0"/>
        <v>2.1</v>
      </c>
      <c r="K11" s="66" t="s">
        <v>4249</v>
      </c>
      <c r="L11" s="66" t="s">
        <v>3760</v>
      </c>
    </row>
    <row r="12" spans="2:12" x14ac:dyDescent="0.3">
      <c r="B12" s="27"/>
      <c r="C12" s="27">
        <v>9</v>
      </c>
      <c r="D12" s="50" t="s">
        <v>4228</v>
      </c>
      <c r="E12" s="107">
        <v>2.36</v>
      </c>
      <c r="F12" s="27">
        <v>4</v>
      </c>
      <c r="G12" s="27">
        <v>1</v>
      </c>
      <c r="H12" s="44">
        <v>1.33</v>
      </c>
      <c r="I12" s="44">
        <f t="shared" si="0"/>
        <v>1.7744360902255638</v>
      </c>
      <c r="K12" s="66" t="s">
        <v>4250</v>
      </c>
      <c r="L12" s="66" t="s">
        <v>4251</v>
      </c>
    </row>
    <row r="13" spans="2:12" x14ac:dyDescent="0.3">
      <c r="B13" s="27"/>
      <c r="C13" s="27">
        <v>10</v>
      </c>
      <c r="D13" s="50" t="s">
        <v>2065</v>
      </c>
      <c r="E13" s="107">
        <f>VLOOKUP(D13,'[1]new tesco'!$B$6:$I$297,8,FALSE)</f>
        <v>5.75</v>
      </c>
      <c r="F13" s="27"/>
      <c r="G13" s="27">
        <v>1</v>
      </c>
      <c r="H13" s="44">
        <v>1.41</v>
      </c>
      <c r="I13" s="44">
        <f t="shared" si="0"/>
        <v>4.0780141843971638</v>
      </c>
      <c r="K13" s="66" t="s">
        <v>4252</v>
      </c>
      <c r="L13" s="66" t="s">
        <v>2607</v>
      </c>
    </row>
    <row r="14" spans="2:12" x14ac:dyDescent="0.3">
      <c r="B14" s="27"/>
      <c r="C14" s="27">
        <v>11</v>
      </c>
      <c r="D14" s="50" t="s">
        <v>20</v>
      </c>
      <c r="E14" s="107">
        <v>3.56</v>
      </c>
      <c r="F14" s="27"/>
      <c r="G14" s="27">
        <v>2</v>
      </c>
      <c r="H14" s="44">
        <v>1.1000000000000001</v>
      </c>
      <c r="I14" s="44">
        <f t="shared" si="0"/>
        <v>6.4727272727272727</v>
      </c>
      <c r="K14" s="66" t="s">
        <v>4253</v>
      </c>
      <c r="L14" s="66" t="s">
        <v>4254</v>
      </c>
    </row>
    <row r="15" spans="2:12" x14ac:dyDescent="0.3">
      <c r="B15" s="27"/>
      <c r="C15" s="27">
        <v>12</v>
      </c>
      <c r="D15" s="50" t="s">
        <v>4229</v>
      </c>
      <c r="E15" s="107">
        <v>1.58</v>
      </c>
      <c r="F15" s="27">
        <v>6</v>
      </c>
      <c r="G15" s="27">
        <v>1</v>
      </c>
      <c r="H15" s="44">
        <v>2</v>
      </c>
      <c r="I15" s="44">
        <f t="shared" si="0"/>
        <v>0.79</v>
      </c>
      <c r="K15" s="66" t="s">
        <v>4255</v>
      </c>
      <c r="L15" s="66" t="s">
        <v>2611</v>
      </c>
    </row>
    <row r="16" spans="2:12" x14ac:dyDescent="0.3">
      <c r="B16" s="27"/>
      <c r="C16" s="27">
        <v>13</v>
      </c>
      <c r="D16" s="50" t="s">
        <v>2572</v>
      </c>
      <c r="E16" s="107">
        <v>1.75</v>
      </c>
      <c r="F16" s="27">
        <v>10</v>
      </c>
      <c r="G16" s="27">
        <v>1</v>
      </c>
      <c r="H16" s="44">
        <v>1</v>
      </c>
      <c r="I16" s="44">
        <f t="shared" si="0"/>
        <v>1.75</v>
      </c>
      <c r="K16" s="66" t="s">
        <v>4256</v>
      </c>
      <c r="L16" s="66" t="s">
        <v>3763</v>
      </c>
    </row>
    <row r="17" spans="2:12" x14ac:dyDescent="0.3">
      <c r="B17" s="27"/>
      <c r="C17" s="27">
        <v>14</v>
      </c>
      <c r="D17" s="50" t="s">
        <v>22</v>
      </c>
      <c r="E17" s="107"/>
      <c r="F17" s="27">
        <v>16</v>
      </c>
      <c r="G17" s="27">
        <v>1</v>
      </c>
      <c r="H17" s="44">
        <v>5.33</v>
      </c>
      <c r="I17" s="44">
        <f t="shared" si="0"/>
        <v>0</v>
      </c>
      <c r="K17" s="66" t="s">
        <v>4257</v>
      </c>
      <c r="L17" s="66" t="s">
        <v>4258</v>
      </c>
    </row>
    <row r="18" spans="2:12" x14ac:dyDescent="0.3">
      <c r="B18" s="27"/>
      <c r="C18" s="27">
        <v>15</v>
      </c>
      <c r="D18" s="50" t="s">
        <v>23</v>
      </c>
      <c r="E18" s="107">
        <v>3</v>
      </c>
      <c r="F18" s="27"/>
      <c r="G18" s="27">
        <v>1</v>
      </c>
      <c r="H18" s="44">
        <v>1</v>
      </c>
      <c r="I18" s="44">
        <f t="shared" si="0"/>
        <v>3</v>
      </c>
      <c r="K18" s="66" t="s">
        <v>4259</v>
      </c>
      <c r="L18" s="66" t="s">
        <v>3765</v>
      </c>
    </row>
    <row r="19" spans="2:12" x14ac:dyDescent="0.3">
      <c r="B19" s="27"/>
      <c r="C19" s="27">
        <v>16</v>
      </c>
      <c r="D19" s="50" t="s">
        <v>24</v>
      </c>
      <c r="E19" s="107">
        <v>3.15</v>
      </c>
      <c r="F19" s="27"/>
      <c r="G19" s="27">
        <v>1</v>
      </c>
      <c r="H19" s="44">
        <v>1.48</v>
      </c>
      <c r="I19" s="44">
        <f t="shared" si="0"/>
        <v>2.1283783783783785</v>
      </c>
      <c r="K19" s="66" t="s">
        <v>4260</v>
      </c>
      <c r="L19" s="66" t="s">
        <v>2619</v>
      </c>
    </row>
    <row r="20" spans="2:12" x14ac:dyDescent="0.3">
      <c r="B20" s="27"/>
      <c r="C20" s="27">
        <v>17</v>
      </c>
      <c r="D20" s="50" t="s">
        <v>3660</v>
      </c>
      <c r="E20" s="107">
        <v>1.052</v>
      </c>
      <c r="F20" s="27"/>
      <c r="G20" s="27">
        <v>0</v>
      </c>
      <c r="H20" s="44">
        <v>0</v>
      </c>
      <c r="I20" s="44" t="e">
        <f t="shared" si="0"/>
        <v>#DIV/0!</v>
      </c>
      <c r="K20" s="66" t="s">
        <v>4261</v>
      </c>
      <c r="L20" s="66" t="s">
        <v>4262</v>
      </c>
    </row>
    <row r="21" spans="2:12" x14ac:dyDescent="0.3">
      <c r="B21" s="27"/>
      <c r="C21" s="27">
        <v>18</v>
      </c>
      <c r="D21" s="50" t="s">
        <v>25</v>
      </c>
      <c r="E21" s="107">
        <v>2.1</v>
      </c>
      <c r="F21" s="27">
        <v>3</v>
      </c>
      <c r="G21" s="27">
        <v>1</v>
      </c>
      <c r="H21" s="44">
        <v>1.5</v>
      </c>
      <c r="I21" s="44">
        <f t="shared" si="0"/>
        <v>1.4000000000000001</v>
      </c>
      <c r="K21" s="66" t="s">
        <v>4263</v>
      </c>
      <c r="L21" s="66" t="s">
        <v>4264</v>
      </c>
    </row>
    <row r="22" spans="2:12" x14ac:dyDescent="0.3">
      <c r="B22" s="27"/>
      <c r="C22" s="27">
        <v>19</v>
      </c>
      <c r="D22" s="50" t="s">
        <v>3661</v>
      </c>
      <c r="E22" s="107">
        <v>3.15</v>
      </c>
      <c r="F22" s="27">
        <v>4</v>
      </c>
      <c r="G22" s="27">
        <v>1</v>
      </c>
      <c r="H22" s="44">
        <v>2</v>
      </c>
      <c r="I22" s="44">
        <f t="shared" si="0"/>
        <v>1.575</v>
      </c>
      <c r="K22" s="66" t="s">
        <v>4265</v>
      </c>
      <c r="L22" s="66" t="s">
        <v>3768</v>
      </c>
    </row>
    <row r="23" spans="2:12" x14ac:dyDescent="0.3">
      <c r="B23" s="27"/>
      <c r="C23" s="27">
        <v>20</v>
      </c>
      <c r="D23" s="50" t="s">
        <v>3662</v>
      </c>
      <c r="E23" s="107">
        <v>2.1</v>
      </c>
      <c r="F23" s="27">
        <v>10</v>
      </c>
      <c r="G23" s="27">
        <v>1</v>
      </c>
      <c r="H23" s="44">
        <v>2</v>
      </c>
      <c r="I23" s="44">
        <f t="shared" si="0"/>
        <v>1.05</v>
      </c>
      <c r="K23" s="66" t="s">
        <v>4266</v>
      </c>
      <c r="L23" s="66" t="s">
        <v>3769</v>
      </c>
    </row>
    <row r="24" spans="2:12" x14ac:dyDescent="0.3">
      <c r="B24" s="27"/>
      <c r="C24" s="27">
        <v>21</v>
      </c>
      <c r="D24" s="50" t="s">
        <v>4230</v>
      </c>
      <c r="E24" s="107">
        <v>1.31</v>
      </c>
      <c r="F24" s="27"/>
      <c r="G24" s="27">
        <v>1</v>
      </c>
      <c r="H24" s="44">
        <v>1.1299999999999999</v>
      </c>
      <c r="I24" s="44">
        <f t="shared" si="0"/>
        <v>1.1592920353982303</v>
      </c>
      <c r="K24" s="66" t="s">
        <v>4267</v>
      </c>
      <c r="L24" s="66" t="s">
        <v>2628</v>
      </c>
    </row>
    <row r="25" spans="2:12" x14ac:dyDescent="0.3">
      <c r="B25" s="27"/>
      <c r="C25" s="27">
        <v>22</v>
      </c>
      <c r="D25" s="50" t="s">
        <v>227</v>
      </c>
      <c r="E25" s="107">
        <v>1.48</v>
      </c>
      <c r="F25" s="27"/>
      <c r="G25" s="27">
        <v>1</v>
      </c>
      <c r="H25" s="44">
        <v>2.0699999999999998</v>
      </c>
      <c r="I25" s="44">
        <f t="shared" si="0"/>
        <v>0.71497584541062809</v>
      </c>
      <c r="K25" s="66" t="s">
        <v>4268</v>
      </c>
      <c r="L25" s="66" t="s">
        <v>3770</v>
      </c>
    </row>
    <row r="26" spans="2:12" x14ac:dyDescent="0.3">
      <c r="B26" s="27"/>
      <c r="C26" s="27">
        <v>23</v>
      </c>
      <c r="D26" s="50" t="s">
        <v>27</v>
      </c>
      <c r="E26" s="107">
        <f>VLOOKUP(D26,'[1]new tesco'!$B$6:$I$297,8,FALSE)</f>
        <v>0.94</v>
      </c>
      <c r="F26" s="27"/>
      <c r="G26" s="27">
        <v>1</v>
      </c>
      <c r="H26" s="44">
        <v>1.05</v>
      </c>
      <c r="I26" s="44">
        <f t="shared" si="0"/>
        <v>0.89523809523809517</v>
      </c>
      <c r="K26" s="66" t="s">
        <v>4269</v>
      </c>
      <c r="L26" s="66" t="s">
        <v>2633</v>
      </c>
    </row>
    <row r="27" spans="2:12" x14ac:dyDescent="0.3">
      <c r="B27" s="27"/>
      <c r="C27" s="27">
        <v>24</v>
      </c>
      <c r="D27" s="50" t="s">
        <v>41</v>
      </c>
      <c r="E27" s="107">
        <f>VLOOKUP(D27,'[1]new tesco'!$B$6:$I$297,8,FALSE)</f>
        <v>1.58</v>
      </c>
      <c r="F27" s="27">
        <v>12</v>
      </c>
      <c r="G27" s="27">
        <v>1</v>
      </c>
      <c r="H27" s="44">
        <v>1</v>
      </c>
      <c r="I27" s="44">
        <f t="shared" si="0"/>
        <v>1.58</v>
      </c>
      <c r="K27" s="66" t="s">
        <v>4270</v>
      </c>
      <c r="L27" s="66" t="s">
        <v>3771</v>
      </c>
    </row>
    <row r="28" spans="2:12" x14ac:dyDescent="0.3">
      <c r="B28" s="27"/>
      <c r="C28" s="27">
        <v>25</v>
      </c>
      <c r="D28" s="50" t="s">
        <v>2094</v>
      </c>
      <c r="E28" s="107">
        <v>1.58</v>
      </c>
      <c r="F28" s="27"/>
      <c r="G28" s="27">
        <v>1</v>
      </c>
      <c r="H28" s="44">
        <v>3.09</v>
      </c>
      <c r="I28" s="44">
        <f t="shared" si="0"/>
        <v>0.51132686084142398</v>
      </c>
      <c r="K28" s="66" t="s">
        <v>4271</v>
      </c>
      <c r="L28" s="66" t="s">
        <v>4272</v>
      </c>
    </row>
    <row r="29" spans="2:12" x14ac:dyDescent="0.3">
      <c r="B29" s="27"/>
      <c r="C29" s="27">
        <v>26</v>
      </c>
      <c r="D29" s="50" t="s">
        <v>4231</v>
      </c>
      <c r="E29" s="107">
        <v>0.49</v>
      </c>
      <c r="F29" s="27"/>
      <c r="G29" s="27">
        <v>1</v>
      </c>
      <c r="H29" s="44">
        <v>1</v>
      </c>
      <c r="I29" s="44">
        <f t="shared" si="0"/>
        <v>0.49</v>
      </c>
      <c r="K29" s="66" t="s">
        <v>2640</v>
      </c>
      <c r="L29" s="66" t="s">
        <v>3772</v>
      </c>
    </row>
    <row r="30" spans="2:12" x14ac:dyDescent="0.3">
      <c r="B30" s="27"/>
      <c r="C30" s="27">
        <v>27</v>
      </c>
      <c r="D30" s="50" t="s">
        <v>3664</v>
      </c>
      <c r="E30" s="107">
        <v>0.45</v>
      </c>
      <c r="F30" s="27"/>
      <c r="G30" s="27">
        <v>2</v>
      </c>
      <c r="H30" s="44">
        <v>1</v>
      </c>
      <c r="I30" s="44">
        <f t="shared" si="0"/>
        <v>0.9</v>
      </c>
      <c r="K30" s="66" t="s">
        <v>2079</v>
      </c>
      <c r="L30" s="66" t="s">
        <v>3773</v>
      </c>
    </row>
    <row r="31" spans="2:12" x14ac:dyDescent="0.3">
      <c r="B31" s="27"/>
      <c r="C31" s="27">
        <v>28</v>
      </c>
      <c r="D31" s="50" t="s">
        <v>29</v>
      </c>
      <c r="E31" s="107">
        <v>0.04</v>
      </c>
      <c r="F31" s="27"/>
      <c r="G31" s="27">
        <v>1</v>
      </c>
      <c r="H31" s="44">
        <v>1</v>
      </c>
      <c r="I31" s="44">
        <f t="shared" si="0"/>
        <v>0.04</v>
      </c>
      <c r="K31" s="66" t="s">
        <v>4273</v>
      </c>
      <c r="L31" s="66" t="s">
        <v>3774</v>
      </c>
    </row>
    <row r="32" spans="2:12" x14ac:dyDescent="0.3">
      <c r="B32" s="27"/>
      <c r="C32" s="27">
        <v>29</v>
      </c>
      <c r="D32" s="50" t="s">
        <v>30</v>
      </c>
      <c r="E32" s="107">
        <v>0.11</v>
      </c>
      <c r="F32" s="27"/>
      <c r="G32" s="27">
        <v>1</v>
      </c>
      <c r="H32" s="44">
        <v>1</v>
      </c>
      <c r="I32" s="44">
        <f t="shared" si="0"/>
        <v>0.11</v>
      </c>
      <c r="K32" s="66" t="s">
        <v>4274</v>
      </c>
      <c r="L32" s="66" t="s">
        <v>2638</v>
      </c>
    </row>
    <row r="33" spans="2:12" x14ac:dyDescent="0.3">
      <c r="B33" s="27"/>
      <c r="C33" s="27">
        <v>30</v>
      </c>
      <c r="D33" s="50" t="s">
        <v>260</v>
      </c>
      <c r="E33" s="107">
        <v>0.26</v>
      </c>
      <c r="F33" s="27"/>
      <c r="G33" s="27">
        <v>1</v>
      </c>
      <c r="H33" s="44">
        <v>1</v>
      </c>
      <c r="I33" s="44">
        <f t="shared" si="0"/>
        <v>0.26</v>
      </c>
      <c r="K33" s="66" t="s">
        <v>974</v>
      </c>
      <c r="L33" s="66" t="s">
        <v>3775</v>
      </c>
    </row>
    <row r="34" spans="2:12" x14ac:dyDescent="0.3">
      <c r="B34" s="27"/>
      <c r="C34" s="27">
        <v>31</v>
      </c>
      <c r="D34" s="50" t="s">
        <v>31</v>
      </c>
      <c r="E34" s="107">
        <f>VLOOKUP(D34,'[1]new tesco'!$B$6:$I$297,8,FALSE)</f>
        <v>0.95</v>
      </c>
      <c r="F34" s="27"/>
      <c r="G34" s="27">
        <v>1</v>
      </c>
      <c r="H34" s="44">
        <v>1</v>
      </c>
      <c r="I34" s="44">
        <f t="shared" si="0"/>
        <v>0.95</v>
      </c>
      <c r="K34" s="66" t="s">
        <v>4275</v>
      </c>
      <c r="L34" s="66" t="s">
        <v>3776</v>
      </c>
    </row>
    <row r="35" spans="2:12" x14ac:dyDescent="0.3">
      <c r="B35" s="27"/>
      <c r="C35" s="27">
        <v>32</v>
      </c>
      <c r="D35" s="50" t="s">
        <v>32</v>
      </c>
      <c r="E35" s="107">
        <v>1.0900000000000001</v>
      </c>
      <c r="F35" s="27"/>
      <c r="G35" s="27">
        <v>1</v>
      </c>
      <c r="H35" s="44">
        <v>1</v>
      </c>
      <c r="I35" s="44">
        <f t="shared" si="0"/>
        <v>1.0900000000000001</v>
      </c>
      <c r="K35" s="66" t="s">
        <v>4276</v>
      </c>
      <c r="L35" s="66" t="s">
        <v>4277</v>
      </c>
    </row>
    <row r="36" spans="2:12" x14ac:dyDescent="0.3">
      <c r="B36" s="27"/>
      <c r="C36" s="27">
        <v>33</v>
      </c>
      <c r="D36" s="50" t="s">
        <v>33</v>
      </c>
      <c r="E36" s="107">
        <v>0.9</v>
      </c>
      <c r="F36" s="27"/>
      <c r="G36" s="27">
        <v>1</v>
      </c>
      <c r="H36" s="44">
        <v>1.83</v>
      </c>
      <c r="I36" s="44">
        <f t="shared" si="0"/>
        <v>0.49180327868852458</v>
      </c>
      <c r="K36" s="66" t="s">
        <v>4278</v>
      </c>
      <c r="L36" s="66" t="s">
        <v>2645</v>
      </c>
    </row>
    <row r="37" spans="2:12" x14ac:dyDescent="0.3">
      <c r="B37" s="27"/>
      <c r="C37" s="27">
        <v>34</v>
      </c>
      <c r="D37" s="50" t="s">
        <v>35</v>
      </c>
      <c r="E37" s="107">
        <v>0.66</v>
      </c>
      <c r="F37" s="27"/>
      <c r="G37" s="27">
        <v>1</v>
      </c>
      <c r="H37" s="44">
        <v>4.17</v>
      </c>
      <c r="I37" s="44">
        <f t="shared" si="0"/>
        <v>0.15827338129496404</v>
      </c>
      <c r="K37" s="66" t="s">
        <v>2656</v>
      </c>
      <c r="L37" s="66" t="s">
        <v>2647</v>
      </c>
    </row>
    <row r="38" spans="2:12" x14ac:dyDescent="0.3">
      <c r="B38" s="27"/>
      <c r="C38" s="27">
        <v>35</v>
      </c>
      <c r="D38" s="50" t="s">
        <v>36</v>
      </c>
      <c r="E38" s="107">
        <v>0.32</v>
      </c>
      <c r="F38" s="27">
        <v>3</v>
      </c>
      <c r="G38" s="27">
        <v>1</v>
      </c>
      <c r="H38" s="44">
        <v>3</v>
      </c>
      <c r="I38" s="44">
        <f t="shared" si="0"/>
        <v>0.10666666666666667</v>
      </c>
      <c r="K38" s="66" t="s">
        <v>1638</v>
      </c>
      <c r="L38" s="66" t="s">
        <v>3777</v>
      </c>
    </row>
    <row r="39" spans="2:12" x14ac:dyDescent="0.3">
      <c r="B39" s="27"/>
      <c r="C39" s="27">
        <v>36</v>
      </c>
      <c r="D39" s="50" t="s">
        <v>37</v>
      </c>
      <c r="E39" s="107">
        <v>0.42</v>
      </c>
      <c r="F39" s="27"/>
      <c r="G39" s="27">
        <v>2</v>
      </c>
      <c r="H39" s="44">
        <v>1</v>
      </c>
      <c r="I39" s="44">
        <f t="shared" si="0"/>
        <v>0.84</v>
      </c>
      <c r="K39" s="66" t="s">
        <v>4279</v>
      </c>
      <c r="L39" s="66" t="s">
        <v>3779</v>
      </c>
    </row>
    <row r="40" spans="2:12" x14ac:dyDescent="0.3">
      <c r="B40" s="27"/>
      <c r="C40" s="27">
        <v>37</v>
      </c>
      <c r="D40" s="50" t="s">
        <v>42</v>
      </c>
      <c r="E40" s="107">
        <v>0.43</v>
      </c>
      <c r="F40" s="27"/>
      <c r="G40" s="27">
        <v>1</v>
      </c>
      <c r="H40" s="44">
        <v>1</v>
      </c>
      <c r="I40" s="44">
        <f t="shared" si="0"/>
        <v>0.43</v>
      </c>
      <c r="K40" s="66" t="s">
        <v>2646</v>
      </c>
      <c r="L40" s="66" t="s">
        <v>4280</v>
      </c>
    </row>
    <row r="41" spans="2:12" x14ac:dyDescent="0.3">
      <c r="B41" s="27"/>
      <c r="C41" s="27">
        <v>38</v>
      </c>
      <c r="D41" s="50" t="s">
        <v>590</v>
      </c>
      <c r="E41" s="107">
        <v>0.95</v>
      </c>
      <c r="F41" s="27">
        <v>3</v>
      </c>
      <c r="G41" s="27">
        <v>1</v>
      </c>
      <c r="H41" s="44">
        <v>3</v>
      </c>
      <c r="I41" s="44">
        <f t="shared" si="0"/>
        <v>0.31666666666666665</v>
      </c>
      <c r="K41" s="66" t="s">
        <v>4281</v>
      </c>
      <c r="L41" s="66" t="s">
        <v>3781</v>
      </c>
    </row>
    <row r="42" spans="2:12" x14ac:dyDescent="0.3">
      <c r="B42" s="27"/>
      <c r="C42" s="27">
        <v>39</v>
      </c>
      <c r="D42" s="50" t="s">
        <v>3665</v>
      </c>
      <c r="E42" s="107">
        <v>0.47</v>
      </c>
      <c r="F42" s="27">
        <v>3</v>
      </c>
      <c r="G42" s="27">
        <v>1</v>
      </c>
      <c r="H42" s="44">
        <v>3</v>
      </c>
      <c r="I42" s="44">
        <f t="shared" si="0"/>
        <v>0.15666666666666665</v>
      </c>
      <c r="K42" s="66" t="s">
        <v>4281</v>
      </c>
      <c r="L42" s="66" t="s">
        <v>3782</v>
      </c>
    </row>
    <row r="43" spans="2:12" x14ac:dyDescent="0.3">
      <c r="B43" s="27"/>
      <c r="C43" s="27">
        <v>40</v>
      </c>
      <c r="D43" s="50" t="s">
        <v>28</v>
      </c>
      <c r="E43" s="107">
        <v>1.49</v>
      </c>
      <c r="F43" s="27"/>
      <c r="G43" s="27">
        <v>1</v>
      </c>
      <c r="H43" s="44">
        <v>3.85</v>
      </c>
      <c r="I43" s="44">
        <f t="shared" si="0"/>
        <v>0.38701298701298698</v>
      </c>
      <c r="K43" s="66" t="s">
        <v>4282</v>
      </c>
      <c r="L43" s="66" t="s">
        <v>2655</v>
      </c>
    </row>
    <row r="44" spans="2:12" x14ac:dyDescent="0.3">
      <c r="B44" s="27"/>
      <c r="C44" s="27">
        <v>41</v>
      </c>
      <c r="D44" s="50" t="s">
        <v>289</v>
      </c>
      <c r="E44" s="107">
        <f>VLOOKUP(D44,'[1]new tesco'!$B$6:$I$297,8,FALSE)</f>
        <v>1.26</v>
      </c>
      <c r="F44" s="27"/>
      <c r="G44" s="27">
        <v>1</v>
      </c>
      <c r="H44" s="44">
        <v>7.5</v>
      </c>
      <c r="I44" s="44">
        <f t="shared" si="0"/>
        <v>0.16800000000000001</v>
      </c>
      <c r="K44" s="66" t="s">
        <v>2124</v>
      </c>
      <c r="L44" s="66" t="s">
        <v>3783</v>
      </c>
    </row>
    <row r="45" spans="2:12" x14ac:dyDescent="0.3">
      <c r="B45" s="27"/>
      <c r="C45" s="27">
        <v>42</v>
      </c>
      <c r="D45" s="50" t="s">
        <v>4232</v>
      </c>
      <c r="E45" s="107">
        <v>1.47</v>
      </c>
      <c r="F45" s="27">
        <v>3</v>
      </c>
      <c r="G45" s="27">
        <v>2</v>
      </c>
      <c r="H45" s="44">
        <v>1.5</v>
      </c>
      <c r="I45" s="44">
        <f t="shared" si="0"/>
        <v>1.96</v>
      </c>
      <c r="K45" s="66" t="s">
        <v>4283</v>
      </c>
      <c r="L45" s="66" t="s">
        <v>4284</v>
      </c>
    </row>
    <row r="46" spans="2:12" x14ac:dyDescent="0.3">
      <c r="B46" s="27"/>
      <c r="C46" s="27">
        <v>43</v>
      </c>
      <c r="D46" s="50" t="s">
        <v>228</v>
      </c>
      <c r="E46" s="107">
        <v>1.05</v>
      </c>
      <c r="F46" s="27"/>
      <c r="G46" s="27">
        <v>2</v>
      </c>
      <c r="H46" s="44">
        <v>1</v>
      </c>
      <c r="I46" s="44">
        <f t="shared" si="0"/>
        <v>2.1</v>
      </c>
      <c r="K46" s="66" t="s">
        <v>4285</v>
      </c>
      <c r="L46" s="66" t="s">
        <v>2660</v>
      </c>
    </row>
    <row r="47" spans="2:12" x14ac:dyDescent="0.3">
      <c r="B47" s="27"/>
      <c r="C47" s="27">
        <v>44</v>
      </c>
      <c r="D47" s="50" t="s">
        <v>229</v>
      </c>
      <c r="E47" s="107">
        <v>0.45</v>
      </c>
      <c r="F47" s="27"/>
      <c r="G47" s="27">
        <v>5</v>
      </c>
      <c r="H47" s="44">
        <v>1</v>
      </c>
      <c r="I47" s="44">
        <f t="shared" si="0"/>
        <v>2.25</v>
      </c>
      <c r="K47" s="66" t="s">
        <v>4286</v>
      </c>
      <c r="L47" s="66" t="s">
        <v>2662</v>
      </c>
    </row>
    <row r="48" spans="2:12" x14ac:dyDescent="0.3">
      <c r="B48" s="27"/>
      <c r="C48" s="27">
        <v>45</v>
      </c>
      <c r="D48" s="50" t="s">
        <v>43</v>
      </c>
      <c r="E48" s="107">
        <f>VLOOKUP(D48,'[1]new tesco'!$B$6:$I$297,8,FALSE)</f>
        <v>0.13</v>
      </c>
      <c r="F48" s="27"/>
      <c r="G48" s="27">
        <v>13</v>
      </c>
      <c r="H48" s="44">
        <v>1</v>
      </c>
      <c r="I48" s="44">
        <f t="shared" si="0"/>
        <v>1.69</v>
      </c>
      <c r="K48" s="66" t="s">
        <v>4287</v>
      </c>
      <c r="L48" s="66" t="s">
        <v>2665</v>
      </c>
    </row>
    <row r="49" spans="2:12" x14ac:dyDescent="0.3">
      <c r="B49" s="27"/>
      <c r="C49" s="27">
        <v>46</v>
      </c>
      <c r="D49" s="50" t="s">
        <v>44</v>
      </c>
      <c r="E49" s="107">
        <v>1.68</v>
      </c>
      <c r="F49" s="27">
        <v>5</v>
      </c>
      <c r="G49" s="27">
        <v>3</v>
      </c>
      <c r="H49" s="44">
        <v>1</v>
      </c>
      <c r="I49" s="44">
        <f t="shared" si="0"/>
        <v>5.04</v>
      </c>
      <c r="K49" s="66" t="s">
        <v>4288</v>
      </c>
      <c r="L49" s="66" t="s">
        <v>3786</v>
      </c>
    </row>
    <row r="50" spans="2:12" x14ac:dyDescent="0.3">
      <c r="B50" s="27"/>
      <c r="C50" s="27">
        <v>47</v>
      </c>
      <c r="D50" s="50" t="s">
        <v>45</v>
      </c>
      <c r="E50" s="107">
        <v>2.1</v>
      </c>
      <c r="F50" s="27">
        <v>12</v>
      </c>
      <c r="G50" s="27">
        <v>1</v>
      </c>
      <c r="H50" s="44">
        <v>1.0900000000000001</v>
      </c>
      <c r="I50" s="44">
        <f t="shared" si="0"/>
        <v>1.926605504587156</v>
      </c>
      <c r="K50" s="66" t="s">
        <v>4289</v>
      </c>
      <c r="L50" s="66" t="s">
        <v>3787</v>
      </c>
    </row>
    <row r="51" spans="2:12" x14ac:dyDescent="0.3">
      <c r="B51" s="27"/>
      <c r="C51" s="27">
        <v>48</v>
      </c>
      <c r="D51" s="50" t="s">
        <v>367</v>
      </c>
      <c r="E51" s="107">
        <f>VLOOKUP(D51,'[1]new tesco'!$B$6:$I$297,8,FALSE)</f>
        <v>0.53</v>
      </c>
      <c r="F51" s="27"/>
      <c r="G51" s="27">
        <v>6</v>
      </c>
      <c r="H51" s="44">
        <v>1</v>
      </c>
      <c r="I51" s="44">
        <f t="shared" si="0"/>
        <v>3.18</v>
      </c>
      <c r="K51" s="66" t="s">
        <v>4290</v>
      </c>
      <c r="L51" s="66" t="s">
        <v>3788</v>
      </c>
    </row>
    <row r="52" spans="2:12" x14ac:dyDescent="0.3">
      <c r="B52" s="27"/>
      <c r="C52" s="27">
        <v>49</v>
      </c>
      <c r="D52" s="50" t="s">
        <v>547</v>
      </c>
      <c r="E52" s="107">
        <v>0.79</v>
      </c>
      <c r="F52" s="27"/>
      <c r="G52" s="27">
        <v>4</v>
      </c>
      <c r="H52" s="44">
        <v>1</v>
      </c>
      <c r="I52" s="44">
        <f t="shared" si="0"/>
        <v>3.16</v>
      </c>
      <c r="K52" s="66" t="s">
        <v>4291</v>
      </c>
      <c r="L52" s="66" t="s">
        <v>3789</v>
      </c>
    </row>
    <row r="53" spans="2:12" x14ac:dyDescent="0.3">
      <c r="B53" s="27"/>
      <c r="C53" s="27">
        <v>50</v>
      </c>
      <c r="D53" s="50" t="s">
        <v>290</v>
      </c>
      <c r="E53" s="107">
        <f>VLOOKUP(D53,'[1]new tesco'!$B$6:$I$297,8,FALSE)</f>
        <v>2</v>
      </c>
      <c r="F53" s="27"/>
      <c r="G53" s="27">
        <v>1</v>
      </c>
      <c r="H53" s="44">
        <v>1</v>
      </c>
      <c r="I53" s="44">
        <f t="shared" si="0"/>
        <v>2</v>
      </c>
      <c r="K53" s="66" t="s">
        <v>4292</v>
      </c>
      <c r="L53" s="66" t="s">
        <v>2675</v>
      </c>
    </row>
    <row r="54" spans="2:12" x14ac:dyDescent="0.3">
      <c r="B54" s="27"/>
      <c r="C54" s="27">
        <v>51</v>
      </c>
      <c r="D54" s="50" t="s">
        <v>382</v>
      </c>
      <c r="E54" s="107">
        <f>VLOOKUP(D54,'[1]new tesco'!$B$6:$I$297,8,FALSE)</f>
        <v>0.59</v>
      </c>
      <c r="F54" s="27">
        <v>4</v>
      </c>
      <c r="G54" s="27">
        <v>1</v>
      </c>
      <c r="H54" s="44">
        <v>1</v>
      </c>
      <c r="I54" s="44">
        <f t="shared" si="0"/>
        <v>0.59</v>
      </c>
      <c r="K54" s="66" t="s">
        <v>4293</v>
      </c>
      <c r="L54" s="66" t="s">
        <v>4294</v>
      </c>
    </row>
    <row r="55" spans="2:12" x14ac:dyDescent="0.3">
      <c r="B55" s="27"/>
      <c r="C55" s="27">
        <v>52</v>
      </c>
      <c r="D55" s="50" t="s">
        <v>3667</v>
      </c>
      <c r="E55" s="107">
        <v>1.89</v>
      </c>
      <c r="F55" s="27"/>
      <c r="G55" s="27">
        <v>1</v>
      </c>
      <c r="H55" s="44">
        <v>3.57</v>
      </c>
      <c r="I55" s="44">
        <f t="shared" si="0"/>
        <v>0.52941176470588236</v>
      </c>
      <c r="K55" s="66" t="s">
        <v>4295</v>
      </c>
      <c r="L55" s="66" t="s">
        <v>2678</v>
      </c>
    </row>
    <row r="56" spans="2:12" x14ac:dyDescent="0.3">
      <c r="B56" s="27"/>
      <c r="C56" s="27">
        <v>53</v>
      </c>
      <c r="D56" s="50" t="s">
        <v>3668</v>
      </c>
      <c r="E56" s="107">
        <f>VLOOKUP(D56,'[1]new tesco'!$B$6:$I$297,8,FALSE)</f>
        <v>2.63</v>
      </c>
      <c r="F56" s="27">
        <v>2</v>
      </c>
      <c r="G56" s="27">
        <v>1</v>
      </c>
      <c r="H56" s="44">
        <v>2.86</v>
      </c>
      <c r="I56" s="44">
        <f t="shared" si="0"/>
        <v>0.91958041958041958</v>
      </c>
      <c r="K56" s="66" t="s">
        <v>4296</v>
      </c>
      <c r="L56" s="66" t="s">
        <v>4297</v>
      </c>
    </row>
    <row r="57" spans="2:12" x14ac:dyDescent="0.3">
      <c r="B57" s="27"/>
      <c r="C57" s="27">
        <v>54</v>
      </c>
      <c r="D57" s="50" t="s">
        <v>291</v>
      </c>
      <c r="E57" s="107">
        <f>VLOOKUP(D57,'[1]new tesco'!$B$6:$I$297,8,FALSE)</f>
        <v>2.1</v>
      </c>
      <c r="F57" s="27">
        <v>6</v>
      </c>
      <c r="G57" s="27">
        <v>1</v>
      </c>
      <c r="H57" s="44">
        <v>3</v>
      </c>
      <c r="I57" s="44">
        <f t="shared" si="0"/>
        <v>0.70000000000000007</v>
      </c>
      <c r="K57" s="66" t="s">
        <v>4298</v>
      </c>
      <c r="L57" s="66" t="s">
        <v>2677</v>
      </c>
    </row>
    <row r="58" spans="2:12" x14ac:dyDescent="0.3">
      <c r="B58" s="27"/>
      <c r="C58" s="27">
        <v>55</v>
      </c>
      <c r="D58" s="50" t="s">
        <v>4233</v>
      </c>
      <c r="E58" s="107">
        <f>VLOOKUP(D58,'[1]new tesco'!$B$6:$I$297,8,FALSE)</f>
        <v>2.1</v>
      </c>
      <c r="F58" s="27">
        <v>5</v>
      </c>
      <c r="G58" s="27">
        <v>1</v>
      </c>
      <c r="H58" s="44">
        <v>2.5</v>
      </c>
      <c r="I58" s="44">
        <f t="shared" si="0"/>
        <v>0.84000000000000008</v>
      </c>
      <c r="K58" s="66" t="s">
        <v>4299</v>
      </c>
      <c r="L58" s="66" t="s">
        <v>4300</v>
      </c>
    </row>
    <row r="59" spans="2:12" x14ac:dyDescent="0.3">
      <c r="B59" s="27"/>
      <c r="C59" s="27">
        <v>56</v>
      </c>
      <c r="D59" s="50" t="s">
        <v>3669</v>
      </c>
      <c r="E59" s="107">
        <v>3.46</v>
      </c>
      <c r="F59" s="27"/>
      <c r="G59" s="27">
        <v>1</v>
      </c>
      <c r="H59" s="44">
        <v>1</v>
      </c>
      <c r="I59" s="44">
        <f t="shared" si="0"/>
        <v>3.46</v>
      </c>
      <c r="K59" s="66" t="s">
        <v>2190</v>
      </c>
      <c r="L59" s="66" t="s">
        <v>2680</v>
      </c>
    </row>
    <row r="60" spans="2:12" x14ac:dyDescent="0.3">
      <c r="B60" s="27"/>
      <c r="C60" s="27">
        <v>57</v>
      </c>
      <c r="D60" s="50" t="s">
        <v>4234</v>
      </c>
      <c r="E60" s="107">
        <v>0.95</v>
      </c>
      <c r="F60" s="27"/>
      <c r="G60" s="27">
        <v>1</v>
      </c>
      <c r="H60" s="44">
        <v>1</v>
      </c>
      <c r="I60" s="44">
        <f t="shared" si="0"/>
        <v>0.95</v>
      </c>
      <c r="K60" s="66" t="s">
        <v>2190</v>
      </c>
      <c r="L60" s="66" t="s">
        <v>4301</v>
      </c>
    </row>
    <row r="61" spans="2:12" x14ac:dyDescent="0.3">
      <c r="B61" s="27"/>
      <c r="C61" s="27">
        <v>58</v>
      </c>
      <c r="D61" s="50" t="s">
        <v>49</v>
      </c>
      <c r="E61" s="107">
        <f>VLOOKUP(D61,'[1]new tesco'!$B$6:$I$297,8,FALSE)</f>
        <v>0.79</v>
      </c>
      <c r="F61" s="27"/>
      <c r="G61" s="27">
        <v>1</v>
      </c>
      <c r="H61" s="44">
        <v>6</v>
      </c>
      <c r="I61" s="44">
        <f t="shared" si="0"/>
        <v>0.13166666666666668</v>
      </c>
      <c r="K61" s="66" t="s">
        <v>1058</v>
      </c>
      <c r="L61" s="66" t="s">
        <v>2682</v>
      </c>
    </row>
    <row r="62" spans="2:12" x14ac:dyDescent="0.3">
      <c r="B62" s="27"/>
      <c r="C62" s="27">
        <v>59</v>
      </c>
      <c r="D62" s="50" t="s">
        <v>2143</v>
      </c>
      <c r="E62" s="107">
        <v>1.1599999999999999</v>
      </c>
      <c r="F62" s="27">
        <v>18</v>
      </c>
      <c r="G62" s="27">
        <v>2</v>
      </c>
      <c r="H62" s="44">
        <v>1.06</v>
      </c>
      <c r="I62" s="44">
        <f t="shared" si="0"/>
        <v>2.1886792452830188</v>
      </c>
      <c r="K62" s="66" t="s">
        <v>3725</v>
      </c>
      <c r="L62" s="66" t="s">
        <v>2684</v>
      </c>
    </row>
    <row r="63" spans="2:12" x14ac:dyDescent="0.3">
      <c r="B63" s="27"/>
      <c r="C63" s="27">
        <v>60</v>
      </c>
      <c r="D63" s="50" t="s">
        <v>3670</v>
      </c>
      <c r="E63" s="107">
        <v>0.85</v>
      </c>
      <c r="F63" s="27">
        <v>18</v>
      </c>
      <c r="G63" s="27">
        <v>2</v>
      </c>
      <c r="H63" s="44">
        <v>1.38</v>
      </c>
      <c r="I63" s="44">
        <f t="shared" si="0"/>
        <v>1.2318840579710146</v>
      </c>
      <c r="K63" s="66" t="s">
        <v>4302</v>
      </c>
      <c r="L63" s="66" t="s">
        <v>2686</v>
      </c>
    </row>
    <row r="64" spans="2:12" x14ac:dyDescent="0.3">
      <c r="B64" s="27"/>
      <c r="C64" s="27">
        <v>61</v>
      </c>
      <c r="D64" s="50" t="s">
        <v>383</v>
      </c>
      <c r="E64" s="107">
        <v>0.53</v>
      </c>
      <c r="F64" s="27"/>
      <c r="G64" s="27">
        <v>1</v>
      </c>
      <c r="H64" s="44">
        <v>1</v>
      </c>
      <c r="I64" s="44">
        <f t="shared" si="0"/>
        <v>0.53</v>
      </c>
      <c r="K64" s="66" t="s">
        <v>2154</v>
      </c>
      <c r="L64" s="66" t="s">
        <v>3791</v>
      </c>
    </row>
    <row r="65" spans="2:12" x14ac:dyDescent="0.3">
      <c r="B65" s="27"/>
      <c r="C65" s="27">
        <v>62</v>
      </c>
      <c r="D65" s="50" t="s">
        <v>231</v>
      </c>
      <c r="E65" s="107">
        <v>1.05</v>
      </c>
      <c r="F65" s="27">
        <v>6</v>
      </c>
      <c r="G65" s="27">
        <v>1</v>
      </c>
      <c r="H65" s="44">
        <v>3</v>
      </c>
      <c r="I65" s="44">
        <f t="shared" si="0"/>
        <v>0.35000000000000003</v>
      </c>
      <c r="K65" s="66" t="s">
        <v>1661</v>
      </c>
      <c r="L65" s="66" t="s">
        <v>3792</v>
      </c>
    </row>
    <row r="66" spans="2:12" x14ac:dyDescent="0.3">
      <c r="B66" s="27"/>
      <c r="C66" s="27">
        <v>63</v>
      </c>
      <c r="D66" s="50" t="s">
        <v>384</v>
      </c>
      <c r="E66" s="107">
        <f>VLOOKUP(D66,'[1]new tesco'!$B$6:$I$297,8,FALSE)</f>
        <v>0.65</v>
      </c>
      <c r="F66" s="27">
        <v>8</v>
      </c>
      <c r="G66" s="27">
        <v>1</v>
      </c>
      <c r="H66" s="44">
        <v>8</v>
      </c>
      <c r="I66" s="44">
        <f t="shared" si="0"/>
        <v>8.1250000000000003E-2</v>
      </c>
      <c r="K66" s="66" t="s">
        <v>1662</v>
      </c>
      <c r="L66" s="66" t="s">
        <v>4303</v>
      </c>
    </row>
    <row r="67" spans="2:12" x14ac:dyDescent="0.3">
      <c r="B67" s="27"/>
      <c r="C67" s="27">
        <v>64</v>
      </c>
      <c r="D67" s="50" t="s">
        <v>3671</v>
      </c>
      <c r="E67" s="107">
        <v>0.47</v>
      </c>
      <c r="F67" s="27">
        <v>31</v>
      </c>
      <c r="G67" s="27">
        <v>1</v>
      </c>
      <c r="H67" s="44">
        <v>2.58</v>
      </c>
      <c r="I67" s="44">
        <f t="shared" si="0"/>
        <v>0.18217054263565891</v>
      </c>
      <c r="K67" s="66" t="s">
        <v>4304</v>
      </c>
      <c r="L67" s="66" t="s">
        <v>3793</v>
      </c>
    </row>
    <row r="68" spans="2:12" x14ac:dyDescent="0.3">
      <c r="B68" s="27"/>
      <c r="C68" s="27">
        <v>65</v>
      </c>
      <c r="D68" s="50" t="s">
        <v>3671</v>
      </c>
      <c r="E68" s="107">
        <v>0.47</v>
      </c>
      <c r="F68" s="27">
        <v>22</v>
      </c>
      <c r="G68" s="27">
        <v>1</v>
      </c>
      <c r="H68" s="44">
        <v>4.4000000000000004</v>
      </c>
      <c r="I68" s="44">
        <f t="shared" si="0"/>
        <v>0.1068181818181818</v>
      </c>
      <c r="K68" s="66" t="s">
        <v>4305</v>
      </c>
      <c r="L68" s="66" t="s">
        <v>3795</v>
      </c>
    </row>
    <row r="69" spans="2:12" x14ac:dyDescent="0.3">
      <c r="B69" s="27"/>
      <c r="C69" s="27">
        <v>66</v>
      </c>
      <c r="D69" s="50" t="s">
        <v>3671</v>
      </c>
      <c r="E69" s="107">
        <v>0.47</v>
      </c>
      <c r="F69" s="27">
        <v>22</v>
      </c>
      <c r="G69" s="27">
        <v>1</v>
      </c>
      <c r="H69" s="44">
        <v>8</v>
      </c>
      <c r="I69" s="44">
        <f t="shared" ref="I69:I105" si="1">(E69*G69)/H69</f>
        <v>5.8749999999999997E-2</v>
      </c>
      <c r="K69" s="66" t="s">
        <v>4306</v>
      </c>
      <c r="L69" s="66" t="s">
        <v>4307</v>
      </c>
    </row>
    <row r="70" spans="2:12" x14ac:dyDescent="0.3">
      <c r="B70" s="27"/>
      <c r="C70" s="27">
        <v>67</v>
      </c>
      <c r="D70" s="50" t="s">
        <v>3671</v>
      </c>
      <c r="E70" s="107">
        <v>1.1000000000000001</v>
      </c>
      <c r="F70" s="27">
        <v>10</v>
      </c>
      <c r="G70" s="27">
        <v>1</v>
      </c>
      <c r="H70" s="44">
        <v>2.5</v>
      </c>
      <c r="I70" s="44">
        <f t="shared" si="1"/>
        <v>0.44000000000000006</v>
      </c>
      <c r="K70" s="66" t="s">
        <v>4308</v>
      </c>
      <c r="L70" s="66" t="s">
        <v>2704</v>
      </c>
    </row>
    <row r="71" spans="2:12" x14ac:dyDescent="0.3">
      <c r="B71" s="27"/>
      <c r="C71" s="27">
        <v>68</v>
      </c>
      <c r="D71" s="50" t="s">
        <v>3671</v>
      </c>
      <c r="E71" s="107">
        <v>0.6</v>
      </c>
      <c r="F71" s="27">
        <v>23</v>
      </c>
      <c r="G71" s="27">
        <v>1</v>
      </c>
      <c r="H71" s="44">
        <v>7.67</v>
      </c>
      <c r="I71" s="44">
        <f t="shared" si="1"/>
        <v>7.822685788787484E-2</v>
      </c>
      <c r="K71" s="66" t="s">
        <v>4309</v>
      </c>
      <c r="L71" s="66" t="s">
        <v>3805</v>
      </c>
    </row>
    <row r="72" spans="2:12" x14ac:dyDescent="0.3">
      <c r="B72" s="27"/>
      <c r="C72" s="27">
        <v>69</v>
      </c>
      <c r="D72" s="50" t="s">
        <v>4235</v>
      </c>
      <c r="E72" s="107">
        <f>VLOOKUP(D72,'[1]new tesco'!$B$6:$I$297,8,FALSE)</f>
        <v>0.42</v>
      </c>
      <c r="F72" s="27">
        <v>39</v>
      </c>
      <c r="G72" s="27">
        <v>1</v>
      </c>
      <c r="H72" s="44">
        <v>4.33</v>
      </c>
      <c r="I72" s="44">
        <f t="shared" si="1"/>
        <v>9.6997690531177821E-2</v>
      </c>
      <c r="K72" s="66" t="s">
        <v>4310</v>
      </c>
      <c r="L72" s="66" t="s">
        <v>4311</v>
      </c>
    </row>
    <row r="73" spans="2:12" x14ac:dyDescent="0.3">
      <c r="B73" s="27"/>
      <c r="C73" s="27">
        <v>70</v>
      </c>
      <c r="D73" s="50" t="s">
        <v>55</v>
      </c>
      <c r="E73" s="107">
        <v>1.89</v>
      </c>
      <c r="F73" s="27">
        <v>48</v>
      </c>
      <c r="G73" s="27">
        <v>1</v>
      </c>
      <c r="H73" s="44">
        <v>2.5299999999999998</v>
      </c>
      <c r="I73" s="44">
        <f t="shared" si="1"/>
        <v>0.74703557312252966</v>
      </c>
      <c r="K73" s="66" t="s">
        <v>4312</v>
      </c>
      <c r="L73" s="66" t="s">
        <v>4313</v>
      </c>
    </row>
    <row r="74" spans="2:12" x14ac:dyDescent="0.3">
      <c r="B74" s="27"/>
      <c r="C74" s="27">
        <v>71</v>
      </c>
      <c r="D74" s="50" t="s">
        <v>54</v>
      </c>
      <c r="E74" s="107">
        <v>1.1599999999999999</v>
      </c>
      <c r="F74" s="27"/>
      <c r="G74" s="27">
        <v>1</v>
      </c>
      <c r="H74" s="44">
        <v>78.209999999999994</v>
      </c>
      <c r="I74" s="44">
        <f t="shared" si="1"/>
        <v>1.4831862933128756E-2</v>
      </c>
      <c r="K74" s="66" t="s">
        <v>4314</v>
      </c>
      <c r="L74" s="66" t="s">
        <v>3797</v>
      </c>
    </row>
    <row r="75" spans="2:12" x14ac:dyDescent="0.3">
      <c r="B75" s="27"/>
      <c r="C75" s="27">
        <v>72</v>
      </c>
      <c r="D75" s="50" t="s">
        <v>263</v>
      </c>
      <c r="E75" s="107">
        <v>2.31</v>
      </c>
      <c r="F75" s="27"/>
      <c r="G75" s="27">
        <v>1</v>
      </c>
      <c r="H75" s="44">
        <v>9.52</v>
      </c>
      <c r="I75" s="44">
        <f t="shared" si="1"/>
        <v>0.24264705882352944</v>
      </c>
      <c r="K75" s="66" t="s">
        <v>972</v>
      </c>
      <c r="L75" s="66" t="s">
        <v>3798</v>
      </c>
    </row>
    <row r="76" spans="2:12" x14ac:dyDescent="0.3">
      <c r="B76" s="27"/>
      <c r="C76" s="27">
        <v>73</v>
      </c>
      <c r="D76" s="50" t="s">
        <v>4236</v>
      </c>
      <c r="E76" s="107">
        <f>VLOOKUP(D76,'[1]new tesco'!$B$6:$I$297,8,FALSE)</f>
        <v>1.05</v>
      </c>
      <c r="F76" s="27"/>
      <c r="G76" s="27">
        <v>1</v>
      </c>
      <c r="H76" s="44">
        <v>12</v>
      </c>
      <c r="I76" s="44">
        <f t="shared" si="1"/>
        <v>8.7500000000000008E-2</v>
      </c>
      <c r="K76" s="66" t="s">
        <v>1058</v>
      </c>
      <c r="L76" s="66" t="s">
        <v>4315</v>
      </c>
    </row>
    <row r="77" spans="2:12" x14ac:dyDescent="0.3">
      <c r="B77" s="27"/>
      <c r="C77" s="27">
        <v>74</v>
      </c>
      <c r="D77" s="50" t="s">
        <v>4237</v>
      </c>
      <c r="E77" s="107">
        <v>0.57999999999999996</v>
      </c>
      <c r="F77" s="27"/>
      <c r="G77" s="27">
        <v>1</v>
      </c>
      <c r="H77" s="44">
        <v>2.5</v>
      </c>
      <c r="I77" s="44">
        <f t="shared" si="1"/>
        <v>0.23199999999999998</v>
      </c>
      <c r="K77" s="66" t="s">
        <v>4316</v>
      </c>
      <c r="L77" s="66" t="s">
        <v>2696</v>
      </c>
    </row>
    <row r="78" spans="2:12" x14ac:dyDescent="0.3">
      <c r="B78" s="27"/>
      <c r="C78" s="27">
        <v>75</v>
      </c>
      <c r="D78" s="50" t="s">
        <v>4238</v>
      </c>
      <c r="E78" s="107">
        <v>0.57999999999999996</v>
      </c>
      <c r="F78" s="27"/>
      <c r="G78" s="27">
        <v>1</v>
      </c>
      <c r="H78" s="44">
        <v>6</v>
      </c>
      <c r="I78" s="44">
        <f t="shared" si="1"/>
        <v>9.6666666666666665E-2</v>
      </c>
      <c r="K78" s="66" t="s">
        <v>4317</v>
      </c>
      <c r="L78" s="66" t="s">
        <v>3800</v>
      </c>
    </row>
    <row r="79" spans="2:12" x14ac:dyDescent="0.3">
      <c r="B79" s="27"/>
      <c r="C79" s="27">
        <v>76</v>
      </c>
      <c r="D79" s="50" t="s">
        <v>4239</v>
      </c>
      <c r="E79" s="107">
        <v>0.57999999999999996</v>
      </c>
      <c r="F79" s="27">
        <v>3</v>
      </c>
      <c r="G79" s="27">
        <v>1</v>
      </c>
      <c r="H79" s="44">
        <v>3</v>
      </c>
      <c r="I79" s="44">
        <f t="shared" si="1"/>
        <v>0.19333333333333333</v>
      </c>
      <c r="K79" s="66" t="s">
        <v>4318</v>
      </c>
      <c r="L79" s="66" t="s">
        <v>4319</v>
      </c>
    </row>
    <row r="80" spans="2:12" x14ac:dyDescent="0.3">
      <c r="B80" s="27"/>
      <c r="C80" s="27">
        <v>77</v>
      </c>
      <c r="D80" s="50" t="s">
        <v>3674</v>
      </c>
      <c r="E80" s="107">
        <v>1.7</v>
      </c>
      <c r="F80" s="27"/>
      <c r="G80" s="27">
        <v>1</v>
      </c>
      <c r="H80" s="44">
        <v>1</v>
      </c>
      <c r="I80" s="44">
        <f t="shared" si="1"/>
        <v>1.7</v>
      </c>
      <c r="K80" s="66" t="s">
        <v>2652</v>
      </c>
      <c r="L80" s="66" t="s">
        <v>3801</v>
      </c>
    </row>
    <row r="81" spans="2:12" x14ac:dyDescent="0.3">
      <c r="B81" s="27"/>
      <c r="C81" s="27">
        <v>78</v>
      </c>
      <c r="D81" s="50" t="s">
        <v>58</v>
      </c>
      <c r="E81" s="107">
        <f>VLOOKUP(D81,'[1]new tesco'!$B$6:$I$297,8,FALSE)</f>
        <v>1.26</v>
      </c>
      <c r="F81" s="27"/>
      <c r="G81" s="27">
        <v>1</v>
      </c>
      <c r="H81" s="44">
        <v>5</v>
      </c>
      <c r="I81" s="44">
        <f t="shared" si="1"/>
        <v>0.252</v>
      </c>
      <c r="K81" s="66" t="s">
        <v>4316</v>
      </c>
      <c r="L81" s="66" t="s">
        <v>1693</v>
      </c>
    </row>
    <row r="82" spans="2:12" x14ac:dyDescent="0.3">
      <c r="B82" s="27"/>
      <c r="C82" s="27">
        <v>79</v>
      </c>
      <c r="D82" s="50" t="s">
        <v>60</v>
      </c>
      <c r="E82" s="107">
        <f>VLOOKUP(D82,'[1]new tesco'!$B$6:$I$297,8,FALSE)</f>
        <v>1.1000000000000001</v>
      </c>
      <c r="F82" s="27">
        <v>80</v>
      </c>
      <c r="G82" s="27">
        <v>1</v>
      </c>
      <c r="H82" s="44">
        <v>1.57</v>
      </c>
      <c r="I82" s="44">
        <f t="shared" si="1"/>
        <v>0.7006369426751593</v>
      </c>
      <c r="K82" s="66" t="s">
        <v>4320</v>
      </c>
      <c r="L82" s="66" t="s">
        <v>1087</v>
      </c>
    </row>
    <row r="83" spans="2:12" x14ac:dyDescent="0.3">
      <c r="B83" s="27"/>
      <c r="C83" s="27">
        <v>80</v>
      </c>
      <c r="D83" s="50" t="s">
        <v>61</v>
      </c>
      <c r="E83" s="107">
        <f>VLOOKUP(D83,'[1]new tesco'!$B$6:$I$297,8,FALSE)</f>
        <v>2.1</v>
      </c>
      <c r="F83" s="27"/>
      <c r="G83" s="27">
        <v>1</v>
      </c>
      <c r="H83" s="44">
        <v>2</v>
      </c>
      <c r="I83" s="44">
        <f t="shared" si="1"/>
        <v>1.05</v>
      </c>
      <c r="K83" s="66" t="s">
        <v>4321</v>
      </c>
      <c r="L83" s="66" t="s">
        <v>2718</v>
      </c>
    </row>
    <row r="84" spans="2:12" x14ac:dyDescent="0.3">
      <c r="B84" s="27"/>
      <c r="C84" s="27">
        <v>81</v>
      </c>
      <c r="D84" s="50" t="s">
        <v>595</v>
      </c>
      <c r="E84" s="107">
        <v>1.99</v>
      </c>
      <c r="F84" s="27">
        <v>9</v>
      </c>
      <c r="G84" s="27">
        <v>1</v>
      </c>
      <c r="H84" s="44">
        <v>1.29</v>
      </c>
      <c r="I84" s="44">
        <f t="shared" si="1"/>
        <v>1.5426356589147285</v>
      </c>
      <c r="K84" s="66" t="s">
        <v>4322</v>
      </c>
      <c r="L84" s="66" t="s">
        <v>3802</v>
      </c>
    </row>
    <row r="85" spans="2:12" x14ac:dyDescent="0.3">
      <c r="B85" s="27"/>
      <c r="C85" s="27">
        <v>82</v>
      </c>
      <c r="D85" s="50" t="s">
        <v>3675</v>
      </c>
      <c r="E85" s="107">
        <v>1</v>
      </c>
      <c r="F85" s="27">
        <v>8</v>
      </c>
      <c r="G85" s="27">
        <v>1</v>
      </c>
      <c r="H85" s="44">
        <v>8</v>
      </c>
      <c r="I85" s="44">
        <f t="shared" si="1"/>
        <v>0.125</v>
      </c>
      <c r="K85" s="66" t="s">
        <v>4323</v>
      </c>
      <c r="L85" s="66" t="s">
        <v>3803</v>
      </c>
    </row>
    <row r="86" spans="2:12" x14ac:dyDescent="0.3">
      <c r="B86" s="27"/>
      <c r="C86" s="27">
        <v>83</v>
      </c>
      <c r="D86" s="50" t="s">
        <v>1670</v>
      </c>
      <c r="E86" s="107">
        <f>VLOOKUP(D86,'[1]new tesco'!$B$6:$I$297,8,FALSE)</f>
        <v>3.03</v>
      </c>
      <c r="F86" s="27">
        <v>5</v>
      </c>
      <c r="G86" s="27">
        <v>1</v>
      </c>
      <c r="H86" s="44">
        <v>5</v>
      </c>
      <c r="I86" s="44">
        <f t="shared" si="1"/>
        <v>0.60599999999999998</v>
      </c>
      <c r="K86" s="66" t="s">
        <v>4324</v>
      </c>
      <c r="L86" s="66" t="s">
        <v>4325</v>
      </c>
    </row>
    <row r="87" spans="2:12" x14ac:dyDescent="0.3">
      <c r="B87" s="27"/>
      <c r="C87" s="27">
        <v>84</v>
      </c>
      <c r="D87" s="50" t="s">
        <v>3677</v>
      </c>
      <c r="E87" s="107">
        <f>1.05/6</f>
        <v>0.17500000000000002</v>
      </c>
      <c r="F87" s="27"/>
      <c r="G87" s="27">
        <v>1</v>
      </c>
      <c r="H87" s="44">
        <v>1</v>
      </c>
      <c r="I87" s="44">
        <f t="shared" si="1"/>
        <v>0.17500000000000002</v>
      </c>
      <c r="K87" s="66" t="s">
        <v>3746</v>
      </c>
      <c r="L87" s="66" t="s">
        <v>4326</v>
      </c>
    </row>
    <row r="88" spans="2:12" x14ac:dyDescent="0.3">
      <c r="B88" s="27"/>
      <c r="C88" s="27">
        <v>85</v>
      </c>
      <c r="D88" s="50" t="s">
        <v>3679</v>
      </c>
      <c r="E88" s="107">
        <v>0.79</v>
      </c>
      <c r="F88" s="27">
        <v>12</v>
      </c>
      <c r="G88" s="27">
        <v>1</v>
      </c>
      <c r="H88" s="44">
        <v>6</v>
      </c>
      <c r="I88" s="44">
        <f t="shared" si="1"/>
        <v>0.13166666666666668</v>
      </c>
      <c r="K88" s="66" t="s">
        <v>4327</v>
      </c>
      <c r="L88" s="66" t="s">
        <v>2731</v>
      </c>
    </row>
    <row r="89" spans="2:12" x14ac:dyDescent="0.3">
      <c r="B89" s="27"/>
      <c r="C89" s="27">
        <v>86</v>
      </c>
      <c r="D89" s="50" t="s">
        <v>53</v>
      </c>
      <c r="E89" s="107">
        <f>VLOOKUP(D89,'[1]new tesco'!$B$6:$I$297,8,FALSE)</f>
        <v>2.1</v>
      </c>
      <c r="F89" s="27"/>
      <c r="G89" s="27">
        <v>1</v>
      </c>
      <c r="H89" s="44">
        <v>10.29</v>
      </c>
      <c r="I89" s="44">
        <f t="shared" si="1"/>
        <v>0.20408163265306126</v>
      </c>
      <c r="K89" s="66" t="s">
        <v>4328</v>
      </c>
      <c r="L89" s="66" t="s">
        <v>3809</v>
      </c>
    </row>
    <row r="90" spans="2:12" x14ac:dyDescent="0.3">
      <c r="B90" s="27"/>
      <c r="C90" s="27">
        <v>87</v>
      </c>
      <c r="D90" s="50" t="s">
        <v>294</v>
      </c>
      <c r="E90" s="107">
        <f>VLOOKUP(D90,'[1]new tesco'!$B$6:$I$297,8,FALSE)</f>
        <v>2.63</v>
      </c>
      <c r="F90" s="27">
        <v>6</v>
      </c>
      <c r="G90" s="27">
        <v>1</v>
      </c>
      <c r="H90" s="44">
        <v>6</v>
      </c>
      <c r="I90" s="44">
        <f t="shared" si="1"/>
        <v>0.4383333333333333</v>
      </c>
      <c r="K90" s="66" t="s">
        <v>2071</v>
      </c>
      <c r="L90" s="66" t="s">
        <v>4329</v>
      </c>
    </row>
    <row r="91" spans="2:12" x14ac:dyDescent="0.3">
      <c r="B91" s="27"/>
      <c r="C91" s="27">
        <v>88</v>
      </c>
      <c r="D91" s="50" t="s">
        <v>234</v>
      </c>
      <c r="E91" s="107">
        <f>VLOOKUP(D91,'[1]new tesco'!$B$6:$I$297,8,FALSE)</f>
        <v>1.46</v>
      </c>
      <c r="F91" s="27"/>
      <c r="G91" s="27">
        <v>1</v>
      </c>
      <c r="H91" s="44">
        <v>1</v>
      </c>
      <c r="I91" s="44">
        <f t="shared" si="1"/>
        <v>1.46</v>
      </c>
      <c r="K91" s="66" t="s">
        <v>4330</v>
      </c>
      <c r="L91" s="66" t="s">
        <v>3810</v>
      </c>
    </row>
    <row r="92" spans="2:12" x14ac:dyDescent="0.3">
      <c r="B92" s="27"/>
      <c r="C92" s="27">
        <v>89</v>
      </c>
      <c r="D92" s="50" t="s">
        <v>62</v>
      </c>
      <c r="E92" s="107">
        <v>1.05</v>
      </c>
      <c r="F92" s="27"/>
      <c r="G92" s="27">
        <v>1</v>
      </c>
      <c r="H92" s="44">
        <v>4</v>
      </c>
      <c r="I92" s="44">
        <f t="shared" si="1"/>
        <v>0.26250000000000001</v>
      </c>
      <c r="K92" s="66" t="s">
        <v>3749</v>
      </c>
      <c r="L92" s="66" t="s">
        <v>2721</v>
      </c>
    </row>
    <row r="93" spans="2:12" x14ac:dyDescent="0.3">
      <c r="B93" s="27"/>
      <c r="C93" s="27">
        <v>90</v>
      </c>
      <c r="D93" s="50" t="s">
        <v>265</v>
      </c>
      <c r="E93" s="107">
        <f>VLOOKUP(D93,'[1]new tesco'!$B$6:$I$297,8,FALSE)</f>
        <v>0.44999999999999996</v>
      </c>
      <c r="F93" s="27"/>
      <c r="G93" s="27">
        <v>1</v>
      </c>
      <c r="H93" s="44">
        <v>4.3499999999999996</v>
      </c>
      <c r="I93" s="44">
        <f t="shared" si="1"/>
        <v>0.10344827586206896</v>
      </c>
      <c r="K93" s="66" t="s">
        <v>972</v>
      </c>
      <c r="L93" s="66" t="s">
        <v>3811</v>
      </c>
    </row>
    <row r="94" spans="2:12" x14ac:dyDescent="0.3">
      <c r="B94" s="27"/>
      <c r="C94" s="27">
        <v>91</v>
      </c>
      <c r="D94" s="50" t="s">
        <v>63</v>
      </c>
      <c r="E94" s="107">
        <f>VLOOKUP(D94,'[1]new tesco'!$B$6:$I$297,8,FALSE)</f>
        <v>0.75</v>
      </c>
      <c r="F94" s="27"/>
      <c r="G94" s="27">
        <v>1</v>
      </c>
      <c r="H94" s="44">
        <v>1</v>
      </c>
      <c r="I94" s="44">
        <f t="shared" si="1"/>
        <v>0.75</v>
      </c>
      <c r="K94" s="66" t="s">
        <v>4331</v>
      </c>
      <c r="L94" s="66" t="s">
        <v>3812</v>
      </c>
    </row>
    <row r="95" spans="2:12" x14ac:dyDescent="0.3">
      <c r="B95" s="27"/>
      <c r="C95" s="27">
        <v>92</v>
      </c>
      <c r="D95" s="50" t="s">
        <v>64</v>
      </c>
      <c r="E95" s="107">
        <f>VLOOKUP(D95,'[1]new tesco'!$B$6:$I$297,8,FALSE)</f>
        <v>0.74</v>
      </c>
      <c r="F95" s="27"/>
      <c r="G95" s="27">
        <v>1</v>
      </c>
      <c r="H95" s="44">
        <v>33.33</v>
      </c>
      <c r="I95" s="44">
        <f t="shared" si="1"/>
        <v>2.2202220222022204E-2</v>
      </c>
      <c r="K95" s="66" t="s">
        <v>1706</v>
      </c>
      <c r="L95" s="66" t="s">
        <v>3813</v>
      </c>
    </row>
    <row r="96" spans="2:12" x14ac:dyDescent="0.3">
      <c r="B96" s="27"/>
      <c r="C96" s="27">
        <v>93</v>
      </c>
      <c r="D96" s="50" t="s">
        <v>373</v>
      </c>
      <c r="E96" s="107">
        <f>VLOOKUP(D96,'[1]new tesco'!$B$6:$I$297,8,FALSE)</f>
        <v>1.3</v>
      </c>
      <c r="F96" s="27">
        <v>12</v>
      </c>
      <c r="G96" s="27">
        <v>1</v>
      </c>
      <c r="H96" s="44">
        <v>6</v>
      </c>
      <c r="I96" s="44">
        <f t="shared" si="1"/>
        <v>0.21666666666666667</v>
      </c>
      <c r="K96" s="66" t="s">
        <v>4332</v>
      </c>
      <c r="L96" s="66" t="s">
        <v>2725</v>
      </c>
    </row>
    <row r="97" spans="2:12" x14ac:dyDescent="0.3">
      <c r="B97" s="27"/>
      <c r="C97" s="27">
        <v>94</v>
      </c>
      <c r="D97" s="50" t="s">
        <v>374</v>
      </c>
      <c r="E97" s="107">
        <f>VLOOKUP(D97,'[1]new tesco'!$B$6:$I$297,8,FALSE)</f>
        <v>0.53</v>
      </c>
      <c r="F97" s="27"/>
      <c r="G97" s="27">
        <v>1</v>
      </c>
      <c r="H97" s="44">
        <v>14</v>
      </c>
      <c r="I97" s="44">
        <f t="shared" si="1"/>
        <v>3.785714285714286E-2</v>
      </c>
      <c r="K97" s="66" t="s">
        <v>1699</v>
      </c>
      <c r="L97" s="66" t="s">
        <v>2726</v>
      </c>
    </row>
    <row r="98" spans="2:12" x14ac:dyDescent="0.3">
      <c r="B98" s="27"/>
      <c r="C98" s="27">
        <v>95</v>
      </c>
      <c r="D98" s="50" t="s">
        <v>3681</v>
      </c>
      <c r="E98" s="107">
        <f>VLOOKUP(D98,'[1]new tesco'!$B$6:$I$297,8,FALSE)</f>
        <v>1.26</v>
      </c>
      <c r="F98" s="27"/>
      <c r="G98" s="27">
        <v>1</v>
      </c>
      <c r="H98" s="44">
        <v>50</v>
      </c>
      <c r="I98" s="44">
        <f t="shared" si="1"/>
        <v>2.52E-2</v>
      </c>
      <c r="K98" s="66" t="s">
        <v>1059</v>
      </c>
      <c r="L98" s="66" t="s">
        <v>2631</v>
      </c>
    </row>
    <row r="99" spans="2:12" x14ac:dyDescent="0.3">
      <c r="B99" s="27"/>
      <c r="C99" s="27">
        <v>96</v>
      </c>
      <c r="D99" s="50" t="s">
        <v>389</v>
      </c>
      <c r="E99" s="107">
        <v>1.26</v>
      </c>
      <c r="F99" s="27"/>
      <c r="G99" s="27">
        <v>1</v>
      </c>
      <c r="H99" s="44">
        <v>25</v>
      </c>
      <c r="I99" s="44">
        <f t="shared" si="1"/>
        <v>5.04E-2</v>
      </c>
      <c r="K99" s="66" t="s">
        <v>1713</v>
      </c>
      <c r="L99" s="66" t="s">
        <v>2727</v>
      </c>
    </row>
    <row r="100" spans="2:12" x14ac:dyDescent="0.3">
      <c r="B100" s="27"/>
      <c r="C100" s="27">
        <v>97</v>
      </c>
      <c r="D100" s="50" t="s">
        <v>496</v>
      </c>
      <c r="E100" s="107">
        <f>VLOOKUP(D100,'[1]new tesco'!$B$6:$I$297,8,FALSE)</f>
        <v>0.84</v>
      </c>
      <c r="F100" s="27"/>
      <c r="G100" s="27">
        <v>1</v>
      </c>
      <c r="H100" s="44">
        <v>20</v>
      </c>
      <c r="I100" s="44">
        <f t="shared" si="1"/>
        <v>4.1999999999999996E-2</v>
      </c>
      <c r="K100" s="66" t="s">
        <v>1043</v>
      </c>
      <c r="L100" s="66" t="s">
        <v>4333</v>
      </c>
    </row>
    <row r="101" spans="2:12" x14ac:dyDescent="0.3">
      <c r="B101" s="27"/>
      <c r="C101" s="27">
        <v>98</v>
      </c>
      <c r="D101" s="50" t="s">
        <v>298</v>
      </c>
      <c r="E101" s="107">
        <f>VLOOKUP(D101,'[1]new tesco'!$B$6:$I$297,8,FALSE)</f>
        <v>1.58</v>
      </c>
      <c r="F101" s="27"/>
      <c r="G101" s="27">
        <v>1</v>
      </c>
      <c r="H101" s="44">
        <v>4.6900000000000004</v>
      </c>
      <c r="I101" s="44">
        <f t="shared" si="1"/>
        <v>0.33688699360341151</v>
      </c>
      <c r="K101" s="66" t="s">
        <v>4334</v>
      </c>
      <c r="L101" s="66" t="s">
        <v>3815</v>
      </c>
    </row>
    <row r="102" spans="2:12" x14ac:dyDescent="0.3">
      <c r="B102" s="27"/>
      <c r="C102" s="27">
        <v>99</v>
      </c>
      <c r="D102" s="50" t="s">
        <v>3682</v>
      </c>
      <c r="E102" s="107">
        <f>VLOOKUP(D102,'[1]new tesco'!$B$6:$I$297,8,FALSE)</f>
        <v>3.99</v>
      </c>
      <c r="F102" s="27">
        <v>8</v>
      </c>
      <c r="G102" s="27">
        <v>1</v>
      </c>
      <c r="H102" s="44">
        <v>4</v>
      </c>
      <c r="I102" s="44">
        <f t="shared" si="1"/>
        <v>0.99750000000000005</v>
      </c>
      <c r="K102" s="66" t="s">
        <v>4335</v>
      </c>
      <c r="L102" s="66" t="s">
        <v>3816</v>
      </c>
    </row>
    <row r="103" spans="2:12" x14ac:dyDescent="0.3">
      <c r="B103" s="27"/>
      <c r="C103" s="27">
        <v>100</v>
      </c>
      <c r="D103" s="50" t="s">
        <v>3683</v>
      </c>
      <c r="E103" s="107">
        <v>80</v>
      </c>
      <c r="F103" s="27"/>
      <c r="G103" s="27">
        <v>1</v>
      </c>
      <c r="H103" s="44">
        <v>52.14</v>
      </c>
      <c r="I103" s="44">
        <f t="shared" si="1"/>
        <v>1.5343306482546988</v>
      </c>
      <c r="K103" s="66" t="s">
        <v>3753</v>
      </c>
    </row>
    <row r="104" spans="2:12" x14ac:dyDescent="0.3">
      <c r="B104" s="27"/>
      <c r="C104" s="27">
        <v>101</v>
      </c>
      <c r="D104" s="50" t="s">
        <v>299</v>
      </c>
      <c r="E104" s="107">
        <v>50</v>
      </c>
      <c r="F104" s="27"/>
      <c r="G104" s="27">
        <v>1</v>
      </c>
      <c r="H104" s="44">
        <v>13.04</v>
      </c>
      <c r="I104" s="44">
        <f t="shared" si="1"/>
        <v>3.834355828220859</v>
      </c>
      <c r="K104" s="66" t="s">
        <v>4336</v>
      </c>
      <c r="L104" s="66" t="s">
        <v>4337</v>
      </c>
    </row>
    <row r="105" spans="2:12" x14ac:dyDescent="0.3">
      <c r="B105" s="27"/>
      <c r="C105" s="27">
        <v>102</v>
      </c>
      <c r="D105" s="50" t="s">
        <v>2593</v>
      </c>
      <c r="E105" s="107">
        <v>21</v>
      </c>
      <c r="F105" s="27"/>
      <c r="G105" s="27">
        <v>1</v>
      </c>
      <c r="H105" s="44">
        <v>4.3499999999999996</v>
      </c>
      <c r="I105" s="44">
        <f t="shared" si="1"/>
        <v>4.8275862068965525</v>
      </c>
      <c r="K105" s="66" t="s">
        <v>4338</v>
      </c>
      <c r="L105" s="66" t="s">
        <v>4339</v>
      </c>
    </row>
    <row r="106" spans="2:12" x14ac:dyDescent="0.3">
      <c r="B106" s="27"/>
      <c r="C106" s="27"/>
      <c r="D106" s="50"/>
      <c r="E106" s="113"/>
      <c r="F106" s="27"/>
      <c r="G106" s="27"/>
      <c r="H106" s="44"/>
      <c r="I106" s="44"/>
      <c r="J106" s="57"/>
      <c r="K106" s="132"/>
    </row>
    <row r="107" spans="2:12" x14ac:dyDescent="0.3">
      <c r="B107" s="40" t="s">
        <v>387</v>
      </c>
      <c r="C107" s="27"/>
      <c r="D107" s="27"/>
      <c r="E107" s="109"/>
      <c r="F107" s="27"/>
      <c r="G107" s="27"/>
      <c r="H107" s="44"/>
      <c r="I107" s="44"/>
    </row>
    <row r="108" spans="2:12" x14ac:dyDescent="0.3">
      <c r="B108" s="27"/>
      <c r="C108" s="27">
        <v>103</v>
      </c>
      <c r="D108" s="27" t="s">
        <v>239</v>
      </c>
      <c r="E108" s="109">
        <v>5</v>
      </c>
      <c r="F108" s="27"/>
      <c r="G108" s="27">
        <v>1</v>
      </c>
      <c r="H108" s="44">
        <v>1</v>
      </c>
      <c r="I108" s="44">
        <f t="shared" ref="I108:I111" si="2">(E108*G108)/H108</f>
        <v>5</v>
      </c>
      <c r="K108" s="66" t="s">
        <v>4340</v>
      </c>
      <c r="L108" s="66" t="s">
        <v>3821</v>
      </c>
    </row>
    <row r="109" spans="2:12" x14ac:dyDescent="0.3">
      <c r="B109" s="27"/>
      <c r="C109" s="27">
        <v>104</v>
      </c>
      <c r="D109" s="27" t="s">
        <v>3819</v>
      </c>
      <c r="E109" s="109">
        <v>4.5999999999999996</v>
      </c>
      <c r="F109" s="27">
        <v>4</v>
      </c>
      <c r="G109" s="27">
        <v>1</v>
      </c>
      <c r="H109" s="44">
        <v>1</v>
      </c>
      <c r="I109" s="44">
        <f t="shared" si="2"/>
        <v>4.5999999999999996</v>
      </c>
      <c r="K109" s="66" t="s">
        <v>4341</v>
      </c>
      <c r="L109" s="66" t="s">
        <v>3822</v>
      </c>
    </row>
    <row r="110" spans="2:12" x14ac:dyDescent="0.3">
      <c r="B110" s="27"/>
      <c r="C110" s="27">
        <v>105</v>
      </c>
      <c r="D110" s="27" t="s">
        <v>239</v>
      </c>
      <c r="E110" s="109"/>
      <c r="F110" s="27"/>
      <c r="G110" s="27">
        <v>1</v>
      </c>
      <c r="H110" s="44">
        <v>13.04</v>
      </c>
      <c r="I110" s="44">
        <f t="shared" si="2"/>
        <v>0</v>
      </c>
      <c r="K110" s="66" t="s">
        <v>4342</v>
      </c>
      <c r="L110" s="66" t="s">
        <v>2742</v>
      </c>
    </row>
    <row r="111" spans="2:12" x14ac:dyDescent="0.3">
      <c r="B111" s="27"/>
      <c r="C111" s="27">
        <v>106</v>
      </c>
      <c r="D111" s="27" t="s">
        <v>375</v>
      </c>
      <c r="E111" s="109"/>
      <c r="F111" s="27"/>
      <c r="G111" s="27">
        <v>1</v>
      </c>
      <c r="H111" s="44">
        <v>13.04</v>
      </c>
      <c r="I111" s="44">
        <f t="shared" si="2"/>
        <v>0</v>
      </c>
      <c r="J111" s="57"/>
      <c r="K111" s="132" t="s">
        <v>4343</v>
      </c>
    </row>
    <row r="112" spans="2:12" x14ac:dyDescent="0.3">
      <c r="B112" s="40" t="s">
        <v>300</v>
      </c>
      <c r="C112" s="27"/>
      <c r="D112" s="27"/>
      <c r="E112" s="109"/>
      <c r="F112" s="27"/>
      <c r="G112" s="27"/>
      <c r="H112" s="44"/>
      <c r="I112" s="44"/>
    </row>
    <row r="113" spans="2:12" x14ac:dyDescent="0.3">
      <c r="B113" s="162" t="s">
        <v>4176</v>
      </c>
      <c r="C113" s="27"/>
      <c r="D113" s="27"/>
      <c r="E113" s="109"/>
      <c r="F113" s="27"/>
      <c r="G113" s="27"/>
      <c r="H113" s="44"/>
      <c r="I113" s="44"/>
    </row>
    <row r="114" spans="2:12" x14ac:dyDescent="0.3">
      <c r="B114" s="27" t="s">
        <v>2743</v>
      </c>
      <c r="C114" s="27">
        <v>107</v>
      </c>
      <c r="D114" s="44" t="s">
        <v>66</v>
      </c>
      <c r="E114" s="109">
        <v>8</v>
      </c>
      <c r="F114" s="27">
        <v>5</v>
      </c>
      <c r="G114" s="27">
        <v>2</v>
      </c>
      <c r="H114" s="44">
        <v>52.14</v>
      </c>
      <c r="I114" s="44">
        <f t="shared" ref="I114:I177" si="3">(E114*G114)/H114</f>
        <v>0.30686612965093979</v>
      </c>
      <c r="K114" s="66" t="s">
        <v>2780</v>
      </c>
      <c r="L114" s="66" t="s">
        <v>2781</v>
      </c>
    </row>
    <row r="115" spans="2:12" x14ac:dyDescent="0.3">
      <c r="B115" s="27" t="s">
        <v>2743</v>
      </c>
      <c r="C115" s="27">
        <v>108</v>
      </c>
      <c r="D115" s="44" t="s">
        <v>241</v>
      </c>
      <c r="E115" s="109">
        <v>16</v>
      </c>
      <c r="F115" s="27">
        <v>1</v>
      </c>
      <c r="G115" s="27">
        <v>6</v>
      </c>
      <c r="H115" s="44">
        <v>156.43</v>
      </c>
      <c r="I115" s="44">
        <f t="shared" si="3"/>
        <v>0.61369302563446904</v>
      </c>
      <c r="K115" s="66" t="s">
        <v>3845</v>
      </c>
      <c r="L115" s="66" t="s">
        <v>4388</v>
      </c>
    </row>
    <row r="116" spans="2:12" x14ac:dyDescent="0.3">
      <c r="B116" s="27" t="s">
        <v>2743</v>
      </c>
      <c r="C116" s="27">
        <v>109</v>
      </c>
      <c r="D116" s="44" t="s">
        <v>65</v>
      </c>
      <c r="E116" s="109">
        <v>10</v>
      </c>
      <c r="F116" s="27">
        <v>5</v>
      </c>
      <c r="G116" s="27">
        <v>2</v>
      </c>
      <c r="H116" s="44">
        <v>52.14</v>
      </c>
      <c r="I116" s="44">
        <f t="shared" si="3"/>
        <v>0.3835826620636747</v>
      </c>
      <c r="K116" s="66" t="s">
        <v>2780</v>
      </c>
      <c r="L116" s="66" t="s">
        <v>2784</v>
      </c>
    </row>
    <row r="117" spans="2:12" x14ac:dyDescent="0.3">
      <c r="B117" s="27" t="s">
        <v>2743</v>
      </c>
      <c r="C117" s="27">
        <v>110</v>
      </c>
      <c r="D117" s="44" t="s">
        <v>498</v>
      </c>
      <c r="E117" s="109">
        <v>8</v>
      </c>
      <c r="F117" s="27">
        <v>2</v>
      </c>
      <c r="G117" s="27">
        <v>2</v>
      </c>
      <c r="H117" s="44">
        <v>52.14</v>
      </c>
      <c r="I117" s="44">
        <f t="shared" si="3"/>
        <v>0.30686612965093979</v>
      </c>
      <c r="K117" s="66" t="s">
        <v>4389</v>
      </c>
      <c r="L117" s="66" t="s">
        <v>2786</v>
      </c>
    </row>
    <row r="118" spans="2:12" x14ac:dyDescent="0.3">
      <c r="B118" s="27" t="s">
        <v>2744</v>
      </c>
      <c r="C118" s="27">
        <v>111</v>
      </c>
      <c r="D118" s="44" t="s">
        <v>302</v>
      </c>
      <c r="E118" s="109"/>
      <c r="F118" s="27"/>
      <c r="G118" s="27">
        <v>3</v>
      </c>
      <c r="H118" s="44">
        <v>52.14</v>
      </c>
      <c r="I118" s="44">
        <f t="shared" si="3"/>
        <v>0</v>
      </c>
      <c r="K118" s="66" t="s">
        <v>2787</v>
      </c>
      <c r="L118" s="66" t="s">
        <v>2788</v>
      </c>
    </row>
    <row r="119" spans="2:12" x14ac:dyDescent="0.3">
      <c r="B119" s="27" t="s">
        <v>2744</v>
      </c>
      <c r="C119" s="27">
        <v>112</v>
      </c>
      <c r="D119" s="44" t="s">
        <v>2206</v>
      </c>
      <c r="E119" s="109"/>
      <c r="F119" s="27"/>
      <c r="G119" s="27">
        <v>3</v>
      </c>
      <c r="H119" s="44">
        <v>52.14</v>
      </c>
      <c r="I119" s="44">
        <f t="shared" si="3"/>
        <v>0</v>
      </c>
      <c r="K119" s="66" t="s">
        <v>2789</v>
      </c>
      <c r="L119" s="66" t="s">
        <v>2790</v>
      </c>
    </row>
    <row r="120" spans="2:12" x14ac:dyDescent="0.3">
      <c r="B120" s="27" t="s">
        <v>2744</v>
      </c>
      <c r="C120" s="27">
        <v>113</v>
      </c>
      <c r="D120" s="44" t="s">
        <v>4344</v>
      </c>
      <c r="E120" s="109"/>
      <c r="F120" s="27"/>
      <c r="G120" s="27">
        <v>6</v>
      </c>
      <c r="H120" s="44">
        <v>52.14</v>
      </c>
      <c r="I120" s="44">
        <f t="shared" si="3"/>
        <v>0</v>
      </c>
      <c r="K120" s="66" t="s">
        <v>2791</v>
      </c>
      <c r="L120" s="66" t="s">
        <v>2792</v>
      </c>
    </row>
    <row r="121" spans="2:12" x14ac:dyDescent="0.3">
      <c r="B121" s="27" t="s">
        <v>4345</v>
      </c>
      <c r="C121" s="27">
        <v>114</v>
      </c>
      <c r="D121" s="44" t="s">
        <v>1727</v>
      </c>
      <c r="E121" s="109">
        <v>19.5</v>
      </c>
      <c r="F121" s="27"/>
      <c r="G121" s="27">
        <v>3</v>
      </c>
      <c r="H121" s="44">
        <v>52.14</v>
      </c>
      <c r="I121" s="44">
        <f t="shared" si="3"/>
        <v>1.1219792865362486</v>
      </c>
      <c r="K121" s="66" t="s">
        <v>2793</v>
      </c>
      <c r="L121" s="66" t="s">
        <v>4390</v>
      </c>
    </row>
    <row r="122" spans="2:12" x14ac:dyDescent="0.3">
      <c r="B122" s="27" t="s">
        <v>2744</v>
      </c>
      <c r="C122" s="27">
        <v>115</v>
      </c>
      <c r="D122" s="44" t="s">
        <v>499</v>
      </c>
      <c r="E122" s="109"/>
      <c r="F122" s="27"/>
      <c r="G122" s="27">
        <v>2</v>
      </c>
      <c r="H122" s="44">
        <v>52.14</v>
      </c>
      <c r="I122" s="44">
        <f t="shared" si="3"/>
        <v>0</v>
      </c>
      <c r="K122" s="66" t="s">
        <v>2795</v>
      </c>
      <c r="L122" s="66" t="s">
        <v>2796</v>
      </c>
    </row>
    <row r="123" spans="2:12" x14ac:dyDescent="0.3">
      <c r="B123" s="27" t="s">
        <v>2744</v>
      </c>
      <c r="C123" s="27">
        <v>116</v>
      </c>
      <c r="D123" s="44" t="s">
        <v>70</v>
      </c>
      <c r="E123" s="109"/>
      <c r="F123" s="27"/>
      <c r="G123" s="27">
        <v>3</v>
      </c>
      <c r="H123" s="44">
        <v>52.14</v>
      </c>
      <c r="I123" s="44">
        <f t="shared" si="3"/>
        <v>0</v>
      </c>
      <c r="K123" s="66" t="s">
        <v>2793</v>
      </c>
      <c r="L123" s="66" t="s">
        <v>2797</v>
      </c>
    </row>
    <row r="124" spans="2:12" x14ac:dyDescent="0.3">
      <c r="B124" s="27" t="s">
        <v>2744</v>
      </c>
      <c r="C124" s="27">
        <v>117</v>
      </c>
      <c r="D124" s="44" t="s">
        <v>75</v>
      </c>
      <c r="E124" s="109"/>
      <c r="F124" s="27"/>
      <c r="G124" s="27">
        <v>3</v>
      </c>
      <c r="H124" s="44">
        <v>104.29</v>
      </c>
      <c r="I124" s="44">
        <f t="shared" si="3"/>
        <v>0</v>
      </c>
      <c r="K124" s="66" t="s">
        <v>2798</v>
      </c>
      <c r="L124" s="66" t="s">
        <v>2799</v>
      </c>
    </row>
    <row r="125" spans="2:12" x14ac:dyDescent="0.3">
      <c r="B125" s="27" t="s">
        <v>2744</v>
      </c>
      <c r="C125" s="27">
        <v>118</v>
      </c>
      <c r="D125" s="44" t="s">
        <v>1729</v>
      </c>
      <c r="E125" s="109"/>
      <c r="F125" s="27"/>
      <c r="G125" s="27">
        <v>2</v>
      </c>
      <c r="H125" s="44">
        <v>52.14</v>
      </c>
      <c r="I125" s="44">
        <f t="shared" si="3"/>
        <v>0</v>
      </c>
      <c r="K125" s="66" t="s">
        <v>2800</v>
      </c>
      <c r="L125" s="66" t="s">
        <v>4391</v>
      </c>
    </row>
    <row r="126" spans="2:12" x14ac:dyDescent="0.3">
      <c r="B126" s="27" t="s">
        <v>2744</v>
      </c>
      <c r="C126" s="27">
        <v>119</v>
      </c>
      <c r="D126" s="44" t="s">
        <v>1730</v>
      </c>
      <c r="E126" s="109"/>
      <c r="F126" s="27"/>
      <c r="G126" s="27">
        <v>1</v>
      </c>
      <c r="H126" s="44">
        <v>52.14</v>
      </c>
      <c r="I126" s="44">
        <f t="shared" si="3"/>
        <v>0</v>
      </c>
      <c r="K126" s="66" t="s">
        <v>3847</v>
      </c>
      <c r="L126" s="66" t="s">
        <v>3848</v>
      </c>
    </row>
    <row r="127" spans="2:12" x14ac:dyDescent="0.3">
      <c r="B127" s="27" t="s">
        <v>2744</v>
      </c>
      <c r="C127" s="27">
        <v>120</v>
      </c>
      <c r="D127" s="44" t="s">
        <v>501</v>
      </c>
      <c r="E127" s="109"/>
      <c r="F127" s="27"/>
      <c r="G127" s="27">
        <v>1</v>
      </c>
      <c r="H127" s="44">
        <v>52.14</v>
      </c>
      <c r="I127" s="44">
        <f t="shared" si="3"/>
        <v>0</v>
      </c>
      <c r="K127" s="66" t="s">
        <v>2804</v>
      </c>
      <c r="L127" s="66" t="s">
        <v>2805</v>
      </c>
    </row>
    <row r="128" spans="2:12" x14ac:dyDescent="0.3">
      <c r="B128" s="27" t="s">
        <v>2744</v>
      </c>
      <c r="C128" s="27">
        <v>121</v>
      </c>
      <c r="D128" s="44" t="s">
        <v>2755</v>
      </c>
      <c r="E128" s="109"/>
      <c r="F128" s="27"/>
      <c r="G128" s="27">
        <v>2</v>
      </c>
      <c r="H128" s="44">
        <v>52.14</v>
      </c>
      <c r="I128" s="44">
        <f t="shared" si="3"/>
        <v>0</v>
      </c>
      <c r="K128" s="66" t="s">
        <v>2806</v>
      </c>
      <c r="L128" s="66" t="s">
        <v>2807</v>
      </c>
    </row>
    <row r="129" spans="2:12" x14ac:dyDescent="0.3">
      <c r="B129" s="27" t="s">
        <v>4345</v>
      </c>
      <c r="C129" s="27">
        <v>122</v>
      </c>
      <c r="D129" s="44" t="s">
        <v>2756</v>
      </c>
      <c r="E129" s="109"/>
      <c r="F129" s="27"/>
      <c r="G129" s="27">
        <v>2</v>
      </c>
      <c r="H129" s="44">
        <v>52.14</v>
      </c>
      <c r="I129" s="44">
        <f t="shared" si="3"/>
        <v>0</v>
      </c>
      <c r="K129" s="66" t="s">
        <v>2808</v>
      </c>
      <c r="L129" s="66" t="s">
        <v>2809</v>
      </c>
    </row>
    <row r="130" spans="2:12" x14ac:dyDescent="0.3">
      <c r="B130" s="27" t="s">
        <v>2745</v>
      </c>
      <c r="C130" s="27">
        <v>123</v>
      </c>
      <c r="D130" s="44" t="s">
        <v>3829</v>
      </c>
      <c r="E130" s="109"/>
      <c r="F130" s="27"/>
      <c r="G130" s="27">
        <v>1</v>
      </c>
      <c r="H130" s="44">
        <v>156.43</v>
      </c>
      <c r="I130" s="44">
        <f t="shared" si="3"/>
        <v>0</v>
      </c>
      <c r="K130" s="66" t="s">
        <v>2810</v>
      </c>
      <c r="L130" s="66" t="s">
        <v>2811</v>
      </c>
    </row>
    <row r="131" spans="2:12" x14ac:dyDescent="0.3">
      <c r="B131" s="27" t="s">
        <v>2745</v>
      </c>
      <c r="C131" s="27">
        <v>124</v>
      </c>
      <c r="D131" s="44" t="s">
        <v>4346</v>
      </c>
      <c r="E131" s="109"/>
      <c r="F131" s="27"/>
      <c r="G131" s="27">
        <v>1</v>
      </c>
      <c r="H131" s="44">
        <v>156.43</v>
      </c>
      <c r="I131" s="44">
        <f t="shared" si="3"/>
        <v>0</v>
      </c>
      <c r="K131" s="66" t="s">
        <v>2810</v>
      </c>
      <c r="L131" s="66" t="s">
        <v>2812</v>
      </c>
    </row>
    <row r="132" spans="2:12" x14ac:dyDescent="0.3">
      <c r="B132" s="27" t="s">
        <v>4347</v>
      </c>
      <c r="C132" s="27">
        <v>125</v>
      </c>
      <c r="D132" s="44" t="s">
        <v>4348</v>
      </c>
      <c r="E132" s="109">
        <v>30</v>
      </c>
      <c r="F132" s="27"/>
      <c r="G132" s="27">
        <v>1</v>
      </c>
      <c r="H132" s="44">
        <v>52.14</v>
      </c>
      <c r="I132" s="44">
        <f t="shared" si="3"/>
        <v>0.57537399309551207</v>
      </c>
      <c r="K132" s="66" t="s">
        <v>2813</v>
      </c>
      <c r="L132" s="66" t="s">
        <v>2814</v>
      </c>
    </row>
    <row r="133" spans="2:12" x14ac:dyDescent="0.3">
      <c r="B133" s="27" t="s">
        <v>4347</v>
      </c>
      <c r="C133" s="27">
        <v>126</v>
      </c>
      <c r="D133" s="44" t="s">
        <v>2759</v>
      </c>
      <c r="E133" s="109">
        <v>5.99</v>
      </c>
      <c r="F133" s="27"/>
      <c r="G133" s="27">
        <v>1</v>
      </c>
      <c r="H133" s="44">
        <v>52.14</v>
      </c>
      <c r="I133" s="44">
        <f t="shared" si="3"/>
        <v>0.11488300728807058</v>
      </c>
      <c r="K133" s="66" t="s">
        <v>2815</v>
      </c>
      <c r="L133" s="66" t="s">
        <v>2816</v>
      </c>
    </row>
    <row r="134" spans="2:12" x14ac:dyDescent="0.3">
      <c r="B134" s="27" t="s">
        <v>4345</v>
      </c>
      <c r="C134" s="27">
        <v>127</v>
      </c>
      <c r="D134" s="44" t="s">
        <v>72</v>
      </c>
      <c r="E134" s="109">
        <v>13.65</v>
      </c>
      <c r="F134" s="27"/>
      <c r="G134" s="27">
        <v>2</v>
      </c>
      <c r="H134" s="44">
        <v>104.29</v>
      </c>
      <c r="I134" s="44">
        <f t="shared" si="3"/>
        <v>0.26177006424393517</v>
      </c>
      <c r="K134" s="66" t="s">
        <v>4392</v>
      </c>
      <c r="L134" s="66" t="s">
        <v>4393</v>
      </c>
    </row>
    <row r="135" spans="2:12" x14ac:dyDescent="0.3">
      <c r="B135" s="27" t="s">
        <v>2744</v>
      </c>
      <c r="C135" s="27">
        <v>128</v>
      </c>
      <c r="D135" s="44" t="s">
        <v>72</v>
      </c>
      <c r="E135" s="109">
        <v>17</v>
      </c>
      <c r="F135" s="27"/>
      <c r="G135" s="27">
        <v>2</v>
      </c>
      <c r="H135" s="44">
        <v>104.29</v>
      </c>
      <c r="I135" s="44">
        <f t="shared" si="3"/>
        <v>0.32601399942468118</v>
      </c>
      <c r="K135" s="66" t="s">
        <v>2817</v>
      </c>
      <c r="L135" s="66" t="s">
        <v>2819</v>
      </c>
    </row>
    <row r="136" spans="2:12" x14ac:dyDescent="0.3">
      <c r="B136" s="27" t="s">
        <v>2744</v>
      </c>
      <c r="C136" s="27">
        <v>129</v>
      </c>
      <c r="D136" s="44" t="s">
        <v>377</v>
      </c>
      <c r="E136" s="109"/>
      <c r="F136" s="27"/>
      <c r="G136" s="27">
        <v>2</v>
      </c>
      <c r="H136" s="44">
        <v>104.29</v>
      </c>
      <c r="I136" s="44">
        <f t="shared" si="3"/>
        <v>0</v>
      </c>
      <c r="K136" s="66" t="s">
        <v>2820</v>
      </c>
      <c r="L136" s="66" t="s">
        <v>2821</v>
      </c>
    </row>
    <row r="137" spans="2:12" x14ac:dyDescent="0.3">
      <c r="B137" s="27" t="s">
        <v>2745</v>
      </c>
      <c r="C137" s="27">
        <v>130</v>
      </c>
      <c r="D137" s="44" t="s">
        <v>82</v>
      </c>
      <c r="E137" s="109">
        <v>7.5</v>
      </c>
      <c r="F137" s="27"/>
      <c r="G137" s="27">
        <v>1</v>
      </c>
      <c r="H137" s="44">
        <v>104.29</v>
      </c>
      <c r="I137" s="44">
        <f t="shared" si="3"/>
        <v>7.1914852814267904E-2</v>
      </c>
      <c r="K137" s="66" t="s">
        <v>2822</v>
      </c>
      <c r="L137" s="66" t="s">
        <v>2823</v>
      </c>
    </row>
    <row r="138" spans="2:12" x14ac:dyDescent="0.3">
      <c r="B138" s="27" t="s">
        <v>2745</v>
      </c>
      <c r="C138" s="27">
        <v>131</v>
      </c>
      <c r="D138" s="44" t="s">
        <v>84</v>
      </c>
      <c r="E138" s="109">
        <v>5.5</v>
      </c>
      <c r="F138" s="27"/>
      <c r="G138" s="27">
        <v>1</v>
      </c>
      <c r="H138" s="44">
        <v>104.29</v>
      </c>
      <c r="I138" s="44">
        <f t="shared" si="3"/>
        <v>5.2737558730463131E-2</v>
      </c>
      <c r="K138" s="66" t="s">
        <v>2813</v>
      </c>
      <c r="L138" s="66" t="s">
        <v>4394</v>
      </c>
    </row>
    <row r="139" spans="2:12" x14ac:dyDescent="0.3">
      <c r="B139" s="27" t="s">
        <v>2745</v>
      </c>
      <c r="C139" s="27">
        <v>132</v>
      </c>
      <c r="D139" s="44" t="s">
        <v>1117</v>
      </c>
      <c r="E139" s="109">
        <v>6.5</v>
      </c>
      <c r="F139" s="27"/>
      <c r="G139" s="27">
        <v>1</v>
      </c>
      <c r="H139" s="44">
        <v>104.29</v>
      </c>
      <c r="I139" s="44">
        <f t="shared" si="3"/>
        <v>6.2326205772365514E-2</v>
      </c>
      <c r="K139" s="66" t="s">
        <v>2825</v>
      </c>
      <c r="L139" s="66" t="s">
        <v>2826</v>
      </c>
    </row>
    <row r="140" spans="2:12" x14ac:dyDescent="0.3">
      <c r="B140" s="27" t="s">
        <v>2745</v>
      </c>
      <c r="C140" s="27">
        <v>133</v>
      </c>
      <c r="D140" s="44" t="s">
        <v>1118</v>
      </c>
      <c r="E140" s="109">
        <v>25</v>
      </c>
      <c r="F140" s="27"/>
      <c r="G140" s="27">
        <v>1</v>
      </c>
      <c r="H140" s="44">
        <v>156.43</v>
      </c>
      <c r="I140" s="44">
        <f t="shared" si="3"/>
        <v>0.15981589209230965</v>
      </c>
      <c r="K140" s="66" t="s">
        <v>4395</v>
      </c>
      <c r="L140" s="66" t="s">
        <v>4396</v>
      </c>
    </row>
    <row r="141" spans="2:12" x14ac:dyDescent="0.3">
      <c r="B141" s="27" t="s">
        <v>2745</v>
      </c>
      <c r="C141" s="27">
        <v>134</v>
      </c>
      <c r="D141" s="44" t="s">
        <v>1738</v>
      </c>
      <c r="E141" s="109">
        <v>29.99</v>
      </c>
      <c r="F141" s="27"/>
      <c r="G141" s="27">
        <v>1</v>
      </c>
      <c r="H141" s="44">
        <v>260.70999999999998</v>
      </c>
      <c r="I141" s="44">
        <f t="shared" si="3"/>
        <v>0.1150320279237467</v>
      </c>
      <c r="K141" s="66" t="s">
        <v>2829</v>
      </c>
      <c r="L141" s="66" t="s">
        <v>2830</v>
      </c>
    </row>
    <row r="142" spans="2:12" x14ac:dyDescent="0.3">
      <c r="B142" s="27" t="s">
        <v>2746</v>
      </c>
      <c r="C142" s="27">
        <v>135</v>
      </c>
      <c r="D142" s="44" t="s">
        <v>243</v>
      </c>
      <c r="E142" s="109">
        <v>25.99</v>
      </c>
      <c r="F142" s="27"/>
      <c r="G142" s="27">
        <v>1</v>
      </c>
      <c r="H142" s="44">
        <v>104.29</v>
      </c>
      <c r="I142" s="44">
        <f t="shared" si="3"/>
        <v>0.24920893661904303</v>
      </c>
      <c r="K142" s="66" t="s">
        <v>2815</v>
      </c>
      <c r="L142" s="66" t="s">
        <v>2831</v>
      </c>
    </row>
    <row r="143" spans="2:12" x14ac:dyDescent="0.3">
      <c r="B143" s="27" t="s">
        <v>4347</v>
      </c>
      <c r="C143" s="27">
        <v>136</v>
      </c>
      <c r="D143" s="44" t="s">
        <v>2760</v>
      </c>
      <c r="E143" s="109">
        <v>12</v>
      </c>
      <c r="F143" s="27"/>
      <c r="G143" s="27">
        <v>1</v>
      </c>
      <c r="H143" s="44">
        <v>104.29</v>
      </c>
      <c r="I143" s="44">
        <f t="shared" si="3"/>
        <v>0.11506376450282864</v>
      </c>
      <c r="K143" s="66" t="s">
        <v>2815</v>
      </c>
      <c r="L143" s="66" t="s">
        <v>2832</v>
      </c>
    </row>
    <row r="144" spans="2:12" x14ac:dyDescent="0.3">
      <c r="B144" s="27" t="s">
        <v>2746</v>
      </c>
      <c r="C144" s="27">
        <v>137</v>
      </c>
      <c r="D144" s="44" t="s">
        <v>2761</v>
      </c>
      <c r="E144" s="109">
        <v>9.99</v>
      </c>
      <c r="F144" s="27"/>
      <c r="G144" s="27">
        <v>1</v>
      </c>
      <c r="H144" s="44">
        <v>104.29</v>
      </c>
      <c r="I144" s="44">
        <f t="shared" si="3"/>
        <v>9.5790583948604846E-2</v>
      </c>
      <c r="K144" s="66" t="s">
        <v>2815</v>
      </c>
      <c r="L144" s="66" t="s">
        <v>3850</v>
      </c>
    </row>
    <row r="145" spans="2:12" x14ac:dyDescent="0.3">
      <c r="B145" s="27" t="s">
        <v>2747</v>
      </c>
      <c r="C145" s="27">
        <v>138</v>
      </c>
      <c r="D145" s="44" t="s">
        <v>1741</v>
      </c>
      <c r="E145" s="109">
        <v>12.99</v>
      </c>
      <c r="F145" s="27"/>
      <c r="G145" s="27">
        <v>3</v>
      </c>
      <c r="H145" s="44">
        <v>52.14</v>
      </c>
      <c r="I145" s="44">
        <f t="shared" si="3"/>
        <v>0.74741081703107015</v>
      </c>
      <c r="K145" s="66" t="s">
        <v>2834</v>
      </c>
      <c r="L145" s="66" t="s">
        <v>2835</v>
      </c>
    </row>
    <row r="146" spans="2:12" x14ac:dyDescent="0.3">
      <c r="B146" s="27" t="s">
        <v>2747</v>
      </c>
      <c r="C146" s="27">
        <v>139</v>
      </c>
      <c r="D146" s="44" t="s">
        <v>1742</v>
      </c>
      <c r="E146" s="109">
        <v>12.5</v>
      </c>
      <c r="F146" s="27"/>
      <c r="G146" s="27">
        <v>3</v>
      </c>
      <c r="H146" s="44">
        <v>52.14</v>
      </c>
      <c r="I146" s="44">
        <f t="shared" si="3"/>
        <v>0.71921749136939006</v>
      </c>
      <c r="K146" s="66" t="s">
        <v>2836</v>
      </c>
      <c r="L146" s="66" t="s">
        <v>2837</v>
      </c>
    </row>
    <row r="147" spans="2:12" x14ac:dyDescent="0.3">
      <c r="B147" s="27" t="s">
        <v>2747</v>
      </c>
      <c r="C147" s="27">
        <v>140</v>
      </c>
      <c r="D147" s="44" t="s">
        <v>4349</v>
      </c>
      <c r="E147" s="109">
        <v>28</v>
      </c>
      <c r="F147" s="27"/>
      <c r="G147" s="27">
        <v>1</v>
      </c>
      <c r="H147" s="44">
        <v>104.29</v>
      </c>
      <c r="I147" s="44">
        <f t="shared" si="3"/>
        <v>0.26848211717326681</v>
      </c>
      <c r="K147" s="66" t="s">
        <v>2838</v>
      </c>
      <c r="L147" s="66" t="s">
        <v>4397</v>
      </c>
    </row>
    <row r="148" spans="2:12" x14ac:dyDescent="0.3">
      <c r="B148" s="27" t="s">
        <v>2747</v>
      </c>
      <c r="C148" s="27">
        <v>141</v>
      </c>
      <c r="D148" s="44" t="s">
        <v>4350</v>
      </c>
      <c r="E148" s="109">
        <v>25.99</v>
      </c>
      <c r="F148" s="27"/>
      <c r="G148" s="27">
        <v>1</v>
      </c>
      <c r="H148" s="44">
        <v>104.29</v>
      </c>
      <c r="I148" s="44">
        <f t="shared" si="3"/>
        <v>0.24920893661904303</v>
      </c>
      <c r="K148" s="66" t="s">
        <v>3852</v>
      </c>
      <c r="L148" s="66" t="s">
        <v>2841</v>
      </c>
    </row>
    <row r="149" spans="2:12" x14ac:dyDescent="0.3">
      <c r="B149" s="27" t="s">
        <v>2748</v>
      </c>
      <c r="C149" s="27">
        <v>142</v>
      </c>
      <c r="D149" s="44" t="s">
        <v>2765</v>
      </c>
      <c r="E149" s="109">
        <v>10</v>
      </c>
      <c r="F149" s="27"/>
      <c r="G149" s="27">
        <v>2</v>
      </c>
      <c r="H149" s="44">
        <v>104.29</v>
      </c>
      <c r="I149" s="44">
        <f t="shared" si="3"/>
        <v>0.19177294083804775</v>
      </c>
      <c r="K149" s="66" t="s">
        <v>2842</v>
      </c>
      <c r="L149" s="66" t="s">
        <v>2843</v>
      </c>
    </row>
    <row r="150" spans="2:12" x14ac:dyDescent="0.3">
      <c r="B150" s="27" t="s">
        <v>2748</v>
      </c>
      <c r="C150" s="27">
        <v>143</v>
      </c>
      <c r="D150" s="44" t="s">
        <v>2766</v>
      </c>
      <c r="E150" s="109">
        <v>9.99</v>
      </c>
      <c r="F150" s="27"/>
      <c r="G150" s="27">
        <v>1</v>
      </c>
      <c r="H150" s="44">
        <v>104.29</v>
      </c>
      <c r="I150" s="44">
        <f t="shared" si="3"/>
        <v>9.5790583948604846E-2</v>
      </c>
      <c r="K150" s="66" t="s">
        <v>2844</v>
      </c>
      <c r="L150" s="66" t="s">
        <v>2845</v>
      </c>
    </row>
    <row r="151" spans="2:12" x14ac:dyDescent="0.3">
      <c r="B151" s="27" t="s">
        <v>3825</v>
      </c>
      <c r="C151" s="27">
        <v>144</v>
      </c>
      <c r="D151" s="44" t="s">
        <v>66</v>
      </c>
      <c r="E151" s="109"/>
      <c r="F151" s="27">
        <v>6</v>
      </c>
      <c r="G151" s="27">
        <v>2</v>
      </c>
      <c r="H151" s="44">
        <v>104.29</v>
      </c>
      <c r="I151" s="44">
        <f t="shared" si="3"/>
        <v>0</v>
      </c>
      <c r="K151" s="66" t="s">
        <v>3853</v>
      </c>
      <c r="L151" s="66" t="s">
        <v>3854</v>
      </c>
    </row>
    <row r="152" spans="2:12" x14ac:dyDescent="0.3">
      <c r="B152" s="27" t="s">
        <v>3825</v>
      </c>
      <c r="C152" s="27">
        <v>145</v>
      </c>
      <c r="D152" s="44" t="s">
        <v>65</v>
      </c>
      <c r="E152" s="109">
        <v>12</v>
      </c>
      <c r="F152" s="27">
        <v>5</v>
      </c>
      <c r="G152" s="27">
        <v>3</v>
      </c>
      <c r="H152" s="44">
        <v>104.29</v>
      </c>
      <c r="I152" s="44">
        <f t="shared" si="3"/>
        <v>0.34519129350848593</v>
      </c>
      <c r="K152" s="66" t="s">
        <v>3855</v>
      </c>
      <c r="L152" s="66" t="s">
        <v>3856</v>
      </c>
    </row>
    <row r="153" spans="2:12" x14ac:dyDescent="0.3">
      <c r="B153" s="27" t="s">
        <v>3825</v>
      </c>
      <c r="C153" s="27">
        <v>146</v>
      </c>
      <c r="D153" s="44" t="s">
        <v>3832</v>
      </c>
      <c r="E153" s="109">
        <v>4</v>
      </c>
      <c r="F153" s="27">
        <v>1</v>
      </c>
      <c r="G153" s="27">
        <v>1</v>
      </c>
      <c r="H153" s="44">
        <v>104.29</v>
      </c>
      <c r="I153" s="44">
        <f t="shared" si="3"/>
        <v>3.8354588167609546E-2</v>
      </c>
      <c r="K153" s="66" t="s">
        <v>3857</v>
      </c>
      <c r="L153" s="66" t="s">
        <v>3858</v>
      </c>
    </row>
    <row r="154" spans="2:12" x14ac:dyDescent="0.3">
      <c r="B154" s="27" t="s">
        <v>3826</v>
      </c>
      <c r="C154" s="27">
        <v>147</v>
      </c>
      <c r="D154" s="44" t="s">
        <v>4351</v>
      </c>
      <c r="E154" s="109">
        <v>16</v>
      </c>
      <c r="F154" s="27"/>
      <c r="G154" s="27">
        <v>7</v>
      </c>
      <c r="H154" s="44">
        <v>156.43</v>
      </c>
      <c r="I154" s="44">
        <f t="shared" si="3"/>
        <v>0.71597519657354725</v>
      </c>
      <c r="K154" s="66" t="s">
        <v>3859</v>
      </c>
      <c r="L154" s="66" t="s">
        <v>3860</v>
      </c>
    </row>
    <row r="155" spans="2:12" x14ac:dyDescent="0.3">
      <c r="B155" s="27" t="s">
        <v>3826</v>
      </c>
      <c r="C155" s="27">
        <v>148</v>
      </c>
      <c r="D155" s="44" t="s">
        <v>3834</v>
      </c>
      <c r="E155" s="109">
        <v>14</v>
      </c>
      <c r="F155" s="27"/>
      <c r="G155" s="27">
        <v>3</v>
      </c>
      <c r="H155" s="44">
        <v>156.43</v>
      </c>
      <c r="I155" s="44">
        <f t="shared" si="3"/>
        <v>0.26849069871508019</v>
      </c>
      <c r="K155" s="66" t="s">
        <v>3861</v>
      </c>
      <c r="L155" s="66" t="s">
        <v>3862</v>
      </c>
    </row>
    <row r="156" spans="2:12" x14ac:dyDescent="0.3">
      <c r="B156" s="27" t="s">
        <v>3826</v>
      </c>
      <c r="C156" s="27">
        <v>149</v>
      </c>
      <c r="D156" s="44" t="s">
        <v>2208</v>
      </c>
      <c r="E156" s="109">
        <v>6</v>
      </c>
      <c r="F156" s="27"/>
      <c r="G156" s="27">
        <v>10</v>
      </c>
      <c r="H156" s="44">
        <v>156.43</v>
      </c>
      <c r="I156" s="44">
        <f t="shared" si="3"/>
        <v>0.38355814102154318</v>
      </c>
      <c r="K156" s="66" t="s">
        <v>3863</v>
      </c>
      <c r="L156" s="66" t="s">
        <v>3864</v>
      </c>
    </row>
    <row r="157" spans="2:12" x14ac:dyDescent="0.3">
      <c r="B157" s="27" t="s">
        <v>3826</v>
      </c>
      <c r="C157" s="27">
        <v>150</v>
      </c>
      <c r="D157" s="44" t="s">
        <v>377</v>
      </c>
      <c r="E157" s="109">
        <v>16</v>
      </c>
      <c r="F157" s="27"/>
      <c r="G157" s="27">
        <v>2</v>
      </c>
      <c r="H157" s="44">
        <v>156.43</v>
      </c>
      <c r="I157" s="44">
        <f t="shared" si="3"/>
        <v>0.20456434187815636</v>
      </c>
      <c r="K157" s="66" t="s">
        <v>3865</v>
      </c>
      <c r="L157" s="66" t="s">
        <v>3866</v>
      </c>
    </row>
    <row r="158" spans="2:12" x14ac:dyDescent="0.3">
      <c r="B158" s="27" t="s">
        <v>3826</v>
      </c>
      <c r="C158" s="27">
        <v>151</v>
      </c>
      <c r="D158" s="44" t="s">
        <v>1735</v>
      </c>
      <c r="E158" s="109"/>
      <c r="F158" s="27"/>
      <c r="G158" s="27">
        <v>1</v>
      </c>
      <c r="H158" s="44">
        <v>156.43</v>
      </c>
      <c r="I158" s="44">
        <f t="shared" si="3"/>
        <v>0</v>
      </c>
      <c r="K158" s="66" t="s">
        <v>3867</v>
      </c>
      <c r="L158" s="66" t="s">
        <v>3868</v>
      </c>
    </row>
    <row r="159" spans="2:12" x14ac:dyDescent="0.3">
      <c r="B159" s="27" t="s">
        <v>3826</v>
      </c>
      <c r="C159" s="27">
        <v>152</v>
      </c>
      <c r="D159" s="44" t="s">
        <v>3835</v>
      </c>
      <c r="E159" s="109">
        <v>13.65</v>
      </c>
      <c r="F159" s="27"/>
      <c r="G159" s="27">
        <v>2</v>
      </c>
      <c r="H159" s="44">
        <v>156.43</v>
      </c>
      <c r="I159" s="44">
        <f t="shared" si="3"/>
        <v>0.17451895416480215</v>
      </c>
      <c r="K159" s="66" t="s">
        <v>3869</v>
      </c>
      <c r="L159" s="66" t="s">
        <v>3870</v>
      </c>
    </row>
    <row r="160" spans="2:12" x14ac:dyDescent="0.3">
      <c r="B160" s="27" t="s">
        <v>3826</v>
      </c>
      <c r="C160" s="27">
        <v>153</v>
      </c>
      <c r="D160" s="44" t="s">
        <v>3836</v>
      </c>
      <c r="E160" s="109">
        <v>30</v>
      </c>
      <c r="F160" s="27"/>
      <c r="G160" s="27">
        <v>3</v>
      </c>
      <c r="H160" s="44">
        <v>156.43</v>
      </c>
      <c r="I160" s="44">
        <f t="shared" si="3"/>
        <v>0.57533721153231476</v>
      </c>
      <c r="K160" s="66" t="s">
        <v>3871</v>
      </c>
      <c r="L160" s="66" t="s">
        <v>3872</v>
      </c>
    </row>
    <row r="161" spans="2:12" x14ac:dyDescent="0.3">
      <c r="B161" s="27" t="s">
        <v>3826</v>
      </c>
      <c r="C161" s="27">
        <v>154</v>
      </c>
      <c r="D161" s="44" t="s">
        <v>70</v>
      </c>
      <c r="E161" s="109">
        <v>20</v>
      </c>
      <c r="F161" s="27"/>
      <c r="G161" s="27">
        <v>3</v>
      </c>
      <c r="H161" s="44">
        <v>156.43</v>
      </c>
      <c r="I161" s="44">
        <f t="shared" si="3"/>
        <v>0.38355814102154318</v>
      </c>
      <c r="K161" s="66" t="s">
        <v>3873</v>
      </c>
      <c r="L161" s="66" t="s">
        <v>3874</v>
      </c>
    </row>
    <row r="162" spans="2:12" x14ac:dyDescent="0.3">
      <c r="B162" s="27" t="s">
        <v>3826</v>
      </c>
      <c r="C162" s="27">
        <v>155</v>
      </c>
      <c r="D162" s="44" t="s">
        <v>499</v>
      </c>
      <c r="E162" s="109">
        <v>22</v>
      </c>
      <c r="F162" s="27"/>
      <c r="G162" s="27">
        <v>3</v>
      </c>
      <c r="H162" s="44">
        <v>156.43</v>
      </c>
      <c r="I162" s="44">
        <f t="shared" si="3"/>
        <v>0.4219139551236975</v>
      </c>
      <c r="K162" s="66" t="s">
        <v>3875</v>
      </c>
      <c r="L162" s="66" t="s">
        <v>3876</v>
      </c>
    </row>
    <row r="163" spans="2:12" x14ac:dyDescent="0.3">
      <c r="B163" s="27" t="s">
        <v>4352</v>
      </c>
      <c r="C163" s="27">
        <v>156</v>
      </c>
      <c r="D163" s="44" t="s">
        <v>307</v>
      </c>
      <c r="E163" s="109"/>
      <c r="F163" s="27">
        <v>5</v>
      </c>
      <c r="G163" s="27">
        <v>1</v>
      </c>
      <c r="H163" s="44">
        <v>104.29</v>
      </c>
      <c r="I163" s="44">
        <f t="shared" si="3"/>
        <v>0</v>
      </c>
      <c r="K163" s="66" t="s">
        <v>3877</v>
      </c>
      <c r="L163" s="66" t="s">
        <v>4398</v>
      </c>
    </row>
    <row r="164" spans="2:12" x14ac:dyDescent="0.3">
      <c r="B164" s="27" t="s">
        <v>3826</v>
      </c>
      <c r="C164" s="27">
        <v>157</v>
      </c>
      <c r="D164" s="44" t="s">
        <v>3837</v>
      </c>
      <c r="E164" s="109">
        <v>35</v>
      </c>
      <c r="F164" s="27"/>
      <c r="G164" s="27">
        <v>1</v>
      </c>
      <c r="H164" s="44">
        <v>156.43</v>
      </c>
      <c r="I164" s="44">
        <f t="shared" si="3"/>
        <v>0.2237422489292335</v>
      </c>
      <c r="K164" s="66" t="s">
        <v>3879</v>
      </c>
      <c r="L164" s="66" t="s">
        <v>3880</v>
      </c>
    </row>
    <row r="165" spans="2:12" x14ac:dyDescent="0.3">
      <c r="B165" s="27" t="s">
        <v>4352</v>
      </c>
      <c r="C165" s="27">
        <v>158</v>
      </c>
      <c r="D165" s="44" t="s">
        <v>4353</v>
      </c>
      <c r="E165" s="109">
        <v>34.99</v>
      </c>
      <c r="F165" s="27"/>
      <c r="G165" s="27">
        <v>1</v>
      </c>
      <c r="H165" s="44">
        <v>156.43</v>
      </c>
      <c r="I165" s="44">
        <f t="shared" si="3"/>
        <v>0.22367832257239662</v>
      </c>
      <c r="K165" s="66" t="s">
        <v>4399</v>
      </c>
      <c r="L165" s="66" t="s">
        <v>3881</v>
      </c>
    </row>
    <row r="166" spans="2:12" x14ac:dyDescent="0.3">
      <c r="B166" s="27" t="s">
        <v>3826</v>
      </c>
      <c r="C166" s="27">
        <v>159</v>
      </c>
      <c r="D166" s="44" t="s">
        <v>1115</v>
      </c>
      <c r="E166" s="109">
        <v>25</v>
      </c>
      <c r="F166" s="27"/>
      <c r="G166" s="27">
        <v>2</v>
      </c>
      <c r="H166" s="44">
        <v>104.29</v>
      </c>
      <c r="I166" s="44">
        <f t="shared" si="3"/>
        <v>0.47943235209511936</v>
      </c>
      <c r="K166" s="66" t="s">
        <v>2842</v>
      </c>
      <c r="L166" s="66" t="s">
        <v>3882</v>
      </c>
    </row>
    <row r="167" spans="2:12" x14ac:dyDescent="0.3">
      <c r="B167" s="27" t="s">
        <v>3826</v>
      </c>
      <c r="C167" s="27">
        <v>160</v>
      </c>
      <c r="D167" s="44" t="s">
        <v>3839</v>
      </c>
      <c r="E167" s="109">
        <v>15</v>
      </c>
      <c r="F167" s="27"/>
      <c r="G167" s="27">
        <v>1</v>
      </c>
      <c r="H167" s="44">
        <v>156.43</v>
      </c>
      <c r="I167" s="44">
        <f t="shared" si="3"/>
        <v>9.5889535255385794E-2</v>
      </c>
      <c r="K167" s="66" t="s">
        <v>3883</v>
      </c>
      <c r="L167" s="66" t="s">
        <v>3884</v>
      </c>
    </row>
    <row r="168" spans="2:12" x14ac:dyDescent="0.3">
      <c r="B168" s="27" t="s">
        <v>3826</v>
      </c>
      <c r="C168" s="27">
        <v>161</v>
      </c>
      <c r="D168" s="44" t="s">
        <v>76</v>
      </c>
      <c r="E168" s="117">
        <v>139</v>
      </c>
      <c r="F168" s="27"/>
      <c r="G168" s="27">
        <v>2</v>
      </c>
      <c r="H168" s="44">
        <v>260.70999999999998</v>
      </c>
      <c r="I168" s="44">
        <f t="shared" si="3"/>
        <v>1.0663188983928504</v>
      </c>
      <c r="K168" s="66" t="s">
        <v>3885</v>
      </c>
      <c r="L168" s="66" t="s">
        <v>3886</v>
      </c>
    </row>
    <row r="169" spans="2:12" x14ac:dyDescent="0.3">
      <c r="B169" s="27" t="s">
        <v>4354</v>
      </c>
      <c r="C169" s="27">
        <v>162</v>
      </c>
      <c r="D169" s="44" t="s">
        <v>1737</v>
      </c>
      <c r="E169" s="117">
        <v>19.5</v>
      </c>
      <c r="F169" s="27"/>
      <c r="G169" s="27">
        <v>2</v>
      </c>
      <c r="H169" s="44">
        <v>260.70999999999998</v>
      </c>
      <c r="I169" s="44">
        <f t="shared" si="3"/>
        <v>0.14959150013424879</v>
      </c>
      <c r="K169" s="66" t="s">
        <v>4400</v>
      </c>
      <c r="L169" s="66" t="s">
        <v>3888</v>
      </c>
    </row>
    <row r="170" spans="2:12" x14ac:dyDescent="0.3">
      <c r="B170" s="27" t="s">
        <v>4354</v>
      </c>
      <c r="C170" s="27">
        <v>163</v>
      </c>
      <c r="D170" s="44" t="s">
        <v>81</v>
      </c>
      <c r="E170" s="117">
        <v>7.5</v>
      </c>
      <c r="F170" s="27"/>
      <c r="G170" s="27">
        <v>5</v>
      </c>
      <c r="H170" s="44">
        <v>260.70999999999998</v>
      </c>
      <c r="I170" s="44">
        <f t="shared" si="3"/>
        <v>0.14383798089831615</v>
      </c>
      <c r="K170" s="66" t="s">
        <v>3889</v>
      </c>
      <c r="L170" s="66" t="s">
        <v>4401</v>
      </c>
    </row>
    <row r="171" spans="2:12" x14ac:dyDescent="0.3">
      <c r="B171" s="27" t="s">
        <v>4354</v>
      </c>
      <c r="C171" s="27">
        <v>164</v>
      </c>
      <c r="D171" s="44" t="s">
        <v>82</v>
      </c>
      <c r="E171" s="117">
        <v>17.489999999999998</v>
      </c>
      <c r="F171" s="27"/>
      <c r="G171" s="27">
        <v>1</v>
      </c>
      <c r="H171" s="44">
        <v>104.29</v>
      </c>
      <c r="I171" s="44">
        <f t="shared" si="3"/>
        <v>0.16770543676287272</v>
      </c>
      <c r="K171" s="66" t="s">
        <v>3891</v>
      </c>
      <c r="L171" s="66" t="s">
        <v>4402</v>
      </c>
    </row>
    <row r="172" spans="2:12" x14ac:dyDescent="0.3">
      <c r="B172" s="27" t="s">
        <v>4354</v>
      </c>
      <c r="C172" s="27">
        <v>165</v>
      </c>
      <c r="D172" s="44" t="s">
        <v>84</v>
      </c>
      <c r="E172" s="117">
        <v>0</v>
      </c>
      <c r="F172" s="27">
        <v>1</v>
      </c>
      <c r="G172" s="27">
        <v>1</v>
      </c>
      <c r="H172" s="44">
        <v>104.29</v>
      </c>
      <c r="I172" s="44">
        <f t="shared" si="3"/>
        <v>0</v>
      </c>
      <c r="K172" s="66" t="s">
        <v>3893</v>
      </c>
      <c r="L172" s="66" t="s">
        <v>3894</v>
      </c>
    </row>
    <row r="173" spans="2:12" x14ac:dyDescent="0.3">
      <c r="B173" s="27" t="s">
        <v>4354</v>
      </c>
      <c r="C173" s="27">
        <v>166</v>
      </c>
      <c r="D173" s="44" t="s">
        <v>1117</v>
      </c>
      <c r="E173" s="117">
        <v>0</v>
      </c>
      <c r="F173" s="27"/>
      <c r="G173" s="27">
        <v>1</v>
      </c>
      <c r="H173" s="44">
        <v>104.29</v>
      </c>
      <c r="I173" s="44">
        <f t="shared" si="3"/>
        <v>0</v>
      </c>
      <c r="K173" s="66" t="s">
        <v>3895</v>
      </c>
      <c r="L173" s="66" t="s">
        <v>3894</v>
      </c>
    </row>
    <row r="174" spans="2:12" x14ac:dyDescent="0.3">
      <c r="B174" s="27" t="s">
        <v>3826</v>
      </c>
      <c r="C174" s="27">
        <v>167</v>
      </c>
      <c r="D174" s="44" t="s">
        <v>1118</v>
      </c>
      <c r="E174" s="117">
        <v>69.3</v>
      </c>
      <c r="F174" s="27"/>
      <c r="G174" s="27">
        <v>1</v>
      </c>
      <c r="H174" s="44">
        <v>260.70999999999998</v>
      </c>
      <c r="I174" s="44">
        <f t="shared" si="3"/>
        <v>0.26581258870008823</v>
      </c>
      <c r="K174" s="66" t="s">
        <v>3896</v>
      </c>
      <c r="L174" s="66" t="s">
        <v>4403</v>
      </c>
    </row>
    <row r="175" spans="2:12" x14ac:dyDescent="0.3">
      <c r="B175" s="27" t="s">
        <v>4352</v>
      </c>
      <c r="C175" s="27">
        <v>168</v>
      </c>
      <c r="D175" s="44" t="s">
        <v>1119</v>
      </c>
      <c r="E175" s="117"/>
      <c r="F175" s="27"/>
      <c r="G175" s="27">
        <v>1</v>
      </c>
      <c r="H175" s="44">
        <v>260.70999999999998</v>
      </c>
      <c r="I175" s="44">
        <f t="shared" si="3"/>
        <v>0</v>
      </c>
      <c r="K175" s="66" t="s">
        <v>4404</v>
      </c>
      <c r="L175" s="66" t="s">
        <v>4405</v>
      </c>
    </row>
    <row r="176" spans="2:12" x14ac:dyDescent="0.3">
      <c r="B176" s="27" t="s">
        <v>4352</v>
      </c>
      <c r="C176" s="27">
        <v>169</v>
      </c>
      <c r="D176" s="44" t="s">
        <v>1120</v>
      </c>
      <c r="E176" s="117">
        <v>16</v>
      </c>
      <c r="F176" s="27"/>
      <c r="G176" s="27">
        <v>1</v>
      </c>
      <c r="H176" s="44">
        <v>260.70999999999998</v>
      </c>
      <c r="I176" s="44">
        <f t="shared" si="3"/>
        <v>6.1370871849948223E-2</v>
      </c>
      <c r="K176" s="66" t="s">
        <v>4406</v>
      </c>
      <c r="L176" s="66" t="s">
        <v>4407</v>
      </c>
    </row>
    <row r="177" spans="2:12" x14ac:dyDescent="0.3">
      <c r="B177" s="27" t="s">
        <v>3828</v>
      </c>
      <c r="C177" s="27">
        <v>170</v>
      </c>
      <c r="D177" s="44" t="s">
        <v>1121</v>
      </c>
      <c r="E177" s="117">
        <v>4</v>
      </c>
      <c r="F177" s="27"/>
      <c r="G177" s="27">
        <v>1</v>
      </c>
      <c r="H177" s="44">
        <v>104.29</v>
      </c>
      <c r="I177" s="44">
        <f t="shared" si="3"/>
        <v>3.8354588167609546E-2</v>
      </c>
      <c r="K177" s="66" t="s">
        <v>4408</v>
      </c>
      <c r="L177" s="66" t="s">
        <v>4409</v>
      </c>
    </row>
    <row r="178" spans="2:12" x14ac:dyDescent="0.3">
      <c r="B178" s="27" t="s">
        <v>3826</v>
      </c>
      <c r="C178" s="27">
        <v>171</v>
      </c>
      <c r="D178" s="44" t="s">
        <v>3840</v>
      </c>
      <c r="E178" s="117">
        <v>16</v>
      </c>
      <c r="F178" s="27"/>
      <c r="G178" s="27">
        <v>2</v>
      </c>
      <c r="H178" s="44">
        <v>104.29</v>
      </c>
      <c r="I178" s="44">
        <f t="shared" ref="I178:I198" si="4">(E178*G178)/H178</f>
        <v>0.30683670534087637</v>
      </c>
      <c r="K178" s="66" t="s">
        <v>3904</v>
      </c>
      <c r="L178" s="66" t="s">
        <v>4410</v>
      </c>
    </row>
    <row r="179" spans="2:12" x14ac:dyDescent="0.3">
      <c r="B179" s="27" t="s">
        <v>3826</v>
      </c>
      <c r="C179" s="27">
        <v>172</v>
      </c>
      <c r="D179" s="27" t="s">
        <v>3841</v>
      </c>
      <c r="E179" s="117">
        <v>16</v>
      </c>
      <c r="F179" s="27"/>
      <c r="G179" s="27">
        <v>2</v>
      </c>
      <c r="H179" s="44">
        <v>104.29</v>
      </c>
      <c r="I179" s="44">
        <f t="shared" si="4"/>
        <v>0.30683670534087637</v>
      </c>
      <c r="K179" s="132" t="s">
        <v>3904</v>
      </c>
      <c r="L179" s="66" t="s">
        <v>3906</v>
      </c>
    </row>
    <row r="180" spans="2:12" x14ac:dyDescent="0.3">
      <c r="B180" s="73" t="s">
        <v>4352</v>
      </c>
      <c r="C180" s="27">
        <v>173</v>
      </c>
      <c r="D180" s="44" t="s">
        <v>4355</v>
      </c>
      <c r="E180" s="109">
        <v>30</v>
      </c>
      <c r="F180" s="27"/>
      <c r="G180" s="27">
        <v>1</v>
      </c>
      <c r="H180" s="44">
        <v>104.29</v>
      </c>
      <c r="I180" s="44">
        <f t="shared" si="4"/>
        <v>0.28765941125707162</v>
      </c>
      <c r="K180" s="66" t="s">
        <v>4411</v>
      </c>
      <c r="L180" s="66" t="s">
        <v>3908</v>
      </c>
    </row>
    <row r="181" spans="2:12" x14ac:dyDescent="0.3">
      <c r="B181" s="27" t="s">
        <v>4354</v>
      </c>
      <c r="C181" s="27">
        <v>174</v>
      </c>
      <c r="D181" s="44" t="s">
        <v>3842</v>
      </c>
      <c r="E181" s="109">
        <v>6.99</v>
      </c>
      <c r="F181" s="27"/>
      <c r="G181" s="27">
        <v>1</v>
      </c>
      <c r="H181" s="44">
        <v>104.29</v>
      </c>
      <c r="I181" s="44">
        <f t="shared" si="4"/>
        <v>6.702464282289769E-2</v>
      </c>
      <c r="K181" s="66" t="s">
        <v>4412</v>
      </c>
      <c r="L181" s="66" t="s">
        <v>3910</v>
      </c>
    </row>
    <row r="182" spans="2:12" x14ac:dyDescent="0.3">
      <c r="B182" s="27" t="s">
        <v>4354</v>
      </c>
      <c r="C182" s="27">
        <v>175</v>
      </c>
      <c r="D182" s="44" t="s">
        <v>207</v>
      </c>
      <c r="E182" s="113"/>
      <c r="F182" s="27"/>
      <c r="G182" s="27">
        <v>1</v>
      </c>
      <c r="H182" s="44">
        <v>260.70999999999998</v>
      </c>
      <c r="I182" s="44">
        <f t="shared" si="4"/>
        <v>0</v>
      </c>
      <c r="K182" s="66" t="s">
        <v>3911</v>
      </c>
      <c r="L182" s="66" t="s">
        <v>3912</v>
      </c>
    </row>
    <row r="183" spans="2:12" x14ac:dyDescent="0.3">
      <c r="B183" s="27" t="s">
        <v>4354</v>
      </c>
      <c r="C183" s="27">
        <v>176</v>
      </c>
      <c r="D183" s="44" t="s">
        <v>3843</v>
      </c>
      <c r="E183" s="113"/>
      <c r="F183" s="27"/>
      <c r="G183" s="27">
        <v>1</v>
      </c>
      <c r="H183" s="44">
        <v>260.70999999999998</v>
      </c>
      <c r="I183" s="44">
        <f t="shared" si="4"/>
        <v>0</v>
      </c>
      <c r="K183" s="66" t="s">
        <v>3913</v>
      </c>
      <c r="L183" s="66" t="s">
        <v>4413</v>
      </c>
    </row>
    <row r="184" spans="2:12" x14ac:dyDescent="0.3">
      <c r="B184" s="27" t="s">
        <v>2250</v>
      </c>
      <c r="C184" s="27">
        <v>239</v>
      </c>
      <c r="D184" s="27" t="s">
        <v>2887</v>
      </c>
      <c r="E184" s="109"/>
      <c r="F184" s="27"/>
      <c r="G184" s="27">
        <v>1</v>
      </c>
      <c r="H184" s="44">
        <v>521.42999999999995</v>
      </c>
      <c r="I184" s="44">
        <f t="shared" si="4"/>
        <v>0</v>
      </c>
      <c r="K184" s="66" t="s">
        <v>3915</v>
      </c>
      <c r="L184" s="66" t="s">
        <v>2904</v>
      </c>
    </row>
    <row r="185" spans="2:12" x14ac:dyDescent="0.3">
      <c r="B185" s="27" t="s">
        <v>2250</v>
      </c>
      <c r="C185" s="27">
        <v>240</v>
      </c>
      <c r="D185" s="27" t="s">
        <v>78</v>
      </c>
      <c r="E185" s="109">
        <v>21.99</v>
      </c>
      <c r="F185" s="27"/>
      <c r="G185" s="27">
        <v>1</v>
      </c>
      <c r="H185" s="44">
        <v>104.29</v>
      </c>
      <c r="I185" s="44">
        <f t="shared" si="4"/>
        <v>0.21085434845143347</v>
      </c>
      <c r="K185" s="66" t="s">
        <v>2894</v>
      </c>
      <c r="L185" s="66" t="s">
        <v>2905</v>
      </c>
    </row>
    <row r="186" spans="2:12" x14ac:dyDescent="0.3">
      <c r="B186" s="27" t="s">
        <v>2250</v>
      </c>
      <c r="C186" s="27">
        <v>241</v>
      </c>
      <c r="D186" s="27" t="s">
        <v>80</v>
      </c>
      <c r="E186" s="109">
        <v>6.99</v>
      </c>
      <c r="F186" s="27"/>
      <c r="G186" s="27">
        <v>1</v>
      </c>
      <c r="H186" s="44">
        <v>26.07</v>
      </c>
      <c r="I186" s="44">
        <f t="shared" si="4"/>
        <v>0.26812428078250866</v>
      </c>
      <c r="K186" s="66" t="s">
        <v>3916</v>
      </c>
      <c r="L186" s="66" t="s">
        <v>2906</v>
      </c>
    </row>
    <row r="187" spans="2:12" x14ac:dyDescent="0.3">
      <c r="B187" s="27" t="s">
        <v>2250</v>
      </c>
      <c r="C187" s="27">
        <v>242</v>
      </c>
      <c r="D187" s="27" t="s">
        <v>2888</v>
      </c>
      <c r="E187" s="109">
        <v>9.99</v>
      </c>
      <c r="F187" s="27"/>
      <c r="G187" s="27">
        <v>1</v>
      </c>
      <c r="H187" s="44">
        <v>104.29</v>
      </c>
      <c r="I187" s="44">
        <f t="shared" si="4"/>
        <v>9.5790583948604846E-2</v>
      </c>
      <c r="K187" s="66" t="s">
        <v>3917</v>
      </c>
      <c r="L187" s="66" t="s">
        <v>3918</v>
      </c>
    </row>
    <row r="188" spans="2:12" x14ac:dyDescent="0.3">
      <c r="B188" s="27" t="s">
        <v>2250</v>
      </c>
      <c r="C188" s="27">
        <v>243</v>
      </c>
      <c r="D188" s="27" t="s">
        <v>2889</v>
      </c>
      <c r="E188" s="109">
        <v>11.99</v>
      </c>
      <c r="F188" s="27"/>
      <c r="G188" s="27">
        <v>1</v>
      </c>
      <c r="H188" s="44">
        <v>104.29</v>
      </c>
      <c r="I188" s="44">
        <f t="shared" si="4"/>
        <v>0.11496787803240963</v>
      </c>
      <c r="K188" s="66" t="s">
        <v>3917</v>
      </c>
      <c r="L188" s="66" t="s">
        <v>2908</v>
      </c>
    </row>
    <row r="189" spans="2:12" x14ac:dyDescent="0.3">
      <c r="B189" s="27" t="s">
        <v>2250</v>
      </c>
      <c r="C189" s="27">
        <v>244</v>
      </c>
      <c r="D189" s="27" t="s">
        <v>305</v>
      </c>
      <c r="E189" s="109">
        <v>29.99</v>
      </c>
      <c r="F189" s="27"/>
      <c r="G189" s="27">
        <v>1</v>
      </c>
      <c r="H189" s="44">
        <v>52.14</v>
      </c>
      <c r="I189" s="44">
        <f t="shared" si="4"/>
        <v>0.57518220176448021</v>
      </c>
      <c r="K189" s="66" t="s">
        <v>2897</v>
      </c>
      <c r="L189" s="66" t="s">
        <v>2909</v>
      </c>
    </row>
    <row r="190" spans="2:12" x14ac:dyDescent="0.3">
      <c r="B190" s="27" t="s">
        <v>2250</v>
      </c>
      <c r="C190" s="27">
        <v>245</v>
      </c>
      <c r="D190" s="27" t="s">
        <v>2890</v>
      </c>
      <c r="E190" s="109">
        <v>7.49</v>
      </c>
      <c r="F190" s="27"/>
      <c r="G190" s="27">
        <v>1</v>
      </c>
      <c r="H190" s="44">
        <v>52.14</v>
      </c>
      <c r="I190" s="44">
        <f t="shared" si="4"/>
        <v>0.14365170694284618</v>
      </c>
      <c r="K190" s="66" t="s">
        <v>2898</v>
      </c>
      <c r="L190" s="66" t="s">
        <v>2910</v>
      </c>
    </row>
    <row r="191" spans="2:12" x14ac:dyDescent="0.3">
      <c r="B191" s="27" t="s">
        <v>2250</v>
      </c>
      <c r="C191" s="27">
        <v>246</v>
      </c>
      <c r="D191" s="27" t="s">
        <v>2891</v>
      </c>
      <c r="E191" s="109">
        <v>14.99</v>
      </c>
      <c r="F191" s="27"/>
      <c r="G191" s="27">
        <v>1</v>
      </c>
      <c r="H191" s="44">
        <v>208.57</v>
      </c>
      <c r="I191" s="44">
        <f t="shared" si="4"/>
        <v>7.1870355276406006E-2</v>
      </c>
      <c r="K191" s="66" t="s">
        <v>3919</v>
      </c>
      <c r="L191" s="66" t="s">
        <v>2911</v>
      </c>
    </row>
    <row r="192" spans="2:12" x14ac:dyDescent="0.3">
      <c r="B192" s="27" t="s">
        <v>2250</v>
      </c>
      <c r="C192" s="27">
        <v>247</v>
      </c>
      <c r="D192" s="27" t="s">
        <v>3844</v>
      </c>
      <c r="E192" s="109">
        <v>34</v>
      </c>
      <c r="F192" s="27"/>
      <c r="G192" s="27">
        <v>1</v>
      </c>
      <c r="H192" s="44">
        <v>104.29</v>
      </c>
      <c r="I192" s="44">
        <f t="shared" si="4"/>
        <v>0.32601399942468118</v>
      </c>
      <c r="K192" s="66" t="s">
        <v>3920</v>
      </c>
      <c r="L192" s="66" t="s">
        <v>3921</v>
      </c>
    </row>
    <row r="193" spans="2:12" x14ac:dyDescent="0.3">
      <c r="B193" s="27" t="s">
        <v>2251</v>
      </c>
      <c r="C193" s="27">
        <v>248</v>
      </c>
      <c r="D193" s="27" t="s">
        <v>1122</v>
      </c>
      <c r="E193" s="109">
        <v>24</v>
      </c>
      <c r="F193" s="27"/>
      <c r="G193" s="27">
        <v>1</v>
      </c>
      <c r="H193" s="44">
        <v>52.14</v>
      </c>
      <c r="I193" s="44">
        <f t="shared" si="4"/>
        <v>0.46029919447640966</v>
      </c>
      <c r="K193" s="66" t="s">
        <v>3922</v>
      </c>
      <c r="L193" s="66" t="s">
        <v>3923</v>
      </c>
    </row>
    <row r="194" spans="2:12" x14ac:dyDescent="0.3">
      <c r="B194" s="27" t="s">
        <v>2251</v>
      </c>
      <c r="C194" s="27">
        <v>249</v>
      </c>
      <c r="D194" s="27" t="s">
        <v>1122</v>
      </c>
      <c r="E194" s="109">
        <v>26</v>
      </c>
      <c r="F194" s="27"/>
      <c r="G194" s="27">
        <v>1</v>
      </c>
      <c r="H194" s="44">
        <v>52.14</v>
      </c>
      <c r="I194" s="44">
        <f t="shared" si="4"/>
        <v>0.49865746068277711</v>
      </c>
      <c r="K194" s="66" t="s">
        <v>3924</v>
      </c>
      <c r="L194" s="66" t="s">
        <v>3925</v>
      </c>
    </row>
    <row r="195" spans="2:12" x14ac:dyDescent="0.3">
      <c r="B195" s="27" t="s">
        <v>2251</v>
      </c>
      <c r="C195" s="27">
        <v>250</v>
      </c>
      <c r="D195" s="27" t="s">
        <v>78</v>
      </c>
      <c r="E195" s="109">
        <v>35</v>
      </c>
      <c r="F195" s="27"/>
      <c r="G195" s="27">
        <v>1</v>
      </c>
      <c r="H195" s="44">
        <v>52.14</v>
      </c>
      <c r="I195" s="44">
        <f t="shared" si="4"/>
        <v>0.67126965861143073</v>
      </c>
      <c r="K195" s="66" t="s">
        <v>3926</v>
      </c>
      <c r="L195" s="66" t="s">
        <v>3927</v>
      </c>
    </row>
    <row r="196" spans="2:12" x14ac:dyDescent="0.3">
      <c r="B196" s="27" t="s">
        <v>2251</v>
      </c>
      <c r="C196" s="27">
        <v>251</v>
      </c>
      <c r="D196" s="27" t="s">
        <v>305</v>
      </c>
      <c r="E196" s="109">
        <v>5</v>
      </c>
      <c r="F196" s="27"/>
      <c r="G196" s="27">
        <v>1</v>
      </c>
      <c r="H196" s="44">
        <v>104.29</v>
      </c>
      <c r="I196" s="44">
        <f t="shared" si="4"/>
        <v>4.7943235209511936E-2</v>
      </c>
      <c r="K196" s="66" t="s">
        <v>3928</v>
      </c>
      <c r="L196" s="66" t="s">
        <v>3929</v>
      </c>
    </row>
    <row r="197" spans="2:12" x14ac:dyDescent="0.3">
      <c r="B197" s="27" t="s">
        <v>2251</v>
      </c>
      <c r="C197" s="27">
        <v>252</v>
      </c>
      <c r="D197" s="27" t="s">
        <v>306</v>
      </c>
      <c r="E197" s="109">
        <v>19.989999999999998</v>
      </c>
      <c r="F197" s="27"/>
      <c r="G197" s="27">
        <v>1</v>
      </c>
      <c r="H197" s="44">
        <v>260.70999999999998</v>
      </c>
      <c r="I197" s="44">
        <f t="shared" si="4"/>
        <v>7.6675233017529057E-2</v>
      </c>
      <c r="K197" s="66" t="s">
        <v>3930</v>
      </c>
      <c r="L197" s="66" t="s">
        <v>3931</v>
      </c>
    </row>
    <row r="198" spans="2:12" x14ac:dyDescent="0.3">
      <c r="B198" s="27" t="s">
        <v>2251</v>
      </c>
      <c r="C198" s="27">
        <v>253</v>
      </c>
      <c r="D198" s="27" t="s">
        <v>1124</v>
      </c>
      <c r="E198" s="109">
        <v>11.99</v>
      </c>
      <c r="F198" s="27"/>
      <c r="G198" s="27">
        <v>1</v>
      </c>
      <c r="H198" s="44">
        <v>521.42999999999995</v>
      </c>
      <c r="I198" s="44">
        <f t="shared" si="4"/>
        <v>2.2994457549431375E-2</v>
      </c>
      <c r="K198" s="66" t="s">
        <v>3932</v>
      </c>
      <c r="L198" s="66" t="s">
        <v>3933</v>
      </c>
    </row>
    <row r="199" spans="2:12" x14ac:dyDescent="0.3">
      <c r="B199" s="27"/>
      <c r="C199" s="27"/>
      <c r="D199" s="27"/>
      <c r="E199" s="109"/>
      <c r="F199" s="27"/>
      <c r="G199" s="27"/>
      <c r="H199" s="44"/>
      <c r="I199" s="44"/>
      <c r="L199" s="147"/>
    </row>
    <row r="200" spans="2:12" x14ac:dyDescent="0.3">
      <c r="B200" s="40" t="s">
        <v>4555</v>
      </c>
      <c r="C200" s="27"/>
      <c r="D200" s="27"/>
      <c r="E200" s="109"/>
      <c r="F200" s="27"/>
      <c r="G200" s="27"/>
      <c r="H200" s="44"/>
      <c r="I200" s="44"/>
      <c r="L200" s="147"/>
    </row>
    <row r="201" spans="2:12" x14ac:dyDescent="0.3">
      <c r="B201" s="27"/>
      <c r="C201" s="27">
        <v>272</v>
      </c>
      <c r="D201" s="27" t="s">
        <v>87</v>
      </c>
      <c r="E201" s="109"/>
      <c r="F201" s="27"/>
      <c r="G201" s="27">
        <v>1</v>
      </c>
      <c r="H201" s="44">
        <v>1</v>
      </c>
      <c r="I201" s="44">
        <f t="shared" ref="I201:I206" si="5">(E201*G201)/H201</f>
        <v>0</v>
      </c>
      <c r="K201" s="66" t="s">
        <v>4556</v>
      </c>
    </row>
    <row r="202" spans="2:12" x14ac:dyDescent="0.3">
      <c r="B202" s="27"/>
      <c r="C202" s="27">
        <v>273</v>
      </c>
      <c r="D202" s="27" t="s">
        <v>88</v>
      </c>
      <c r="E202" s="109">
        <f>8.2755647*0.969</f>
        <v>8.0190221942999997</v>
      </c>
      <c r="F202" s="27"/>
      <c r="G202" s="27">
        <v>1</v>
      </c>
      <c r="H202" s="44">
        <v>1</v>
      </c>
      <c r="I202" s="44">
        <f t="shared" si="5"/>
        <v>8.0190221942999997</v>
      </c>
      <c r="L202" s="66" t="s">
        <v>4557</v>
      </c>
    </row>
    <row r="203" spans="2:12" x14ac:dyDescent="0.3">
      <c r="B203" s="27"/>
      <c r="C203" s="27">
        <v>274</v>
      </c>
      <c r="D203" s="27" t="s">
        <v>554</v>
      </c>
      <c r="E203" s="109">
        <f>9.9877505*0.969</f>
        <v>9.6781302345000011</v>
      </c>
      <c r="F203" s="27"/>
      <c r="G203" s="27">
        <v>1</v>
      </c>
      <c r="H203" s="44">
        <v>1</v>
      </c>
      <c r="I203" s="44">
        <f t="shared" si="5"/>
        <v>9.6781302345000011</v>
      </c>
    </row>
    <row r="204" spans="2:12" x14ac:dyDescent="0.3">
      <c r="B204" s="27"/>
      <c r="C204" s="27">
        <v>275</v>
      </c>
      <c r="D204" s="27" t="s">
        <v>312</v>
      </c>
      <c r="E204" s="109">
        <v>1.72</v>
      </c>
      <c r="F204" s="27"/>
      <c r="G204" s="27">
        <v>1</v>
      </c>
      <c r="H204" s="44">
        <v>4.3499999999999996</v>
      </c>
      <c r="I204" s="44">
        <f t="shared" si="5"/>
        <v>0.39540229885057476</v>
      </c>
      <c r="K204" s="66" t="s">
        <v>4558</v>
      </c>
      <c r="L204" s="66" t="s">
        <v>4559</v>
      </c>
    </row>
    <row r="205" spans="2:12" x14ac:dyDescent="0.3">
      <c r="B205" s="27"/>
      <c r="C205" s="27">
        <v>276</v>
      </c>
      <c r="D205" s="27" t="s">
        <v>90</v>
      </c>
      <c r="E205" s="109">
        <f>19.8558321*0.969</f>
        <v>19.240301304900001</v>
      </c>
      <c r="F205" s="27"/>
      <c r="G205" s="27">
        <v>1</v>
      </c>
      <c r="H205" s="44">
        <v>52.14</v>
      </c>
      <c r="I205" s="44">
        <f t="shared" si="5"/>
        <v>0.36901229967203686</v>
      </c>
    </row>
    <row r="206" spans="2:12" x14ac:dyDescent="0.3">
      <c r="B206" s="27"/>
      <c r="C206" s="27">
        <v>277</v>
      </c>
      <c r="D206" s="27" t="s">
        <v>2917</v>
      </c>
      <c r="E206" s="109">
        <v>145.35</v>
      </c>
      <c r="F206" s="27"/>
      <c r="G206" s="27">
        <v>1</v>
      </c>
      <c r="H206" s="44">
        <v>52.14</v>
      </c>
      <c r="I206" s="44">
        <f t="shared" si="5"/>
        <v>2.7876869965477558</v>
      </c>
      <c r="K206" s="66" t="s">
        <v>2922</v>
      </c>
    </row>
    <row r="207" spans="2:12" x14ac:dyDescent="0.3">
      <c r="B207" s="27"/>
      <c r="C207" s="27"/>
      <c r="D207" s="27"/>
      <c r="E207" s="109"/>
      <c r="F207" s="27"/>
      <c r="G207" s="27"/>
      <c r="H207" s="44"/>
      <c r="I207" s="44"/>
    </row>
    <row r="208" spans="2:12" x14ac:dyDescent="0.3">
      <c r="B208" s="40" t="s">
        <v>245</v>
      </c>
      <c r="C208" s="27"/>
      <c r="D208" s="27"/>
      <c r="E208" s="109"/>
      <c r="F208" s="27"/>
      <c r="G208" s="27"/>
      <c r="H208" s="44"/>
      <c r="I208" s="44"/>
    </row>
    <row r="209" spans="2:12" x14ac:dyDescent="0.3">
      <c r="B209" s="162" t="s">
        <v>4176</v>
      </c>
      <c r="C209" s="27"/>
      <c r="D209" s="27"/>
      <c r="E209" s="109"/>
      <c r="F209" s="27"/>
      <c r="G209" s="27"/>
      <c r="H209" s="44"/>
      <c r="I209" s="44"/>
      <c r="L209" s="147"/>
    </row>
    <row r="210" spans="2:12" x14ac:dyDescent="0.3">
      <c r="B210" s="27" t="s">
        <v>2269</v>
      </c>
      <c r="C210" s="27">
        <v>278</v>
      </c>
      <c r="D210" s="44" t="s">
        <v>6910</v>
      </c>
      <c r="E210" s="109">
        <v>10</v>
      </c>
      <c r="F210" s="27"/>
      <c r="G210" s="27">
        <v>1</v>
      </c>
      <c r="H210" s="44">
        <v>521.42999999999995</v>
      </c>
      <c r="I210" s="44">
        <f t="shared" ref="I210:I273" si="6">(E210*G210)/H210</f>
        <v>1.917802964923384E-2</v>
      </c>
      <c r="K210" s="66" t="s">
        <v>3154</v>
      </c>
      <c r="L210" s="66" t="s">
        <v>3947</v>
      </c>
    </row>
    <row r="211" spans="2:12" x14ac:dyDescent="0.3">
      <c r="B211" s="27" t="s">
        <v>2269</v>
      </c>
      <c r="C211" s="27">
        <v>279</v>
      </c>
      <c r="D211" s="44" t="s">
        <v>6922</v>
      </c>
      <c r="E211" s="109">
        <v>8.99</v>
      </c>
      <c r="F211" s="27">
        <v>4</v>
      </c>
      <c r="G211" s="27">
        <v>1</v>
      </c>
      <c r="H211" s="44">
        <v>521.42999999999995</v>
      </c>
      <c r="I211" s="44">
        <f t="shared" si="6"/>
        <v>1.7241048654661223E-2</v>
      </c>
      <c r="K211" s="66" t="s">
        <v>3010</v>
      </c>
      <c r="L211" s="66" t="s">
        <v>3202</v>
      </c>
    </row>
    <row r="212" spans="2:12" x14ac:dyDescent="0.3">
      <c r="B212" s="27" t="s">
        <v>2269</v>
      </c>
      <c r="C212" s="27">
        <v>280</v>
      </c>
      <c r="D212" s="44" t="s">
        <v>1188</v>
      </c>
      <c r="E212" s="109">
        <v>16</v>
      </c>
      <c r="F212" s="27"/>
      <c r="G212" s="27">
        <v>1</v>
      </c>
      <c r="H212" s="44">
        <v>156.43</v>
      </c>
      <c r="I212" s="44">
        <f t="shared" si="6"/>
        <v>0.10228217093907818</v>
      </c>
      <c r="K212" s="66" t="s">
        <v>4595</v>
      </c>
      <c r="L212" s="66" t="s">
        <v>3203</v>
      </c>
    </row>
    <row r="213" spans="2:12" x14ac:dyDescent="0.3">
      <c r="B213" s="27" t="s">
        <v>2269</v>
      </c>
      <c r="C213" s="27">
        <v>281</v>
      </c>
      <c r="D213" s="44" t="s">
        <v>1188</v>
      </c>
      <c r="E213" s="109">
        <v>7</v>
      </c>
      <c r="F213" s="27"/>
      <c r="G213" s="27">
        <v>1</v>
      </c>
      <c r="H213" s="44">
        <v>104.29</v>
      </c>
      <c r="I213" s="44">
        <f t="shared" si="6"/>
        <v>6.7120529293316702E-2</v>
      </c>
      <c r="K213" s="66" t="s">
        <v>3949</v>
      </c>
      <c r="L213" s="66" t="s">
        <v>3204</v>
      </c>
    </row>
    <row r="214" spans="2:12" x14ac:dyDescent="0.3">
      <c r="B214" s="27" t="s">
        <v>2269</v>
      </c>
      <c r="C214" s="27">
        <v>282</v>
      </c>
      <c r="D214" s="44" t="s">
        <v>178</v>
      </c>
      <c r="E214" s="109">
        <v>1.5</v>
      </c>
      <c r="F214" s="27"/>
      <c r="G214" s="27">
        <v>1</v>
      </c>
      <c r="H214" s="44">
        <v>521.42999999999995</v>
      </c>
      <c r="I214" s="44">
        <f t="shared" si="6"/>
        <v>2.8767044473850759E-3</v>
      </c>
      <c r="K214" s="66" t="s">
        <v>3950</v>
      </c>
      <c r="L214" s="66" t="s">
        <v>3205</v>
      </c>
    </row>
    <row r="215" spans="2:12" x14ac:dyDescent="0.3">
      <c r="B215" s="27" t="s">
        <v>2269</v>
      </c>
      <c r="C215" s="27">
        <v>283</v>
      </c>
      <c r="D215" s="44" t="s">
        <v>3941</v>
      </c>
      <c r="E215" s="109">
        <v>44.99</v>
      </c>
      <c r="F215" s="27"/>
      <c r="G215" s="27">
        <v>1</v>
      </c>
      <c r="H215" s="44">
        <v>521.42999999999995</v>
      </c>
      <c r="I215" s="44">
        <f t="shared" si="6"/>
        <v>8.6281955391903045E-2</v>
      </c>
      <c r="K215" s="66" t="s">
        <v>3951</v>
      </c>
      <c r="L215" s="66" t="s">
        <v>3206</v>
      </c>
    </row>
    <row r="216" spans="2:12" x14ac:dyDescent="0.3">
      <c r="B216" s="27" t="s">
        <v>2270</v>
      </c>
      <c r="C216" s="27">
        <v>284</v>
      </c>
      <c r="D216" s="44" t="s">
        <v>6910</v>
      </c>
      <c r="E216" s="109">
        <v>10</v>
      </c>
      <c r="F216" s="27"/>
      <c r="G216" s="27">
        <v>1</v>
      </c>
      <c r="H216" s="44">
        <v>521.42999999999995</v>
      </c>
      <c r="I216" s="44">
        <f t="shared" si="6"/>
        <v>1.917802964923384E-2</v>
      </c>
      <c r="K216" s="66" t="s">
        <v>4596</v>
      </c>
      <c r="L216" s="66" t="s">
        <v>3947</v>
      </c>
    </row>
    <row r="217" spans="2:12" x14ac:dyDescent="0.3">
      <c r="B217" s="27" t="s">
        <v>2270</v>
      </c>
      <c r="C217" s="27">
        <v>285</v>
      </c>
      <c r="D217" s="44" t="s">
        <v>6922</v>
      </c>
      <c r="E217" s="109">
        <v>8.99</v>
      </c>
      <c r="F217" s="27">
        <v>4</v>
      </c>
      <c r="G217" s="27">
        <v>1</v>
      </c>
      <c r="H217" s="44">
        <v>521.42999999999995</v>
      </c>
      <c r="I217" s="44">
        <f t="shared" si="6"/>
        <v>1.7241048654661223E-2</v>
      </c>
      <c r="K217" s="66" t="s">
        <v>3953</v>
      </c>
      <c r="L217" s="66" t="s">
        <v>3202</v>
      </c>
    </row>
    <row r="218" spans="2:12" x14ac:dyDescent="0.3">
      <c r="B218" s="27" t="s">
        <v>2270</v>
      </c>
      <c r="C218" s="27">
        <v>286</v>
      </c>
      <c r="D218" s="44" t="s">
        <v>6945</v>
      </c>
      <c r="E218" s="109"/>
      <c r="F218" s="27"/>
      <c r="G218" s="27">
        <v>1</v>
      </c>
      <c r="H218" s="44">
        <v>521.42999999999995</v>
      </c>
      <c r="I218" s="44">
        <f t="shared" si="6"/>
        <v>0</v>
      </c>
      <c r="K218" s="66" t="s">
        <v>3954</v>
      </c>
      <c r="L218" s="66" t="s">
        <v>3955</v>
      </c>
    </row>
    <row r="219" spans="2:12" x14ac:dyDescent="0.3">
      <c r="B219" s="27" t="s">
        <v>2270</v>
      </c>
      <c r="C219" s="27">
        <v>287</v>
      </c>
      <c r="D219" s="44" t="s">
        <v>6946</v>
      </c>
      <c r="E219" s="109">
        <v>12</v>
      </c>
      <c r="F219" s="27"/>
      <c r="G219" s="27">
        <v>1</v>
      </c>
      <c r="H219" s="44">
        <v>1042.8599999999999</v>
      </c>
      <c r="I219" s="44">
        <f t="shared" si="6"/>
        <v>1.1506817789540304E-2</v>
      </c>
      <c r="K219" s="66" t="s">
        <v>4597</v>
      </c>
      <c r="L219" s="66" t="s">
        <v>3957</v>
      </c>
    </row>
    <row r="220" spans="2:12" x14ac:dyDescent="0.3">
      <c r="B220" s="27" t="s">
        <v>2270</v>
      </c>
      <c r="C220" s="27">
        <v>288</v>
      </c>
      <c r="D220" s="44" t="s">
        <v>2936</v>
      </c>
      <c r="E220" s="109"/>
      <c r="F220" s="27"/>
      <c r="G220" s="27">
        <v>2</v>
      </c>
      <c r="H220" s="44">
        <v>156.43</v>
      </c>
      <c r="I220" s="44">
        <f t="shared" si="6"/>
        <v>0</v>
      </c>
      <c r="K220" s="66" t="s">
        <v>3958</v>
      </c>
      <c r="L220" s="66" t="s">
        <v>3221</v>
      </c>
    </row>
    <row r="221" spans="2:12" x14ac:dyDescent="0.3">
      <c r="B221" s="27" t="s">
        <v>2270</v>
      </c>
      <c r="C221" s="27">
        <v>289</v>
      </c>
      <c r="D221" s="44" t="s">
        <v>6947</v>
      </c>
      <c r="E221" s="109">
        <v>3</v>
      </c>
      <c r="F221" s="27"/>
      <c r="G221" s="27">
        <v>1</v>
      </c>
      <c r="H221" s="44">
        <v>782.14</v>
      </c>
      <c r="I221" s="44">
        <f t="shared" si="6"/>
        <v>3.8356304497915977E-3</v>
      </c>
      <c r="K221" s="66" t="s">
        <v>3973</v>
      </c>
      <c r="L221" s="66" t="s">
        <v>3211</v>
      </c>
    </row>
    <row r="222" spans="2:12" x14ac:dyDescent="0.3">
      <c r="B222" s="27" t="s">
        <v>2270</v>
      </c>
      <c r="C222" s="27">
        <v>290</v>
      </c>
      <c r="D222" s="44" t="s">
        <v>315</v>
      </c>
      <c r="E222" s="109">
        <v>899</v>
      </c>
      <c r="F222" s="27"/>
      <c r="G222" s="27">
        <v>1</v>
      </c>
      <c r="H222" s="44">
        <v>521.42999999999995</v>
      </c>
      <c r="I222" s="44">
        <f t="shared" si="6"/>
        <v>1.7241048654661222</v>
      </c>
      <c r="K222" s="66" t="s">
        <v>4598</v>
      </c>
      <c r="L222" s="66" t="s">
        <v>3212</v>
      </c>
    </row>
    <row r="223" spans="2:12" x14ac:dyDescent="0.3">
      <c r="B223" s="27" t="s">
        <v>2270</v>
      </c>
      <c r="C223" s="27">
        <v>291</v>
      </c>
      <c r="D223" s="44" t="s">
        <v>314</v>
      </c>
      <c r="E223" s="109">
        <v>799</v>
      </c>
      <c r="F223" s="27"/>
      <c r="G223" s="27">
        <v>1</v>
      </c>
      <c r="H223" s="44">
        <v>521.42999999999995</v>
      </c>
      <c r="I223" s="44">
        <f t="shared" si="6"/>
        <v>1.5323245689737839</v>
      </c>
      <c r="K223" s="66" t="s">
        <v>3961</v>
      </c>
      <c r="L223" s="66" t="s">
        <v>3213</v>
      </c>
    </row>
    <row r="224" spans="2:12" x14ac:dyDescent="0.3">
      <c r="B224" s="27" t="s">
        <v>2270</v>
      </c>
      <c r="C224" s="27">
        <v>292</v>
      </c>
      <c r="D224" s="44" t="s">
        <v>2937</v>
      </c>
      <c r="E224" s="109"/>
      <c r="F224" s="27"/>
      <c r="G224" s="27">
        <v>2</v>
      </c>
      <c r="H224" s="44">
        <v>104.29</v>
      </c>
      <c r="I224" s="44">
        <f t="shared" si="6"/>
        <v>0</v>
      </c>
      <c r="K224" s="66" t="s">
        <v>4599</v>
      </c>
      <c r="L224" s="66" t="s">
        <v>3214</v>
      </c>
    </row>
    <row r="225" spans="2:12" x14ac:dyDescent="0.3">
      <c r="B225" s="27" t="s">
        <v>2270</v>
      </c>
      <c r="C225" s="27">
        <v>293</v>
      </c>
      <c r="D225" s="44" t="s">
        <v>103</v>
      </c>
      <c r="E225" s="109">
        <v>6</v>
      </c>
      <c r="F225" s="27"/>
      <c r="G225" s="27">
        <v>4</v>
      </c>
      <c r="H225" s="44">
        <v>260.70999999999998</v>
      </c>
      <c r="I225" s="44">
        <f t="shared" si="6"/>
        <v>9.2056307774922339E-2</v>
      </c>
      <c r="K225" s="66" t="s">
        <v>3963</v>
      </c>
      <c r="L225" s="66" t="s">
        <v>3215</v>
      </c>
    </row>
    <row r="226" spans="2:12" x14ac:dyDescent="0.3">
      <c r="B226" s="27" t="s">
        <v>2270</v>
      </c>
      <c r="C226" s="27">
        <v>294</v>
      </c>
      <c r="D226" s="44" t="s">
        <v>2938</v>
      </c>
      <c r="E226" s="109">
        <v>9</v>
      </c>
      <c r="F226" s="27"/>
      <c r="G226" s="27">
        <v>4</v>
      </c>
      <c r="H226" s="44">
        <v>260.70999999999998</v>
      </c>
      <c r="I226" s="44">
        <f t="shared" si="6"/>
        <v>0.1380844616623835</v>
      </c>
      <c r="K226" s="66" t="s">
        <v>3963</v>
      </c>
      <c r="L226" s="66" t="s">
        <v>3216</v>
      </c>
    </row>
    <row r="227" spans="2:12" x14ac:dyDescent="0.3">
      <c r="B227" s="27" t="s">
        <v>2270</v>
      </c>
      <c r="C227" s="27">
        <v>295</v>
      </c>
      <c r="D227" s="44" t="s">
        <v>100</v>
      </c>
      <c r="E227" s="109">
        <v>60</v>
      </c>
      <c r="F227" s="27"/>
      <c r="G227" s="27">
        <v>1</v>
      </c>
      <c r="H227" s="44">
        <v>521.42999999999995</v>
      </c>
      <c r="I227" s="44">
        <f t="shared" si="6"/>
        <v>0.11506817789540304</v>
      </c>
      <c r="K227" s="66" t="s">
        <v>3964</v>
      </c>
      <c r="L227" s="66" t="s">
        <v>3217</v>
      </c>
    </row>
    <row r="228" spans="2:12" x14ac:dyDescent="0.3">
      <c r="B228" s="27" t="s">
        <v>2270</v>
      </c>
      <c r="C228" s="27">
        <v>296</v>
      </c>
      <c r="D228" s="44" t="s">
        <v>2939</v>
      </c>
      <c r="E228" s="109">
        <v>2.4</v>
      </c>
      <c r="F228" s="27"/>
      <c r="G228" s="27">
        <v>6</v>
      </c>
      <c r="H228" s="44">
        <v>521.42999999999995</v>
      </c>
      <c r="I228" s="44">
        <f t="shared" si="6"/>
        <v>2.7616362694896725E-2</v>
      </c>
      <c r="K228" s="66" t="s">
        <v>3965</v>
      </c>
      <c r="L228" s="66" t="s">
        <v>3218</v>
      </c>
    </row>
    <row r="229" spans="2:12" x14ac:dyDescent="0.3">
      <c r="B229" s="27" t="s">
        <v>2270</v>
      </c>
      <c r="C229" s="27">
        <v>297</v>
      </c>
      <c r="D229" s="44" t="s">
        <v>99</v>
      </c>
      <c r="E229" s="109">
        <v>105</v>
      </c>
      <c r="F229" s="27"/>
      <c r="G229" s="27">
        <v>1</v>
      </c>
      <c r="H229" s="44">
        <v>521.42999999999995</v>
      </c>
      <c r="I229" s="44">
        <f t="shared" si="6"/>
        <v>0.20136931131695532</v>
      </c>
      <c r="K229" s="66" t="s">
        <v>4600</v>
      </c>
      <c r="L229" s="66" t="s">
        <v>3967</v>
      </c>
    </row>
    <row r="230" spans="2:12" x14ac:dyDescent="0.3">
      <c r="B230" s="27" t="s">
        <v>2270</v>
      </c>
      <c r="C230" s="27">
        <v>298</v>
      </c>
      <c r="D230" s="44" t="s">
        <v>1192</v>
      </c>
      <c r="E230" s="109">
        <v>50</v>
      </c>
      <c r="F230" s="27"/>
      <c r="G230" s="27">
        <v>1</v>
      </c>
      <c r="H230" s="44">
        <v>521.42999999999995</v>
      </c>
      <c r="I230" s="44">
        <f t="shared" si="6"/>
        <v>9.5890148246169205E-2</v>
      </c>
      <c r="K230" s="66" t="s">
        <v>4601</v>
      </c>
      <c r="L230" s="66" t="s">
        <v>3220</v>
      </c>
    </row>
    <row r="231" spans="2:12" x14ac:dyDescent="0.3">
      <c r="B231" s="27" t="s">
        <v>2270</v>
      </c>
      <c r="C231" s="27">
        <v>299</v>
      </c>
      <c r="D231" s="44" t="s">
        <v>2940</v>
      </c>
      <c r="E231" s="109"/>
      <c r="F231" s="27"/>
      <c r="G231" s="27">
        <v>1</v>
      </c>
      <c r="H231" s="44">
        <v>52.14</v>
      </c>
      <c r="I231" s="44">
        <f t="shared" si="6"/>
        <v>0</v>
      </c>
      <c r="K231" s="66" t="s">
        <v>4602</v>
      </c>
    </row>
    <row r="232" spans="2:12" x14ac:dyDescent="0.3">
      <c r="B232" s="27" t="s">
        <v>2271</v>
      </c>
      <c r="C232" s="27">
        <v>300</v>
      </c>
      <c r="D232" s="44" t="s">
        <v>6910</v>
      </c>
      <c r="E232" s="109">
        <v>10</v>
      </c>
      <c r="F232" s="27"/>
      <c r="G232" s="27">
        <v>1</v>
      </c>
      <c r="H232" s="44">
        <v>521.42999999999995</v>
      </c>
      <c r="I232" s="44">
        <f t="shared" si="6"/>
        <v>1.917802964923384E-2</v>
      </c>
      <c r="K232" s="66" t="s">
        <v>6912</v>
      </c>
      <c r="L232" s="66" t="s">
        <v>3947</v>
      </c>
    </row>
    <row r="233" spans="2:12" x14ac:dyDescent="0.3">
      <c r="B233" s="27" t="s">
        <v>2271</v>
      </c>
      <c r="C233" s="27">
        <v>301</v>
      </c>
      <c r="D233" s="44" t="s">
        <v>6922</v>
      </c>
      <c r="E233" s="109">
        <v>8.99</v>
      </c>
      <c r="F233" s="27">
        <v>4</v>
      </c>
      <c r="G233" s="27">
        <v>1</v>
      </c>
      <c r="H233" s="44">
        <v>521.42999999999995</v>
      </c>
      <c r="I233" s="44">
        <f t="shared" si="6"/>
        <v>1.7241048654661223E-2</v>
      </c>
      <c r="K233" s="66" t="s">
        <v>3010</v>
      </c>
      <c r="L233" s="66" t="s">
        <v>3202</v>
      </c>
    </row>
    <row r="234" spans="2:12" x14ac:dyDescent="0.3">
      <c r="B234" s="27" t="s">
        <v>2271</v>
      </c>
      <c r="C234" s="27">
        <v>302</v>
      </c>
      <c r="D234" s="44" t="s">
        <v>6945</v>
      </c>
      <c r="E234" s="109"/>
      <c r="F234" s="27"/>
      <c r="G234" s="27">
        <v>1</v>
      </c>
      <c r="H234" s="44">
        <v>521.42999999999995</v>
      </c>
      <c r="I234" s="44">
        <f t="shared" si="6"/>
        <v>0</v>
      </c>
      <c r="K234" s="66" t="s">
        <v>3954</v>
      </c>
      <c r="L234" s="66" t="s">
        <v>3955</v>
      </c>
    </row>
    <row r="235" spans="2:12" x14ac:dyDescent="0.3">
      <c r="B235" s="27" t="s">
        <v>2271</v>
      </c>
      <c r="C235" s="27">
        <v>303</v>
      </c>
      <c r="D235" s="44" t="s">
        <v>6946</v>
      </c>
      <c r="E235" s="109">
        <v>12</v>
      </c>
      <c r="F235" s="27"/>
      <c r="G235" s="27">
        <v>1</v>
      </c>
      <c r="H235" s="44">
        <v>1042.8599999999999</v>
      </c>
      <c r="I235" s="44">
        <f t="shared" si="6"/>
        <v>1.1506817789540304E-2</v>
      </c>
      <c r="K235" s="66" t="s">
        <v>4597</v>
      </c>
      <c r="L235" s="66" t="s">
        <v>3957</v>
      </c>
    </row>
    <row r="236" spans="2:12" x14ac:dyDescent="0.3">
      <c r="B236" s="27" t="s">
        <v>2271</v>
      </c>
      <c r="C236" s="27">
        <v>304</v>
      </c>
      <c r="D236" s="44" t="s">
        <v>2936</v>
      </c>
      <c r="E236" s="109"/>
      <c r="F236" s="27"/>
      <c r="G236" s="27">
        <v>2</v>
      </c>
      <c r="H236" s="44">
        <v>156.43</v>
      </c>
      <c r="I236" s="44">
        <f t="shared" si="6"/>
        <v>0</v>
      </c>
      <c r="K236" s="66" t="s">
        <v>3958</v>
      </c>
      <c r="L236" s="66" t="s">
        <v>3221</v>
      </c>
    </row>
    <row r="237" spans="2:12" x14ac:dyDescent="0.3">
      <c r="B237" s="27" t="s">
        <v>2271</v>
      </c>
      <c r="C237" s="27">
        <v>305</v>
      </c>
      <c r="D237" s="44" t="s">
        <v>6947</v>
      </c>
      <c r="E237" s="109">
        <v>3</v>
      </c>
      <c r="F237" s="27"/>
      <c r="G237" s="27">
        <v>1</v>
      </c>
      <c r="H237" s="44">
        <v>782.14</v>
      </c>
      <c r="I237" s="44">
        <f t="shared" si="6"/>
        <v>3.8356304497915977E-3</v>
      </c>
      <c r="K237" s="66" t="s">
        <v>3973</v>
      </c>
      <c r="L237" s="66" t="s">
        <v>3211</v>
      </c>
    </row>
    <row r="238" spans="2:12" x14ac:dyDescent="0.3">
      <c r="B238" s="27" t="s">
        <v>2271</v>
      </c>
      <c r="C238" s="27">
        <v>306</v>
      </c>
      <c r="D238" s="44" t="s">
        <v>2941</v>
      </c>
      <c r="E238" s="109">
        <v>833</v>
      </c>
      <c r="F238" s="27"/>
      <c r="G238" s="27">
        <v>1</v>
      </c>
      <c r="H238" s="44">
        <v>782.14</v>
      </c>
      <c r="I238" s="44">
        <f t="shared" si="6"/>
        <v>1.0650267215588003</v>
      </c>
      <c r="K238" s="66" t="s">
        <v>3974</v>
      </c>
      <c r="L238" s="66" t="s">
        <v>3975</v>
      </c>
    </row>
    <row r="239" spans="2:12" x14ac:dyDescent="0.3">
      <c r="B239" s="27" t="s">
        <v>2271</v>
      </c>
      <c r="C239" s="27">
        <v>307</v>
      </c>
      <c r="D239" s="44" t="s">
        <v>105</v>
      </c>
      <c r="E239" s="109">
        <v>9</v>
      </c>
      <c r="F239" s="27">
        <v>8</v>
      </c>
      <c r="G239" s="27">
        <v>2</v>
      </c>
      <c r="H239" s="44">
        <v>260.70999999999998</v>
      </c>
      <c r="I239" s="44">
        <f t="shared" si="6"/>
        <v>6.904223083119175E-2</v>
      </c>
      <c r="K239" s="66" t="s">
        <v>3976</v>
      </c>
      <c r="L239" s="66" t="s">
        <v>3223</v>
      </c>
    </row>
    <row r="240" spans="2:12" x14ac:dyDescent="0.3">
      <c r="B240" s="27" t="s">
        <v>2271</v>
      </c>
      <c r="C240" s="27">
        <v>308</v>
      </c>
      <c r="D240" s="44" t="s">
        <v>106</v>
      </c>
      <c r="E240" s="109"/>
      <c r="F240" s="27">
        <v>4</v>
      </c>
      <c r="G240" s="27">
        <v>1</v>
      </c>
      <c r="H240" s="44">
        <v>260.70999999999998</v>
      </c>
      <c r="I240" s="44">
        <f t="shared" si="6"/>
        <v>0</v>
      </c>
      <c r="K240" s="66" t="s">
        <v>3977</v>
      </c>
      <c r="L240" s="66" t="s">
        <v>3224</v>
      </c>
    </row>
    <row r="241" spans="2:12" x14ac:dyDescent="0.3">
      <c r="B241" s="27" t="s">
        <v>2271</v>
      </c>
      <c r="C241" s="27">
        <v>309</v>
      </c>
      <c r="D241" s="44" t="s">
        <v>2942</v>
      </c>
      <c r="E241" s="109">
        <v>5.99</v>
      </c>
      <c r="F241" s="27"/>
      <c r="G241" s="27">
        <v>1</v>
      </c>
      <c r="H241" s="44">
        <v>52.14</v>
      </c>
      <c r="I241" s="44">
        <f t="shared" si="6"/>
        <v>0.11488300728807058</v>
      </c>
      <c r="K241" s="66" t="s">
        <v>3035</v>
      </c>
      <c r="L241" s="66" t="s">
        <v>3225</v>
      </c>
    </row>
    <row r="242" spans="2:12" x14ac:dyDescent="0.3">
      <c r="B242" s="27" t="s">
        <v>2272</v>
      </c>
      <c r="C242" s="27">
        <v>310</v>
      </c>
      <c r="D242" s="44" t="s">
        <v>6922</v>
      </c>
      <c r="E242" s="109">
        <v>8.99</v>
      </c>
      <c r="F242" s="27">
        <v>4</v>
      </c>
      <c r="G242" s="27">
        <v>1</v>
      </c>
      <c r="H242" s="44">
        <v>521.42999999999995</v>
      </c>
      <c r="I242" s="44">
        <f t="shared" si="6"/>
        <v>1.7241048654661223E-2</v>
      </c>
      <c r="K242" s="66" t="s">
        <v>3010</v>
      </c>
      <c r="L242" s="66" t="s">
        <v>3202</v>
      </c>
    </row>
    <row r="243" spans="2:12" x14ac:dyDescent="0.3">
      <c r="B243" s="27" t="s">
        <v>2272</v>
      </c>
      <c r="C243" s="27">
        <v>311</v>
      </c>
      <c r="D243" s="44" t="s">
        <v>317</v>
      </c>
      <c r="E243" s="109">
        <v>23.99</v>
      </c>
      <c r="F243" s="27"/>
      <c r="G243" s="27">
        <v>1</v>
      </c>
      <c r="H243" s="44">
        <v>260.70999999999998</v>
      </c>
      <c r="I243" s="44">
        <f t="shared" si="6"/>
        <v>9.2017950980016111E-2</v>
      </c>
      <c r="K243" s="66" t="s">
        <v>3979</v>
      </c>
      <c r="L243" s="66" t="s">
        <v>3980</v>
      </c>
    </row>
    <row r="244" spans="2:12" x14ac:dyDescent="0.3">
      <c r="B244" s="27" t="s">
        <v>2273</v>
      </c>
      <c r="C244" s="27">
        <v>312</v>
      </c>
      <c r="D244" s="44" t="s">
        <v>107</v>
      </c>
      <c r="E244" s="109"/>
      <c r="F244" s="27">
        <v>18</v>
      </c>
      <c r="G244" s="27">
        <v>2</v>
      </c>
      <c r="H244" s="44">
        <v>260.70999999999998</v>
      </c>
      <c r="I244" s="44">
        <f t="shared" si="6"/>
        <v>0</v>
      </c>
      <c r="K244" s="66" t="s">
        <v>4603</v>
      </c>
      <c r="L244" s="66" t="s">
        <v>3982</v>
      </c>
    </row>
    <row r="245" spans="2:12" x14ac:dyDescent="0.3">
      <c r="B245" s="27" t="s">
        <v>2273</v>
      </c>
      <c r="C245" s="27">
        <v>313</v>
      </c>
      <c r="D245" s="44" t="s">
        <v>108</v>
      </c>
      <c r="E245" s="109">
        <v>1.2</v>
      </c>
      <c r="F245" s="27"/>
      <c r="G245" s="27">
        <v>12</v>
      </c>
      <c r="H245" s="44">
        <v>260.70999999999998</v>
      </c>
      <c r="I245" s="44">
        <f t="shared" si="6"/>
        <v>5.5233784664953392E-2</v>
      </c>
      <c r="K245" s="66" t="s">
        <v>3983</v>
      </c>
      <c r="L245" s="66" t="s">
        <v>3228</v>
      </c>
    </row>
    <row r="246" spans="2:12" x14ac:dyDescent="0.3">
      <c r="B246" s="27" t="s">
        <v>2273</v>
      </c>
      <c r="C246" s="27">
        <v>314</v>
      </c>
      <c r="D246" s="44" t="s">
        <v>2943</v>
      </c>
      <c r="E246" s="109">
        <v>3.3</v>
      </c>
      <c r="F246" s="27">
        <v>4</v>
      </c>
      <c r="G246" s="27">
        <v>1</v>
      </c>
      <c r="H246" s="44">
        <v>260.70999999999998</v>
      </c>
      <c r="I246" s="44">
        <f t="shared" si="6"/>
        <v>1.2657742319051821E-2</v>
      </c>
      <c r="K246" s="66" t="s">
        <v>3984</v>
      </c>
      <c r="L246" s="66" t="s">
        <v>3229</v>
      </c>
    </row>
    <row r="247" spans="2:12" x14ac:dyDescent="0.3">
      <c r="B247" s="27" t="s">
        <v>2273</v>
      </c>
      <c r="C247" s="27">
        <v>315</v>
      </c>
      <c r="D247" s="44" t="s">
        <v>109</v>
      </c>
      <c r="E247" s="109">
        <v>22</v>
      </c>
      <c r="F247" s="27">
        <v>24</v>
      </c>
      <c r="G247" s="27">
        <v>2</v>
      </c>
      <c r="H247" s="44">
        <v>1042.8599999999999</v>
      </c>
      <c r="I247" s="44">
        <f t="shared" si="6"/>
        <v>4.2191665228314447E-2</v>
      </c>
      <c r="K247" s="66" t="s">
        <v>3985</v>
      </c>
      <c r="L247" s="66" t="s">
        <v>3230</v>
      </c>
    </row>
    <row r="248" spans="2:12" x14ac:dyDescent="0.3">
      <c r="B248" s="27" t="s">
        <v>2273</v>
      </c>
      <c r="C248" s="27">
        <v>316</v>
      </c>
      <c r="D248" s="44" t="s">
        <v>2944</v>
      </c>
      <c r="E248" s="109">
        <v>4</v>
      </c>
      <c r="F248" s="27"/>
      <c r="G248" s="27">
        <v>8</v>
      </c>
      <c r="H248" s="44">
        <v>208.57</v>
      </c>
      <c r="I248" s="44">
        <f t="shared" si="6"/>
        <v>0.15342570839526298</v>
      </c>
      <c r="K248" s="66" t="s">
        <v>3986</v>
      </c>
      <c r="L248" s="66" t="s">
        <v>3231</v>
      </c>
    </row>
    <row r="249" spans="2:12" x14ac:dyDescent="0.3">
      <c r="B249" s="27" t="s">
        <v>2273</v>
      </c>
      <c r="C249" s="27">
        <v>317</v>
      </c>
      <c r="D249" s="44" t="s">
        <v>2945</v>
      </c>
      <c r="E249" s="109">
        <v>4.5</v>
      </c>
      <c r="F249" s="27">
        <v>6</v>
      </c>
      <c r="G249" s="27">
        <v>1</v>
      </c>
      <c r="H249" s="44">
        <v>208.57</v>
      </c>
      <c r="I249" s="44">
        <f t="shared" si="6"/>
        <v>2.1575490243083858E-2</v>
      </c>
      <c r="K249" s="66" t="s">
        <v>3987</v>
      </c>
      <c r="L249" s="66" t="s">
        <v>3232</v>
      </c>
    </row>
    <row r="250" spans="2:12" x14ac:dyDescent="0.3">
      <c r="B250" s="27" t="s">
        <v>2273</v>
      </c>
      <c r="C250" s="27">
        <v>318</v>
      </c>
      <c r="D250" s="44" t="s">
        <v>111</v>
      </c>
      <c r="E250" s="109">
        <v>6</v>
      </c>
      <c r="F250" s="27">
        <v>6</v>
      </c>
      <c r="G250" s="27">
        <v>1</v>
      </c>
      <c r="H250" s="44">
        <v>260.70999999999998</v>
      </c>
      <c r="I250" s="44">
        <f t="shared" si="6"/>
        <v>2.3014076943730585E-2</v>
      </c>
      <c r="K250" s="66" t="s">
        <v>4604</v>
      </c>
      <c r="L250" s="66" t="s">
        <v>3233</v>
      </c>
    </row>
    <row r="251" spans="2:12" x14ac:dyDescent="0.3">
      <c r="B251" s="27" t="s">
        <v>2273</v>
      </c>
      <c r="C251" s="27">
        <v>319</v>
      </c>
      <c r="D251" s="44" t="s">
        <v>320</v>
      </c>
      <c r="E251" s="109">
        <v>5</v>
      </c>
      <c r="F251" s="27"/>
      <c r="G251" s="27">
        <v>1</v>
      </c>
      <c r="H251" s="44">
        <v>1042.8599999999999</v>
      </c>
      <c r="I251" s="44">
        <f t="shared" si="6"/>
        <v>4.7945074123084599E-3</v>
      </c>
      <c r="K251" s="66" t="s">
        <v>3989</v>
      </c>
      <c r="L251" s="66" t="s">
        <v>3990</v>
      </c>
    </row>
    <row r="252" spans="2:12" x14ac:dyDescent="0.3">
      <c r="B252" s="27" t="s">
        <v>2273</v>
      </c>
      <c r="C252" s="27">
        <v>320</v>
      </c>
      <c r="D252" s="44" t="s">
        <v>319</v>
      </c>
      <c r="E252" s="109"/>
      <c r="F252" s="27"/>
      <c r="G252" s="27">
        <v>2</v>
      </c>
      <c r="H252" s="44">
        <v>260.70999999999998</v>
      </c>
      <c r="I252" s="44">
        <f t="shared" si="6"/>
        <v>0</v>
      </c>
      <c r="K252" s="66" t="s">
        <v>3991</v>
      </c>
      <c r="L252" s="66" t="s">
        <v>3235</v>
      </c>
    </row>
    <row r="253" spans="2:12" x14ac:dyDescent="0.3">
      <c r="B253" s="27" t="s">
        <v>2273</v>
      </c>
      <c r="C253" s="27">
        <v>321</v>
      </c>
      <c r="D253" s="44" t="s">
        <v>318</v>
      </c>
      <c r="E253" s="109">
        <v>8</v>
      </c>
      <c r="F253" s="27"/>
      <c r="G253" s="27">
        <v>2</v>
      </c>
      <c r="H253" s="44">
        <v>1042.8599999999999</v>
      </c>
      <c r="I253" s="44">
        <f t="shared" si="6"/>
        <v>1.5342423719387072E-2</v>
      </c>
      <c r="K253" s="66" t="s">
        <v>3992</v>
      </c>
      <c r="L253" s="66" t="s">
        <v>3236</v>
      </c>
    </row>
    <row r="254" spans="2:12" x14ac:dyDescent="0.3">
      <c r="B254" s="27" t="s">
        <v>2273</v>
      </c>
      <c r="C254" s="27">
        <v>322</v>
      </c>
      <c r="D254" s="44" t="s">
        <v>2946</v>
      </c>
      <c r="E254" s="109"/>
      <c r="F254" s="27"/>
      <c r="G254" s="27">
        <v>1</v>
      </c>
      <c r="H254" s="44">
        <v>156.43</v>
      </c>
      <c r="I254" s="44">
        <f t="shared" si="6"/>
        <v>0</v>
      </c>
      <c r="K254" s="66" t="s">
        <v>3993</v>
      </c>
      <c r="L254" s="66" t="s">
        <v>3237</v>
      </c>
    </row>
    <row r="255" spans="2:12" x14ac:dyDescent="0.3">
      <c r="B255" s="27" t="s">
        <v>2304</v>
      </c>
      <c r="C255" s="27">
        <v>323</v>
      </c>
      <c r="D255" s="44" t="s">
        <v>114</v>
      </c>
      <c r="E255" s="109">
        <v>180</v>
      </c>
      <c r="F255" s="27"/>
      <c r="G255" s="27">
        <v>1</v>
      </c>
      <c r="H255" s="44">
        <v>417.14</v>
      </c>
      <c r="I255" s="44">
        <f t="shared" si="6"/>
        <v>0.43150980486167717</v>
      </c>
      <c r="K255" s="66" t="s">
        <v>4605</v>
      </c>
      <c r="L255" s="66" t="s">
        <v>3238</v>
      </c>
    </row>
    <row r="256" spans="2:12" x14ac:dyDescent="0.3">
      <c r="B256" s="27" t="s">
        <v>2304</v>
      </c>
      <c r="C256" s="27">
        <v>324</v>
      </c>
      <c r="D256" s="44" t="s">
        <v>115</v>
      </c>
      <c r="E256" s="109">
        <v>249</v>
      </c>
      <c r="F256" s="27"/>
      <c r="G256" s="27">
        <v>1</v>
      </c>
      <c r="H256" s="44">
        <v>521.42999999999995</v>
      </c>
      <c r="I256" s="44">
        <f t="shared" si="6"/>
        <v>0.47753293826592258</v>
      </c>
      <c r="K256" s="66" t="s">
        <v>4606</v>
      </c>
      <c r="L256" s="66" t="s">
        <v>4607</v>
      </c>
    </row>
    <row r="257" spans="2:12" x14ac:dyDescent="0.3">
      <c r="B257" s="27" t="s">
        <v>2304</v>
      </c>
      <c r="C257" s="27">
        <v>325</v>
      </c>
      <c r="D257" s="44" t="s">
        <v>116</v>
      </c>
      <c r="E257" s="109">
        <v>200</v>
      </c>
      <c r="F257" s="27"/>
      <c r="G257" s="27">
        <v>1</v>
      </c>
      <c r="H257" s="44">
        <v>260.70999999999998</v>
      </c>
      <c r="I257" s="44">
        <f t="shared" si="6"/>
        <v>0.76713589812435279</v>
      </c>
      <c r="K257" s="66" t="s">
        <v>3998</v>
      </c>
      <c r="L257" s="66" t="s">
        <v>3240</v>
      </c>
    </row>
    <row r="258" spans="2:12" x14ac:dyDescent="0.3">
      <c r="B258" s="27" t="s">
        <v>2304</v>
      </c>
      <c r="C258" s="27">
        <v>326</v>
      </c>
      <c r="D258" s="44" t="s">
        <v>113</v>
      </c>
      <c r="E258" s="109">
        <v>39.99</v>
      </c>
      <c r="F258" s="27"/>
      <c r="G258" s="27">
        <v>1</v>
      </c>
      <c r="H258" s="44">
        <v>260.70999999999998</v>
      </c>
      <c r="I258" s="44">
        <f t="shared" si="6"/>
        <v>0.15338882282996436</v>
      </c>
      <c r="K258" s="66" t="s">
        <v>3999</v>
      </c>
      <c r="L258" s="66" t="s">
        <v>3241</v>
      </c>
    </row>
    <row r="259" spans="2:12" x14ac:dyDescent="0.3">
      <c r="B259" s="27" t="s">
        <v>2304</v>
      </c>
      <c r="C259" s="27">
        <v>327</v>
      </c>
      <c r="D259" s="44" t="s">
        <v>117</v>
      </c>
      <c r="E259" s="109">
        <v>19.989999999999998</v>
      </c>
      <c r="F259" s="27"/>
      <c r="G259" s="27">
        <v>1</v>
      </c>
      <c r="H259" s="44">
        <v>260.70999999999998</v>
      </c>
      <c r="I259" s="44">
        <f t="shared" si="6"/>
        <v>7.6675233017529057E-2</v>
      </c>
      <c r="K259" s="66" t="s">
        <v>4000</v>
      </c>
      <c r="L259" s="66" t="s">
        <v>4001</v>
      </c>
    </row>
    <row r="260" spans="2:12" x14ac:dyDescent="0.3">
      <c r="B260" s="27" t="s">
        <v>2304</v>
      </c>
      <c r="C260" s="27">
        <v>328</v>
      </c>
      <c r="D260" s="44" t="s">
        <v>118</v>
      </c>
      <c r="E260" s="109">
        <v>9.99</v>
      </c>
      <c r="F260" s="27"/>
      <c r="G260" s="27">
        <v>1</v>
      </c>
      <c r="H260" s="44">
        <v>260.70999999999998</v>
      </c>
      <c r="I260" s="44">
        <f t="shared" si="6"/>
        <v>3.8318438111311422E-2</v>
      </c>
      <c r="K260" s="66" t="s">
        <v>4608</v>
      </c>
      <c r="L260" s="66" t="s">
        <v>3243</v>
      </c>
    </row>
    <row r="261" spans="2:12" x14ac:dyDescent="0.3">
      <c r="B261" s="27" t="s">
        <v>2304</v>
      </c>
      <c r="C261" s="27">
        <v>329</v>
      </c>
      <c r="D261" s="44" t="s">
        <v>512</v>
      </c>
      <c r="E261" s="109">
        <v>34.99</v>
      </c>
      <c r="F261" s="27"/>
      <c r="G261" s="27">
        <v>1</v>
      </c>
      <c r="H261" s="44">
        <v>521.42999999999995</v>
      </c>
      <c r="I261" s="44">
        <f t="shared" si="6"/>
        <v>6.7103925742669213E-2</v>
      </c>
      <c r="K261" s="66" t="s">
        <v>4609</v>
      </c>
      <c r="L261" s="66" t="s">
        <v>4004</v>
      </c>
    </row>
    <row r="262" spans="2:12" x14ac:dyDescent="0.3">
      <c r="B262" s="27" t="s">
        <v>2305</v>
      </c>
      <c r="C262" s="27">
        <v>330</v>
      </c>
      <c r="D262" s="44" t="s">
        <v>119</v>
      </c>
      <c r="E262" s="109">
        <v>45</v>
      </c>
      <c r="F262" s="27">
        <v>3</v>
      </c>
      <c r="G262" s="27">
        <v>1</v>
      </c>
      <c r="H262" s="44">
        <v>782.14</v>
      </c>
      <c r="I262" s="44">
        <f t="shared" si="6"/>
        <v>5.7534456746873963E-2</v>
      </c>
      <c r="K262" s="66" t="s">
        <v>4005</v>
      </c>
      <c r="L262" s="66" t="s">
        <v>3245</v>
      </c>
    </row>
    <row r="263" spans="2:12" x14ac:dyDescent="0.3">
      <c r="B263" s="27" t="s">
        <v>2305</v>
      </c>
      <c r="C263" s="27">
        <v>331</v>
      </c>
      <c r="D263" s="44" t="s">
        <v>2947</v>
      </c>
      <c r="E263" s="109">
        <v>27</v>
      </c>
      <c r="F263" s="27"/>
      <c r="G263" s="27">
        <v>1</v>
      </c>
      <c r="H263" s="44">
        <v>782.14</v>
      </c>
      <c r="I263" s="44">
        <f t="shared" si="6"/>
        <v>3.4520674048124381E-2</v>
      </c>
      <c r="K263" s="66" t="s">
        <v>4006</v>
      </c>
      <c r="L263" s="66" t="s">
        <v>3246</v>
      </c>
    </row>
    <row r="264" spans="2:12" x14ac:dyDescent="0.3">
      <c r="B264" s="27" t="s">
        <v>2305</v>
      </c>
      <c r="C264" s="27">
        <v>332</v>
      </c>
      <c r="D264" s="44" t="s">
        <v>321</v>
      </c>
      <c r="E264" s="109">
        <v>19</v>
      </c>
      <c r="F264" s="27"/>
      <c r="G264" s="27">
        <v>1</v>
      </c>
      <c r="H264" s="44">
        <v>521.42999999999995</v>
      </c>
      <c r="I264" s="44">
        <f t="shared" si="6"/>
        <v>3.6438256333544299E-2</v>
      </c>
      <c r="K264" s="66" t="s">
        <v>4610</v>
      </c>
      <c r="L264" s="66" t="s">
        <v>3247</v>
      </c>
    </row>
    <row r="265" spans="2:12" x14ac:dyDescent="0.3">
      <c r="B265" s="27" t="s">
        <v>2305</v>
      </c>
      <c r="C265" s="27">
        <v>333</v>
      </c>
      <c r="D265" s="44" t="s">
        <v>120</v>
      </c>
      <c r="E265" s="109">
        <v>15</v>
      </c>
      <c r="F265" s="27"/>
      <c r="G265" s="27">
        <v>1</v>
      </c>
      <c r="H265" s="44">
        <v>521.42999999999995</v>
      </c>
      <c r="I265" s="44">
        <f t="shared" si="6"/>
        <v>2.8767044473850759E-2</v>
      </c>
      <c r="K265" s="66" t="s">
        <v>4008</v>
      </c>
      <c r="L265" s="66" t="s">
        <v>3248</v>
      </c>
    </row>
    <row r="266" spans="2:12" x14ac:dyDescent="0.3">
      <c r="B266" s="27" t="s">
        <v>2306</v>
      </c>
      <c r="C266" s="27">
        <v>334</v>
      </c>
      <c r="D266" s="44" t="s">
        <v>123</v>
      </c>
      <c r="E266" s="109"/>
      <c r="F266" s="27"/>
      <c r="G266" s="27">
        <v>1</v>
      </c>
      <c r="H266" s="44">
        <v>521.42999999999995</v>
      </c>
      <c r="I266" s="44">
        <f t="shared" si="6"/>
        <v>0</v>
      </c>
      <c r="K266" s="66" t="s">
        <v>4009</v>
      </c>
      <c r="L266" s="66" t="s">
        <v>3249</v>
      </c>
    </row>
    <row r="267" spans="2:12" x14ac:dyDescent="0.3">
      <c r="B267" s="27" t="s">
        <v>2305</v>
      </c>
      <c r="C267" s="27">
        <v>335</v>
      </c>
      <c r="D267" s="44" t="s">
        <v>1242</v>
      </c>
      <c r="E267" s="109">
        <v>9</v>
      </c>
      <c r="F267" s="27">
        <v>2</v>
      </c>
      <c r="G267" s="27">
        <v>1</v>
      </c>
      <c r="H267" s="44">
        <v>521.42999999999995</v>
      </c>
      <c r="I267" s="44">
        <f t="shared" si="6"/>
        <v>1.7260226684310456E-2</v>
      </c>
      <c r="K267" s="66" t="s">
        <v>4010</v>
      </c>
      <c r="L267" s="66" t="s">
        <v>3250</v>
      </c>
    </row>
    <row r="268" spans="2:12" x14ac:dyDescent="0.3">
      <c r="B268" s="27" t="s">
        <v>2305</v>
      </c>
      <c r="C268" s="27">
        <v>336</v>
      </c>
      <c r="D268" s="44" t="s">
        <v>1241</v>
      </c>
      <c r="E268" s="109"/>
      <c r="F268" s="27"/>
      <c r="G268" s="27">
        <v>1</v>
      </c>
      <c r="H268" s="44">
        <v>52.14</v>
      </c>
      <c r="I268" s="44">
        <f t="shared" si="6"/>
        <v>0</v>
      </c>
      <c r="K268" s="66" t="s">
        <v>4011</v>
      </c>
      <c r="L268" s="66" t="s">
        <v>4611</v>
      </c>
    </row>
    <row r="269" spans="2:12" x14ac:dyDescent="0.3">
      <c r="B269" s="27" t="s">
        <v>2305</v>
      </c>
      <c r="C269" s="27">
        <v>337</v>
      </c>
      <c r="D269" s="44" t="s">
        <v>322</v>
      </c>
      <c r="E269" s="109">
        <v>7</v>
      </c>
      <c r="F269" s="27"/>
      <c r="G269" s="27">
        <v>1</v>
      </c>
      <c r="H269" s="44">
        <v>260.70999999999998</v>
      </c>
      <c r="I269" s="44">
        <f t="shared" si="6"/>
        <v>2.6849756434352348E-2</v>
      </c>
      <c r="K269" s="66" t="s">
        <v>4012</v>
      </c>
      <c r="L269" s="66" t="s">
        <v>3252</v>
      </c>
    </row>
    <row r="270" spans="2:12" x14ac:dyDescent="0.3">
      <c r="B270" s="27" t="s">
        <v>2305</v>
      </c>
      <c r="C270" s="27">
        <v>338</v>
      </c>
      <c r="D270" s="44" t="s">
        <v>555</v>
      </c>
      <c r="E270" s="109">
        <v>2</v>
      </c>
      <c r="F270" s="27">
        <v>3</v>
      </c>
      <c r="G270" s="27">
        <v>1</v>
      </c>
      <c r="H270" s="44">
        <v>521.42999999999995</v>
      </c>
      <c r="I270" s="44">
        <f t="shared" si="6"/>
        <v>3.8356059298467679E-3</v>
      </c>
      <c r="K270" s="66" t="s">
        <v>4013</v>
      </c>
      <c r="L270" s="66" t="s">
        <v>4014</v>
      </c>
    </row>
    <row r="271" spans="2:12" x14ac:dyDescent="0.3">
      <c r="B271" s="27" t="s">
        <v>2305</v>
      </c>
      <c r="C271" s="27">
        <v>339</v>
      </c>
      <c r="D271" s="44" t="s">
        <v>324</v>
      </c>
      <c r="E271" s="109">
        <v>23</v>
      </c>
      <c r="F271" s="27">
        <v>3</v>
      </c>
      <c r="G271" s="27">
        <v>1</v>
      </c>
      <c r="H271" s="44">
        <v>1042.8599999999999</v>
      </c>
      <c r="I271" s="44">
        <f t="shared" si="6"/>
        <v>2.2054734096618917E-2</v>
      </c>
      <c r="K271" s="66" t="s">
        <v>4015</v>
      </c>
      <c r="L271" s="66" t="s">
        <v>3254</v>
      </c>
    </row>
    <row r="272" spans="2:12" x14ac:dyDescent="0.3">
      <c r="B272" s="27" t="s">
        <v>2306</v>
      </c>
      <c r="C272" s="27">
        <v>340</v>
      </c>
      <c r="D272" s="44" t="s">
        <v>131</v>
      </c>
      <c r="E272" s="109">
        <v>20</v>
      </c>
      <c r="F272" s="27">
        <v>4</v>
      </c>
      <c r="G272" s="27">
        <v>1</v>
      </c>
      <c r="H272" s="44">
        <v>52.14</v>
      </c>
      <c r="I272" s="44">
        <f t="shared" si="6"/>
        <v>0.3835826620636747</v>
      </c>
      <c r="K272" s="66" t="s">
        <v>4016</v>
      </c>
      <c r="L272" s="66" t="s">
        <v>3255</v>
      </c>
    </row>
    <row r="273" spans="2:12" x14ac:dyDescent="0.3">
      <c r="B273" s="27" t="s">
        <v>2306</v>
      </c>
      <c r="C273" s="27">
        <v>341</v>
      </c>
      <c r="D273" s="44" t="s">
        <v>325</v>
      </c>
      <c r="E273" s="109">
        <v>17</v>
      </c>
      <c r="F273" s="27">
        <v>9</v>
      </c>
      <c r="G273" s="27">
        <v>1</v>
      </c>
      <c r="H273" s="44">
        <v>260.70999999999998</v>
      </c>
      <c r="I273" s="44">
        <f t="shared" si="6"/>
        <v>6.520655134056999E-2</v>
      </c>
      <c r="K273" s="66" t="s">
        <v>4017</v>
      </c>
      <c r="L273" s="66" t="s">
        <v>4018</v>
      </c>
    </row>
    <row r="274" spans="2:12" x14ac:dyDescent="0.3">
      <c r="B274" s="27" t="s">
        <v>2305</v>
      </c>
      <c r="C274" s="27">
        <v>342</v>
      </c>
      <c r="D274" s="44" t="s">
        <v>271</v>
      </c>
      <c r="E274" s="109"/>
      <c r="F274" s="27"/>
      <c r="G274" s="27">
        <v>1</v>
      </c>
      <c r="H274" s="44">
        <v>1042.8599999999999</v>
      </c>
      <c r="I274" s="44">
        <f t="shared" ref="I274:I337" si="7">(E274*G274)/H274</f>
        <v>0</v>
      </c>
      <c r="K274" s="66" t="s">
        <v>4019</v>
      </c>
      <c r="L274" s="66" t="s">
        <v>3257</v>
      </c>
    </row>
    <row r="275" spans="2:12" x14ac:dyDescent="0.3">
      <c r="B275" s="27" t="s">
        <v>2305</v>
      </c>
      <c r="C275" s="27">
        <v>343</v>
      </c>
      <c r="D275" s="44" t="s">
        <v>121</v>
      </c>
      <c r="E275" s="109">
        <v>4</v>
      </c>
      <c r="F275" s="27"/>
      <c r="G275" s="27">
        <v>1</v>
      </c>
      <c r="H275" s="44">
        <v>260.70999999999998</v>
      </c>
      <c r="I275" s="44">
        <f t="shared" si="7"/>
        <v>1.5342717962487056E-2</v>
      </c>
      <c r="K275" s="66" t="s">
        <v>4020</v>
      </c>
      <c r="L275" s="66" t="s">
        <v>1282</v>
      </c>
    </row>
    <row r="276" spans="2:12" x14ac:dyDescent="0.3">
      <c r="B276" s="27" t="s">
        <v>2305</v>
      </c>
      <c r="C276" s="27">
        <v>344</v>
      </c>
      <c r="D276" s="44" t="s">
        <v>327</v>
      </c>
      <c r="E276" s="109"/>
      <c r="F276" s="27"/>
      <c r="G276" s="27">
        <v>1</v>
      </c>
      <c r="H276" s="44">
        <v>156.43</v>
      </c>
      <c r="I276" s="44">
        <f t="shared" si="7"/>
        <v>0</v>
      </c>
      <c r="K276" s="66" t="s">
        <v>4021</v>
      </c>
      <c r="L276" s="66" t="s">
        <v>4022</v>
      </c>
    </row>
    <row r="277" spans="2:12" x14ac:dyDescent="0.3">
      <c r="B277" s="27" t="s">
        <v>2306</v>
      </c>
      <c r="C277" s="27">
        <v>345</v>
      </c>
      <c r="D277" s="44" t="s">
        <v>2308</v>
      </c>
      <c r="E277" s="109">
        <v>0</v>
      </c>
      <c r="F277" s="27"/>
      <c r="G277" s="27">
        <v>1</v>
      </c>
      <c r="H277" s="44">
        <v>104.29</v>
      </c>
      <c r="I277" s="44">
        <f t="shared" si="7"/>
        <v>0</v>
      </c>
      <c r="L277" s="66" t="s">
        <v>4023</v>
      </c>
    </row>
    <row r="278" spans="2:12" x14ac:dyDescent="0.3">
      <c r="B278" s="27" t="s">
        <v>2306</v>
      </c>
      <c r="C278" s="27">
        <v>346</v>
      </c>
      <c r="D278" s="44" t="s">
        <v>129</v>
      </c>
      <c r="E278" s="109">
        <v>2</v>
      </c>
      <c r="F278" s="27"/>
      <c r="G278" s="27">
        <v>1</v>
      </c>
      <c r="H278" s="44">
        <v>104.29</v>
      </c>
      <c r="I278" s="44">
        <f t="shared" si="7"/>
        <v>1.9177294083804773E-2</v>
      </c>
      <c r="L278" s="66" t="s">
        <v>4023</v>
      </c>
    </row>
    <row r="279" spans="2:12" x14ac:dyDescent="0.3">
      <c r="B279" s="27" t="s">
        <v>2306</v>
      </c>
      <c r="C279" s="27">
        <v>347</v>
      </c>
      <c r="D279" s="44" t="s">
        <v>270</v>
      </c>
      <c r="E279" s="109"/>
      <c r="F279" s="27"/>
      <c r="G279" s="27">
        <v>1</v>
      </c>
      <c r="H279" s="44">
        <v>104.29</v>
      </c>
      <c r="I279" s="44">
        <f t="shared" si="7"/>
        <v>0</v>
      </c>
      <c r="L279" s="66" t="s">
        <v>4023</v>
      </c>
    </row>
    <row r="280" spans="2:12" x14ac:dyDescent="0.3">
      <c r="B280" s="27" t="s">
        <v>2306</v>
      </c>
      <c r="C280" s="27">
        <v>348</v>
      </c>
      <c r="D280" s="44" t="s">
        <v>130</v>
      </c>
      <c r="E280" s="109">
        <v>1.2</v>
      </c>
      <c r="F280" s="27"/>
      <c r="G280" s="27">
        <v>1</v>
      </c>
      <c r="H280" s="44">
        <v>521.42999999999995</v>
      </c>
      <c r="I280" s="44">
        <f t="shared" si="7"/>
        <v>2.3013635579080607E-3</v>
      </c>
      <c r="K280" s="66" t="s">
        <v>4024</v>
      </c>
      <c r="L280" s="66" t="s">
        <v>3260</v>
      </c>
    </row>
    <row r="281" spans="2:12" x14ac:dyDescent="0.3">
      <c r="B281" s="27" t="s">
        <v>2306</v>
      </c>
      <c r="C281" s="27">
        <v>349</v>
      </c>
      <c r="D281" s="44" t="s">
        <v>2948</v>
      </c>
      <c r="E281" s="109">
        <v>5</v>
      </c>
      <c r="F281" s="27"/>
      <c r="G281" s="27">
        <v>1</v>
      </c>
      <c r="H281" s="44">
        <v>156.43</v>
      </c>
      <c r="I281" s="44">
        <f t="shared" si="7"/>
        <v>3.1963178418461934E-2</v>
      </c>
      <c r="K281" s="66" t="s">
        <v>4025</v>
      </c>
      <c r="L281" s="66" t="s">
        <v>3261</v>
      </c>
    </row>
    <row r="282" spans="2:12" x14ac:dyDescent="0.3">
      <c r="B282" s="27" t="s">
        <v>2306</v>
      </c>
      <c r="C282" s="27">
        <v>350</v>
      </c>
      <c r="D282" s="44" t="s">
        <v>2949</v>
      </c>
      <c r="E282" s="109">
        <v>4</v>
      </c>
      <c r="F282" s="27"/>
      <c r="G282" s="27">
        <v>1</v>
      </c>
      <c r="H282" s="44">
        <v>260.70999999999998</v>
      </c>
      <c r="I282" s="44">
        <f t="shared" si="7"/>
        <v>1.5342717962487056E-2</v>
      </c>
      <c r="K282" s="66" t="s">
        <v>4026</v>
      </c>
      <c r="L282" s="66" t="s">
        <v>3262</v>
      </c>
    </row>
    <row r="283" spans="2:12" x14ac:dyDescent="0.3">
      <c r="B283" s="27" t="s">
        <v>2306</v>
      </c>
      <c r="C283" s="27">
        <v>351</v>
      </c>
      <c r="D283" s="44" t="s">
        <v>137</v>
      </c>
      <c r="E283" s="109">
        <v>2.7</v>
      </c>
      <c r="F283" s="27"/>
      <c r="G283" s="27">
        <v>1</v>
      </c>
      <c r="H283" s="44">
        <v>1042.8599999999999</v>
      </c>
      <c r="I283" s="44">
        <f t="shared" si="7"/>
        <v>2.5890340026465683E-3</v>
      </c>
      <c r="K283" s="66" t="s">
        <v>4612</v>
      </c>
      <c r="L283" s="66" t="s">
        <v>3263</v>
      </c>
    </row>
    <row r="284" spans="2:12" x14ac:dyDescent="0.3">
      <c r="B284" s="27" t="s">
        <v>2306</v>
      </c>
      <c r="C284" s="27">
        <v>352</v>
      </c>
      <c r="D284" s="44" t="s">
        <v>2950</v>
      </c>
      <c r="E284" s="109">
        <v>1.2</v>
      </c>
      <c r="F284" s="27">
        <v>6</v>
      </c>
      <c r="G284" s="27">
        <v>1</v>
      </c>
      <c r="H284" s="44">
        <v>521.42999999999995</v>
      </c>
      <c r="I284" s="44">
        <f t="shared" si="7"/>
        <v>2.3013635579080607E-3</v>
      </c>
      <c r="K284" s="66" t="s">
        <v>4028</v>
      </c>
      <c r="L284" s="66" t="s">
        <v>3264</v>
      </c>
    </row>
    <row r="285" spans="2:12" x14ac:dyDescent="0.3">
      <c r="B285" s="27" t="s">
        <v>2306</v>
      </c>
      <c r="C285" s="27">
        <v>353</v>
      </c>
      <c r="D285" s="44" t="s">
        <v>2951</v>
      </c>
      <c r="E285" s="109">
        <v>10</v>
      </c>
      <c r="F285" s="27"/>
      <c r="G285" s="27">
        <v>1</v>
      </c>
      <c r="H285" s="44">
        <v>260.70999999999998</v>
      </c>
      <c r="I285" s="44">
        <f t="shared" si="7"/>
        <v>3.8356794906217642E-2</v>
      </c>
      <c r="K285" s="66" t="s">
        <v>4029</v>
      </c>
      <c r="L285" s="66" t="s">
        <v>3265</v>
      </c>
    </row>
    <row r="286" spans="2:12" x14ac:dyDescent="0.3">
      <c r="B286" s="27" t="s">
        <v>2306</v>
      </c>
      <c r="C286" s="27">
        <v>354</v>
      </c>
      <c r="D286" s="44" t="s">
        <v>1306</v>
      </c>
      <c r="E286" s="109">
        <v>3</v>
      </c>
      <c r="F286" s="27">
        <v>2</v>
      </c>
      <c r="G286" s="27">
        <v>1</v>
      </c>
      <c r="H286" s="44">
        <v>260.70999999999998</v>
      </c>
      <c r="I286" s="44">
        <f t="shared" si="7"/>
        <v>1.1507038471865292E-2</v>
      </c>
      <c r="K286" s="66" t="s">
        <v>4030</v>
      </c>
      <c r="L286" s="66" t="s">
        <v>4613</v>
      </c>
    </row>
    <row r="287" spans="2:12" x14ac:dyDescent="0.3">
      <c r="B287" s="27" t="s">
        <v>2306</v>
      </c>
      <c r="C287" s="27">
        <v>355</v>
      </c>
      <c r="D287" s="44" t="s">
        <v>126</v>
      </c>
      <c r="E287" s="109">
        <v>6.5</v>
      </c>
      <c r="F287" s="27"/>
      <c r="G287" s="27">
        <v>1</v>
      </c>
      <c r="H287" s="44">
        <v>1042.8599999999999</v>
      </c>
      <c r="I287" s="44">
        <f t="shared" si="7"/>
        <v>6.2328596360009978E-3</v>
      </c>
      <c r="K287" s="66" t="s">
        <v>4032</v>
      </c>
      <c r="L287" s="66" t="s">
        <v>3267</v>
      </c>
    </row>
    <row r="288" spans="2:12" x14ac:dyDescent="0.3">
      <c r="B288" s="27" t="s">
        <v>2305</v>
      </c>
      <c r="C288" s="27">
        <v>356</v>
      </c>
      <c r="D288" s="44" t="s">
        <v>3942</v>
      </c>
      <c r="E288" s="109">
        <v>14</v>
      </c>
      <c r="F288" s="27">
        <v>3</v>
      </c>
      <c r="G288" s="27">
        <v>1</v>
      </c>
      <c r="H288" s="44">
        <v>1042.8599999999999</v>
      </c>
      <c r="I288" s="44">
        <f t="shared" si="7"/>
        <v>1.3424620754463688E-2</v>
      </c>
      <c r="K288" s="66" t="s">
        <v>4033</v>
      </c>
      <c r="L288" s="66" t="s">
        <v>3268</v>
      </c>
    </row>
    <row r="289" spans="2:12" x14ac:dyDescent="0.3">
      <c r="B289" s="27" t="s">
        <v>2306</v>
      </c>
      <c r="C289" s="27">
        <v>357</v>
      </c>
      <c r="D289" s="44" t="s">
        <v>2952</v>
      </c>
      <c r="E289" s="109">
        <v>22</v>
      </c>
      <c r="F289" s="27">
        <v>21</v>
      </c>
      <c r="G289" s="27">
        <v>1</v>
      </c>
      <c r="H289" s="44">
        <v>104.29</v>
      </c>
      <c r="I289" s="44">
        <f t="shared" si="7"/>
        <v>0.21095023492185253</v>
      </c>
      <c r="K289" s="66" t="s">
        <v>4034</v>
      </c>
      <c r="L289" s="66" t="s">
        <v>4035</v>
      </c>
    </row>
    <row r="290" spans="2:12" x14ac:dyDescent="0.3">
      <c r="B290" s="27" t="s">
        <v>2306</v>
      </c>
      <c r="C290" s="27">
        <v>358</v>
      </c>
      <c r="D290" s="44" t="s">
        <v>2953</v>
      </c>
      <c r="E290" s="109">
        <v>17</v>
      </c>
      <c r="F290" s="27">
        <v>3</v>
      </c>
      <c r="G290" s="27">
        <v>1</v>
      </c>
      <c r="H290" s="44">
        <v>521.42999999999995</v>
      </c>
      <c r="I290" s="44">
        <f t="shared" si="7"/>
        <v>3.2602650403697531E-2</v>
      </c>
      <c r="K290" s="66" t="s">
        <v>2953</v>
      </c>
      <c r="L290" s="66" t="s">
        <v>4036</v>
      </c>
    </row>
    <row r="291" spans="2:12" x14ac:dyDescent="0.3">
      <c r="B291" s="27" t="s">
        <v>2304</v>
      </c>
      <c r="C291" s="27">
        <v>359</v>
      </c>
      <c r="D291" s="44" t="s">
        <v>1240</v>
      </c>
      <c r="E291" s="109">
        <v>32</v>
      </c>
      <c r="F291" s="27"/>
      <c r="G291" s="27">
        <v>1</v>
      </c>
      <c r="H291" s="44">
        <v>365</v>
      </c>
      <c r="I291" s="44">
        <f t="shared" si="7"/>
        <v>8.7671232876712329E-2</v>
      </c>
      <c r="K291" s="66" t="s">
        <v>4037</v>
      </c>
      <c r="L291" s="66" t="s">
        <v>3271</v>
      </c>
    </row>
    <row r="292" spans="2:12" x14ac:dyDescent="0.3">
      <c r="B292" s="27" t="s">
        <v>2359</v>
      </c>
      <c r="C292" s="27">
        <v>360</v>
      </c>
      <c r="D292" s="44" t="s">
        <v>145</v>
      </c>
      <c r="E292" s="109">
        <v>35</v>
      </c>
      <c r="F292" s="27"/>
      <c r="G292" s="27">
        <v>1</v>
      </c>
      <c r="H292" s="44">
        <v>312.86</v>
      </c>
      <c r="I292" s="44">
        <f t="shared" si="7"/>
        <v>0.11187112446461675</v>
      </c>
      <c r="K292" s="66" t="s">
        <v>3084</v>
      </c>
      <c r="L292" s="66" t="s">
        <v>4038</v>
      </c>
    </row>
    <row r="293" spans="2:12" x14ac:dyDescent="0.3">
      <c r="B293" s="27" t="s">
        <v>2359</v>
      </c>
      <c r="C293" s="27">
        <v>361</v>
      </c>
      <c r="D293" s="44" t="s">
        <v>139</v>
      </c>
      <c r="E293" s="109">
        <v>19.989999999999998</v>
      </c>
      <c r="F293" s="27"/>
      <c r="G293" s="27">
        <v>1</v>
      </c>
      <c r="H293" s="44">
        <v>260.70999999999998</v>
      </c>
      <c r="I293" s="44">
        <f t="shared" si="7"/>
        <v>7.6675233017529057E-2</v>
      </c>
      <c r="K293" s="66" t="s">
        <v>4039</v>
      </c>
      <c r="L293" s="66" t="s">
        <v>1342</v>
      </c>
    </row>
    <row r="294" spans="2:12" x14ac:dyDescent="0.3">
      <c r="B294" s="27" t="s">
        <v>2359</v>
      </c>
      <c r="C294" s="27">
        <v>362</v>
      </c>
      <c r="D294" s="44" t="s">
        <v>140</v>
      </c>
      <c r="E294" s="109">
        <v>20</v>
      </c>
      <c r="F294" s="27"/>
      <c r="G294" s="27">
        <v>1</v>
      </c>
      <c r="H294" s="44">
        <v>1042.8599999999999</v>
      </c>
      <c r="I294" s="44">
        <f t="shared" si="7"/>
        <v>1.917802964923384E-2</v>
      </c>
      <c r="K294" s="66" t="s">
        <v>4040</v>
      </c>
      <c r="L294" s="66" t="s">
        <v>3273</v>
      </c>
    </row>
    <row r="295" spans="2:12" x14ac:dyDescent="0.3">
      <c r="B295" s="27" t="s">
        <v>2359</v>
      </c>
      <c r="C295" s="27">
        <v>363</v>
      </c>
      <c r="D295" s="44" t="s">
        <v>141</v>
      </c>
      <c r="E295" s="109">
        <v>7.5</v>
      </c>
      <c r="F295" s="27"/>
      <c r="G295" s="27">
        <v>1</v>
      </c>
      <c r="H295" s="44">
        <v>104.29</v>
      </c>
      <c r="I295" s="44">
        <f t="shared" si="7"/>
        <v>7.1914852814267904E-2</v>
      </c>
      <c r="K295" s="66" t="s">
        <v>4041</v>
      </c>
      <c r="L295" s="66" t="s">
        <v>3274</v>
      </c>
    </row>
    <row r="296" spans="2:12" x14ac:dyDescent="0.3">
      <c r="B296" s="27" t="s">
        <v>2359</v>
      </c>
      <c r="C296" s="27">
        <v>364</v>
      </c>
      <c r="D296" s="44" t="s">
        <v>2954</v>
      </c>
      <c r="E296" s="109"/>
      <c r="F296" s="27"/>
      <c r="G296" s="27">
        <v>1</v>
      </c>
      <c r="H296" s="44">
        <v>260.70999999999998</v>
      </c>
      <c r="I296" s="44">
        <f t="shared" si="7"/>
        <v>0</v>
      </c>
      <c r="J296" s="57"/>
      <c r="K296" s="132" t="s">
        <v>4042</v>
      </c>
      <c r="L296" s="66" t="s">
        <v>3275</v>
      </c>
    </row>
    <row r="297" spans="2:12" x14ac:dyDescent="0.3">
      <c r="B297" s="27" t="s">
        <v>2359</v>
      </c>
      <c r="C297" s="27">
        <v>365</v>
      </c>
      <c r="D297" s="44" t="s">
        <v>2955</v>
      </c>
      <c r="E297" s="109">
        <v>3.3</v>
      </c>
      <c r="F297" s="27"/>
      <c r="G297" s="27">
        <v>1</v>
      </c>
      <c r="H297" s="44">
        <v>260.70999999999998</v>
      </c>
      <c r="I297" s="44">
        <f t="shared" si="7"/>
        <v>1.2657742319051821E-2</v>
      </c>
      <c r="K297" s="66" t="s">
        <v>4043</v>
      </c>
      <c r="L297" s="66" t="s">
        <v>3276</v>
      </c>
    </row>
    <row r="298" spans="2:12" x14ac:dyDescent="0.3">
      <c r="B298" s="27" t="s">
        <v>2359</v>
      </c>
      <c r="C298" s="27">
        <v>366</v>
      </c>
      <c r="D298" s="44" t="s">
        <v>135</v>
      </c>
      <c r="E298" s="109">
        <v>3</v>
      </c>
      <c r="F298" s="27"/>
      <c r="G298" s="27">
        <v>1</v>
      </c>
      <c r="H298" s="44">
        <v>104.29</v>
      </c>
      <c r="I298" s="44">
        <f t="shared" si="7"/>
        <v>2.876594112570716E-2</v>
      </c>
      <c r="K298" s="66" t="s">
        <v>4044</v>
      </c>
      <c r="L298" s="66" t="s">
        <v>3277</v>
      </c>
    </row>
    <row r="299" spans="2:12" x14ac:dyDescent="0.3">
      <c r="B299" s="27" t="s">
        <v>2359</v>
      </c>
      <c r="C299" s="27">
        <v>367</v>
      </c>
      <c r="D299" s="44" t="s">
        <v>136</v>
      </c>
      <c r="E299" s="109">
        <v>2</v>
      </c>
      <c r="F299" s="27"/>
      <c r="G299" s="27">
        <v>1</v>
      </c>
      <c r="H299" s="44">
        <v>104.29</v>
      </c>
      <c r="I299" s="44">
        <f t="shared" si="7"/>
        <v>1.9177294083804773E-2</v>
      </c>
      <c r="K299" s="66" t="s">
        <v>4044</v>
      </c>
      <c r="L299" s="66" t="s">
        <v>3278</v>
      </c>
    </row>
    <row r="300" spans="2:12" x14ac:dyDescent="0.3">
      <c r="B300" s="27" t="s">
        <v>2306</v>
      </c>
      <c r="C300" s="27">
        <v>368</v>
      </c>
      <c r="D300" s="44" t="s">
        <v>134</v>
      </c>
      <c r="E300" s="109"/>
      <c r="F300" s="27"/>
      <c r="G300" s="27">
        <v>1</v>
      </c>
      <c r="H300" s="44">
        <v>156.43</v>
      </c>
      <c r="I300" s="44">
        <f t="shared" si="7"/>
        <v>0</v>
      </c>
      <c r="K300" s="66" t="s">
        <v>4045</v>
      </c>
      <c r="L300" s="66" t="s">
        <v>4046</v>
      </c>
    </row>
    <row r="301" spans="2:12" x14ac:dyDescent="0.3">
      <c r="B301" s="27" t="s">
        <v>2356</v>
      </c>
      <c r="C301" s="27">
        <v>369</v>
      </c>
      <c r="D301" s="44" t="s">
        <v>2956</v>
      </c>
      <c r="E301" s="109">
        <v>2.35</v>
      </c>
      <c r="F301" s="27">
        <v>20</v>
      </c>
      <c r="G301" s="27">
        <v>1</v>
      </c>
      <c r="H301" s="44">
        <v>8</v>
      </c>
      <c r="I301" s="44">
        <f t="shared" si="7"/>
        <v>0.29375000000000001</v>
      </c>
      <c r="K301" s="66" t="s">
        <v>4047</v>
      </c>
      <c r="L301" s="66" t="s">
        <v>3280</v>
      </c>
    </row>
    <row r="302" spans="2:12" x14ac:dyDescent="0.3">
      <c r="B302" s="27" t="s">
        <v>2361</v>
      </c>
      <c r="C302" s="27">
        <v>370</v>
      </c>
      <c r="D302" s="44" t="s">
        <v>132</v>
      </c>
      <c r="E302" s="109">
        <v>4</v>
      </c>
      <c r="F302" s="27"/>
      <c r="G302" s="27">
        <v>1</v>
      </c>
      <c r="H302" s="44">
        <v>52.14</v>
      </c>
      <c r="I302" s="44">
        <f t="shared" si="7"/>
        <v>7.6716532412734947E-2</v>
      </c>
      <c r="K302" s="66" t="s">
        <v>4048</v>
      </c>
      <c r="L302" s="66" t="s">
        <v>3281</v>
      </c>
    </row>
    <row r="303" spans="2:12" x14ac:dyDescent="0.3">
      <c r="B303" s="27" t="s">
        <v>2359</v>
      </c>
      <c r="C303" s="27">
        <v>371</v>
      </c>
      <c r="D303" s="44" t="s">
        <v>142</v>
      </c>
      <c r="E303" s="109">
        <v>6</v>
      </c>
      <c r="F303" s="27"/>
      <c r="G303" s="27">
        <v>1</v>
      </c>
      <c r="H303" s="44">
        <v>104.29</v>
      </c>
      <c r="I303" s="44">
        <f t="shared" si="7"/>
        <v>5.7531882251414319E-2</v>
      </c>
      <c r="K303" s="66" t="s">
        <v>4049</v>
      </c>
      <c r="L303" s="66" t="s">
        <v>3282</v>
      </c>
    </row>
    <row r="304" spans="2:12" x14ac:dyDescent="0.3">
      <c r="B304" s="27" t="s">
        <v>2359</v>
      </c>
      <c r="C304" s="27">
        <v>372</v>
      </c>
      <c r="D304" s="44" t="s">
        <v>143</v>
      </c>
      <c r="E304" s="109">
        <v>4</v>
      </c>
      <c r="F304" s="27"/>
      <c r="G304" s="27">
        <v>1</v>
      </c>
      <c r="H304" s="44">
        <v>26.07</v>
      </c>
      <c r="I304" s="44">
        <f t="shared" si="7"/>
        <v>0.15343306482546989</v>
      </c>
      <c r="K304" s="66" t="s">
        <v>4050</v>
      </c>
      <c r="L304" s="66" t="s">
        <v>3283</v>
      </c>
    </row>
    <row r="305" spans="2:12" x14ac:dyDescent="0.3">
      <c r="B305" s="27" t="s">
        <v>2359</v>
      </c>
      <c r="C305" s="27">
        <v>373</v>
      </c>
      <c r="D305" s="44" t="s">
        <v>144</v>
      </c>
      <c r="E305" s="109">
        <v>4</v>
      </c>
      <c r="F305" s="27"/>
      <c r="G305" s="27">
        <v>1</v>
      </c>
      <c r="H305" s="44">
        <v>260.70999999999998</v>
      </c>
      <c r="I305" s="44">
        <f t="shared" si="7"/>
        <v>1.5342717962487056E-2</v>
      </c>
      <c r="K305" s="66" t="s">
        <v>3096</v>
      </c>
      <c r="L305" s="66" t="s">
        <v>3284</v>
      </c>
    </row>
    <row r="306" spans="2:12" x14ac:dyDescent="0.3">
      <c r="B306" s="27" t="s">
        <v>2359</v>
      </c>
      <c r="C306" s="27">
        <v>374</v>
      </c>
      <c r="D306" s="44" t="s">
        <v>556</v>
      </c>
      <c r="E306" s="109">
        <v>2.2000000000000002</v>
      </c>
      <c r="F306" s="27"/>
      <c r="G306" s="27">
        <v>1</v>
      </c>
      <c r="H306" s="44">
        <v>15</v>
      </c>
      <c r="I306" s="44">
        <f t="shared" si="7"/>
        <v>0.14666666666666667</v>
      </c>
      <c r="K306" s="66" t="s">
        <v>4051</v>
      </c>
      <c r="L306" s="66" t="s">
        <v>3353</v>
      </c>
    </row>
    <row r="307" spans="2:12" x14ac:dyDescent="0.3">
      <c r="B307" s="27" t="s">
        <v>2359</v>
      </c>
      <c r="C307" s="27">
        <v>375</v>
      </c>
      <c r="D307" s="44" t="s">
        <v>2957</v>
      </c>
      <c r="E307" s="109">
        <v>1.36</v>
      </c>
      <c r="F307" s="27"/>
      <c r="G307" s="27">
        <v>1</v>
      </c>
      <c r="H307" s="44">
        <v>21.25</v>
      </c>
      <c r="I307" s="44">
        <f t="shared" si="7"/>
        <v>6.4000000000000001E-2</v>
      </c>
      <c r="K307" s="66" t="s">
        <v>4051</v>
      </c>
      <c r="L307" s="66" t="s">
        <v>3286</v>
      </c>
    </row>
    <row r="308" spans="2:12" x14ac:dyDescent="0.3">
      <c r="B308" s="27" t="s">
        <v>2359</v>
      </c>
      <c r="C308" s="27">
        <v>376</v>
      </c>
      <c r="D308" s="44" t="s">
        <v>6988</v>
      </c>
      <c r="E308" s="109">
        <v>19.989999999999998</v>
      </c>
      <c r="F308" s="27"/>
      <c r="G308" s="27">
        <v>1</v>
      </c>
      <c r="H308" s="44">
        <v>521.42999999999995</v>
      </c>
      <c r="I308" s="44">
        <f t="shared" si="7"/>
        <v>3.8336881268818443E-2</v>
      </c>
      <c r="K308" s="66" t="s">
        <v>3098</v>
      </c>
      <c r="L308" s="66" t="s">
        <v>3287</v>
      </c>
    </row>
    <row r="309" spans="2:12" x14ac:dyDescent="0.3">
      <c r="B309" s="27" t="s">
        <v>2359</v>
      </c>
      <c r="C309" s="27">
        <v>377</v>
      </c>
      <c r="D309" s="44" t="s">
        <v>6989</v>
      </c>
      <c r="E309" s="109">
        <v>3.49</v>
      </c>
      <c r="F309" s="27">
        <v>3</v>
      </c>
      <c r="G309" s="27">
        <v>1</v>
      </c>
      <c r="H309" s="44">
        <v>521.42999999999995</v>
      </c>
      <c r="I309" s="44">
        <f t="shared" si="7"/>
        <v>6.6931323475826103E-3</v>
      </c>
      <c r="L309" s="66" t="s">
        <v>3288</v>
      </c>
    </row>
    <row r="310" spans="2:12" x14ac:dyDescent="0.3">
      <c r="B310" s="27" t="s">
        <v>2356</v>
      </c>
      <c r="C310" s="27">
        <v>378</v>
      </c>
      <c r="D310" s="44" t="s">
        <v>151</v>
      </c>
      <c r="E310" s="109">
        <v>1.05</v>
      </c>
      <c r="F310" s="27"/>
      <c r="G310" s="27">
        <v>1</v>
      </c>
      <c r="H310" s="44">
        <v>8.69</v>
      </c>
      <c r="I310" s="44">
        <f t="shared" si="7"/>
        <v>0.12082853855005755</v>
      </c>
      <c r="K310" s="66" t="s">
        <v>3099</v>
      </c>
      <c r="L310" s="66" t="s">
        <v>3289</v>
      </c>
    </row>
    <row r="311" spans="2:12" x14ac:dyDescent="0.3">
      <c r="B311" s="27" t="s">
        <v>2356</v>
      </c>
      <c r="C311" s="27">
        <v>379</v>
      </c>
      <c r="D311" s="44" t="s">
        <v>156</v>
      </c>
      <c r="E311" s="109">
        <v>0.39</v>
      </c>
      <c r="F311" s="27"/>
      <c r="G311" s="27">
        <v>1</v>
      </c>
      <c r="H311" s="44">
        <v>2</v>
      </c>
      <c r="I311" s="44">
        <f t="shared" si="7"/>
        <v>0.19500000000000001</v>
      </c>
      <c r="K311" s="66" t="s">
        <v>3100</v>
      </c>
      <c r="L311" s="66" t="s">
        <v>1412</v>
      </c>
    </row>
    <row r="312" spans="2:12" x14ac:dyDescent="0.3">
      <c r="B312" s="27" t="s">
        <v>2356</v>
      </c>
      <c r="C312" s="27">
        <v>380</v>
      </c>
      <c r="D312" s="44" t="s">
        <v>2959</v>
      </c>
      <c r="E312" s="109">
        <v>0.84</v>
      </c>
      <c r="F312" s="27"/>
      <c r="G312" s="27">
        <v>1</v>
      </c>
      <c r="H312" s="44">
        <v>2</v>
      </c>
      <c r="I312" s="44">
        <f t="shared" si="7"/>
        <v>0.42</v>
      </c>
      <c r="K312" s="66" t="s">
        <v>3101</v>
      </c>
      <c r="L312" s="66" t="s">
        <v>3290</v>
      </c>
    </row>
    <row r="313" spans="2:12" x14ac:dyDescent="0.3">
      <c r="B313" s="27" t="s">
        <v>2356</v>
      </c>
      <c r="C313" s="27">
        <v>381</v>
      </c>
      <c r="D313" s="44" t="s">
        <v>2960</v>
      </c>
      <c r="E313" s="109">
        <v>1.05</v>
      </c>
      <c r="F313" s="27"/>
      <c r="G313" s="27">
        <v>1</v>
      </c>
      <c r="H313" s="44">
        <v>8.69</v>
      </c>
      <c r="I313" s="44">
        <f t="shared" si="7"/>
        <v>0.12082853855005755</v>
      </c>
      <c r="K313" s="66" t="s">
        <v>3102</v>
      </c>
      <c r="L313" s="66" t="s">
        <v>3291</v>
      </c>
    </row>
    <row r="314" spans="2:12" x14ac:dyDescent="0.3">
      <c r="B314" s="27" t="s">
        <v>2356</v>
      </c>
      <c r="C314" s="27">
        <v>382</v>
      </c>
      <c r="D314" s="44" t="s">
        <v>876</v>
      </c>
      <c r="E314" s="109">
        <v>1.05</v>
      </c>
      <c r="F314" s="27"/>
      <c r="G314" s="27">
        <v>1</v>
      </c>
      <c r="H314" s="44">
        <v>4.3499999999999996</v>
      </c>
      <c r="I314" s="44">
        <f t="shared" si="7"/>
        <v>0.24137931034482762</v>
      </c>
      <c r="K314" s="66" t="s">
        <v>4614</v>
      </c>
      <c r="L314" s="66" t="s">
        <v>3292</v>
      </c>
    </row>
    <row r="315" spans="2:12" x14ac:dyDescent="0.3">
      <c r="B315" s="27" t="s">
        <v>2356</v>
      </c>
      <c r="C315" s="27">
        <v>383</v>
      </c>
      <c r="D315" s="44" t="s">
        <v>157</v>
      </c>
      <c r="E315" s="109">
        <v>4</v>
      </c>
      <c r="F315" s="27"/>
      <c r="G315" s="27">
        <v>1</v>
      </c>
      <c r="H315" s="44">
        <v>26.07</v>
      </c>
      <c r="I315" s="44">
        <f t="shared" si="7"/>
        <v>0.15343306482546989</v>
      </c>
      <c r="K315" s="66" t="s">
        <v>3104</v>
      </c>
      <c r="L315" s="66" t="s">
        <v>3293</v>
      </c>
    </row>
    <row r="316" spans="2:12" x14ac:dyDescent="0.3">
      <c r="B316" s="27" t="s">
        <v>2356</v>
      </c>
      <c r="C316" s="27">
        <v>384</v>
      </c>
      <c r="D316" s="44" t="s">
        <v>4560</v>
      </c>
      <c r="E316" s="109">
        <v>2.99</v>
      </c>
      <c r="F316" s="27"/>
      <c r="G316" s="27">
        <v>1</v>
      </c>
      <c r="H316" s="44">
        <v>52.14</v>
      </c>
      <c r="I316" s="44">
        <f t="shared" si="7"/>
        <v>5.7345607978519376E-2</v>
      </c>
      <c r="K316" s="66" t="s">
        <v>3105</v>
      </c>
      <c r="L316" s="66" t="s">
        <v>3294</v>
      </c>
    </row>
    <row r="317" spans="2:12" x14ac:dyDescent="0.3">
      <c r="B317" s="27" t="s">
        <v>2356</v>
      </c>
      <c r="C317" s="27">
        <v>385</v>
      </c>
      <c r="D317" s="44" t="s">
        <v>2962</v>
      </c>
      <c r="E317" s="109">
        <v>2.1</v>
      </c>
      <c r="F317" s="27"/>
      <c r="G317" s="27">
        <v>1</v>
      </c>
      <c r="H317" s="44">
        <v>52.14</v>
      </c>
      <c r="I317" s="44">
        <f t="shared" si="7"/>
        <v>4.0276179516685849E-2</v>
      </c>
      <c r="K317" s="66" t="s">
        <v>3106</v>
      </c>
      <c r="L317" s="66" t="s">
        <v>3295</v>
      </c>
    </row>
    <row r="318" spans="2:12" x14ac:dyDescent="0.3">
      <c r="B318" s="27" t="s">
        <v>2359</v>
      </c>
      <c r="C318" s="27">
        <v>386</v>
      </c>
      <c r="D318" s="44" t="s">
        <v>2963</v>
      </c>
      <c r="E318" s="109">
        <v>2.1</v>
      </c>
      <c r="F318" s="27">
        <v>4</v>
      </c>
      <c r="G318" s="27">
        <v>2</v>
      </c>
      <c r="H318" s="44">
        <v>52.14</v>
      </c>
      <c r="I318" s="44">
        <f t="shared" si="7"/>
        <v>8.0552359033371698E-2</v>
      </c>
      <c r="K318" s="66" t="s">
        <v>3107</v>
      </c>
      <c r="L318" s="66" t="s">
        <v>3296</v>
      </c>
    </row>
    <row r="319" spans="2:12" x14ac:dyDescent="0.3">
      <c r="B319" s="27" t="s">
        <v>2359</v>
      </c>
      <c r="C319" s="27">
        <v>387</v>
      </c>
      <c r="D319" s="44" t="s">
        <v>2964</v>
      </c>
      <c r="E319" s="109">
        <v>1.05</v>
      </c>
      <c r="F319" s="27">
        <v>6</v>
      </c>
      <c r="G319" s="27">
        <v>1</v>
      </c>
      <c r="H319" s="44">
        <v>6</v>
      </c>
      <c r="I319" s="44">
        <f t="shared" si="7"/>
        <v>0.17500000000000002</v>
      </c>
      <c r="K319" s="66" t="s">
        <v>3108</v>
      </c>
      <c r="L319" s="66" t="s">
        <v>3297</v>
      </c>
    </row>
    <row r="320" spans="2:12" x14ac:dyDescent="0.3">
      <c r="B320" s="27" t="s">
        <v>2356</v>
      </c>
      <c r="C320" s="27">
        <v>388</v>
      </c>
      <c r="D320" s="44" t="s">
        <v>147</v>
      </c>
      <c r="E320" s="109">
        <v>1.2</v>
      </c>
      <c r="F320" s="27">
        <v>4</v>
      </c>
      <c r="G320" s="27">
        <v>1</v>
      </c>
      <c r="H320" s="44">
        <v>52.14</v>
      </c>
      <c r="I320" s="44">
        <f t="shared" si="7"/>
        <v>2.3014959723820481E-2</v>
      </c>
      <c r="K320" s="66" t="s">
        <v>3109</v>
      </c>
      <c r="L320" s="66" t="s">
        <v>3298</v>
      </c>
    </row>
    <row r="321" spans="2:12" x14ac:dyDescent="0.3">
      <c r="B321" s="27" t="s">
        <v>2356</v>
      </c>
      <c r="C321" s="27">
        <v>389</v>
      </c>
      <c r="D321" s="44" t="s">
        <v>332</v>
      </c>
      <c r="E321" s="109">
        <v>0.91</v>
      </c>
      <c r="F321" s="27"/>
      <c r="G321" s="27">
        <v>1</v>
      </c>
      <c r="H321" s="44">
        <v>1</v>
      </c>
      <c r="I321" s="44">
        <f t="shared" si="7"/>
        <v>0.91</v>
      </c>
      <c r="K321" s="66" t="s">
        <v>3110</v>
      </c>
      <c r="L321" s="66" t="s">
        <v>3299</v>
      </c>
    </row>
    <row r="322" spans="2:12" x14ac:dyDescent="0.3">
      <c r="B322" s="27" t="s">
        <v>2356</v>
      </c>
      <c r="C322" s="27">
        <v>390</v>
      </c>
      <c r="D322" s="44" t="s">
        <v>153</v>
      </c>
      <c r="E322" s="109">
        <v>1.31</v>
      </c>
      <c r="F322" s="27"/>
      <c r="G322" s="27">
        <v>1</v>
      </c>
      <c r="H322" s="44">
        <v>8.69</v>
      </c>
      <c r="I322" s="44">
        <f t="shared" si="7"/>
        <v>0.15074798619102417</v>
      </c>
      <c r="K322" s="66" t="s">
        <v>4615</v>
      </c>
      <c r="L322" s="66" t="s">
        <v>3300</v>
      </c>
    </row>
    <row r="323" spans="2:12" x14ac:dyDescent="0.3">
      <c r="B323" s="27" t="s">
        <v>2356</v>
      </c>
      <c r="C323" s="27">
        <v>391</v>
      </c>
      <c r="D323" s="44" t="s">
        <v>154</v>
      </c>
      <c r="E323" s="109">
        <v>1.31</v>
      </c>
      <c r="F323" s="27"/>
      <c r="G323" s="27">
        <v>1</v>
      </c>
      <c r="H323" s="44">
        <v>26.07</v>
      </c>
      <c r="I323" s="44">
        <f t="shared" si="7"/>
        <v>5.0249328730341387E-2</v>
      </c>
      <c r="K323" s="66" t="s">
        <v>3112</v>
      </c>
      <c r="L323" s="66" t="s">
        <v>3301</v>
      </c>
    </row>
    <row r="324" spans="2:12" x14ac:dyDescent="0.3">
      <c r="B324" s="27" t="s">
        <v>2356</v>
      </c>
      <c r="C324" s="27">
        <v>392</v>
      </c>
      <c r="D324" s="44" t="s">
        <v>2965</v>
      </c>
      <c r="E324" s="109">
        <v>1</v>
      </c>
      <c r="F324" s="27">
        <v>30</v>
      </c>
      <c r="G324" s="27">
        <v>1</v>
      </c>
      <c r="H324" s="44">
        <v>8.69</v>
      </c>
      <c r="I324" s="44">
        <f t="shared" si="7"/>
        <v>0.11507479861910243</v>
      </c>
      <c r="K324" s="66" t="s">
        <v>4054</v>
      </c>
      <c r="L324" s="66" t="s">
        <v>3302</v>
      </c>
    </row>
    <row r="325" spans="2:12" x14ac:dyDescent="0.3">
      <c r="B325" s="27" t="s">
        <v>2356</v>
      </c>
      <c r="C325" s="27">
        <v>393</v>
      </c>
      <c r="D325" s="44" t="s">
        <v>2966</v>
      </c>
      <c r="E325" s="109">
        <v>1.05</v>
      </c>
      <c r="F325" s="27"/>
      <c r="G325" s="27">
        <v>2</v>
      </c>
      <c r="H325" s="44">
        <v>4.3499999999999996</v>
      </c>
      <c r="I325" s="44">
        <f t="shared" si="7"/>
        <v>0.48275862068965525</v>
      </c>
      <c r="K325" s="66" t="s">
        <v>4055</v>
      </c>
      <c r="L325" s="66" t="s">
        <v>3303</v>
      </c>
    </row>
    <row r="326" spans="2:12" x14ac:dyDescent="0.3">
      <c r="B326" s="27" t="s">
        <v>2356</v>
      </c>
      <c r="C326" s="27">
        <v>394</v>
      </c>
      <c r="D326" s="44" t="s">
        <v>150</v>
      </c>
      <c r="E326" s="109">
        <v>2</v>
      </c>
      <c r="F326" s="27">
        <v>2</v>
      </c>
      <c r="G326" s="27">
        <v>2</v>
      </c>
      <c r="H326" s="44">
        <v>52.14</v>
      </c>
      <c r="I326" s="44">
        <f t="shared" si="7"/>
        <v>7.6716532412734947E-2</v>
      </c>
      <c r="K326" s="66" t="s">
        <v>4056</v>
      </c>
      <c r="L326" s="66" t="s">
        <v>3304</v>
      </c>
    </row>
    <row r="327" spans="2:12" x14ac:dyDescent="0.3">
      <c r="B327" s="27" t="s">
        <v>3939</v>
      </c>
      <c r="C327" s="27">
        <v>395</v>
      </c>
      <c r="D327" s="44" t="s">
        <v>561</v>
      </c>
      <c r="E327" s="109">
        <v>1.2</v>
      </c>
      <c r="F327" s="27"/>
      <c r="G327" s="27">
        <v>1</v>
      </c>
      <c r="H327" s="44">
        <v>260.70999999999998</v>
      </c>
      <c r="I327" s="44">
        <f t="shared" si="7"/>
        <v>4.6028153887461166E-3</v>
      </c>
      <c r="K327" s="66" t="s">
        <v>3116</v>
      </c>
      <c r="L327" s="66" t="s">
        <v>3305</v>
      </c>
    </row>
    <row r="328" spans="2:12" x14ac:dyDescent="0.3">
      <c r="B328" s="27" t="s">
        <v>2926</v>
      </c>
      <c r="C328" s="27">
        <v>396</v>
      </c>
      <c r="D328" s="44" t="s">
        <v>2967</v>
      </c>
      <c r="E328" s="109">
        <v>30</v>
      </c>
      <c r="F328" s="27"/>
      <c r="G328" s="27">
        <v>1</v>
      </c>
      <c r="H328" s="44">
        <v>782.14</v>
      </c>
      <c r="I328" s="44">
        <f t="shared" si="7"/>
        <v>3.8356304497915973E-2</v>
      </c>
      <c r="K328" s="66" t="s">
        <v>3117</v>
      </c>
      <c r="L328" s="66" t="s">
        <v>4057</v>
      </c>
    </row>
    <row r="329" spans="2:12" x14ac:dyDescent="0.3">
      <c r="B329" s="27" t="s">
        <v>2926</v>
      </c>
      <c r="C329" s="27">
        <v>397</v>
      </c>
      <c r="D329" s="44" t="s">
        <v>2968</v>
      </c>
      <c r="E329" s="109"/>
      <c r="F329" s="27"/>
      <c r="G329" s="27">
        <v>1</v>
      </c>
      <c r="H329" s="44">
        <v>782.14</v>
      </c>
      <c r="I329" s="44">
        <f t="shared" si="7"/>
        <v>0</v>
      </c>
      <c r="K329" s="66" t="s">
        <v>3118</v>
      </c>
      <c r="L329" s="66" t="s">
        <v>3307</v>
      </c>
    </row>
    <row r="330" spans="2:12" x14ac:dyDescent="0.3">
      <c r="B330" s="27" t="s">
        <v>2926</v>
      </c>
      <c r="C330" s="27">
        <v>398</v>
      </c>
      <c r="D330" s="44" t="s">
        <v>2969</v>
      </c>
      <c r="E330" s="109">
        <v>20</v>
      </c>
      <c r="F330" s="27"/>
      <c r="G330" s="27">
        <v>2</v>
      </c>
      <c r="H330" s="44">
        <v>782.14</v>
      </c>
      <c r="I330" s="44">
        <f t="shared" si="7"/>
        <v>5.1141739330554631E-2</v>
      </c>
      <c r="K330" s="66" t="s">
        <v>4058</v>
      </c>
      <c r="L330" s="66" t="s">
        <v>3308</v>
      </c>
    </row>
    <row r="331" spans="2:12" x14ac:dyDescent="0.3">
      <c r="B331" s="27" t="s">
        <v>3940</v>
      </c>
      <c r="C331" s="27">
        <v>399</v>
      </c>
      <c r="D331" s="44" t="s">
        <v>1306</v>
      </c>
      <c r="E331" s="109">
        <v>3.8</v>
      </c>
      <c r="F331" s="27">
        <v>2</v>
      </c>
      <c r="G331" s="27">
        <v>2</v>
      </c>
      <c r="H331" s="44">
        <v>260.70999999999998</v>
      </c>
      <c r="I331" s="44">
        <f t="shared" si="7"/>
        <v>2.9151164128725406E-2</v>
      </c>
      <c r="K331" s="66" t="s">
        <v>3120</v>
      </c>
      <c r="L331" s="66" t="s">
        <v>4059</v>
      </c>
    </row>
    <row r="332" spans="2:12" x14ac:dyDescent="0.3">
      <c r="B332" s="27" t="s">
        <v>3940</v>
      </c>
      <c r="C332" s="27">
        <v>400</v>
      </c>
      <c r="D332" s="44" t="s">
        <v>1306</v>
      </c>
      <c r="E332" s="109">
        <v>7.3</v>
      </c>
      <c r="F332" s="27">
        <v>12</v>
      </c>
      <c r="G332" s="27">
        <v>1</v>
      </c>
      <c r="H332" s="44">
        <v>52.14</v>
      </c>
      <c r="I332" s="44">
        <f t="shared" si="7"/>
        <v>0.14000767165324127</v>
      </c>
      <c r="K332" s="66" t="s">
        <v>4060</v>
      </c>
      <c r="L332" s="66" t="s">
        <v>3310</v>
      </c>
    </row>
    <row r="333" spans="2:12" x14ac:dyDescent="0.3">
      <c r="B333" s="27" t="s">
        <v>3940</v>
      </c>
      <c r="C333" s="27">
        <v>401</v>
      </c>
      <c r="D333" s="44" t="s">
        <v>1306</v>
      </c>
      <c r="E333" s="109">
        <v>7.3</v>
      </c>
      <c r="F333" s="27">
        <v>12</v>
      </c>
      <c r="G333" s="27">
        <v>1</v>
      </c>
      <c r="H333" s="44">
        <v>52.14</v>
      </c>
      <c r="I333" s="44">
        <f t="shared" si="7"/>
        <v>0.14000767165324127</v>
      </c>
      <c r="K333" s="66" t="s">
        <v>4061</v>
      </c>
      <c r="L333" s="66" t="s">
        <v>3311</v>
      </c>
    </row>
    <row r="334" spans="2:12" x14ac:dyDescent="0.3">
      <c r="B334" s="27" t="s">
        <v>2365</v>
      </c>
      <c r="C334" s="27">
        <v>402</v>
      </c>
      <c r="D334" s="44" t="s">
        <v>6922</v>
      </c>
      <c r="E334" s="109">
        <v>8.99</v>
      </c>
      <c r="F334" s="27">
        <v>4</v>
      </c>
      <c r="G334" s="27">
        <v>1</v>
      </c>
      <c r="H334" s="44">
        <v>521.42999999999995</v>
      </c>
      <c r="I334" s="44">
        <f t="shared" si="7"/>
        <v>1.7241048654661223E-2</v>
      </c>
      <c r="K334" s="66" t="s">
        <v>3010</v>
      </c>
      <c r="L334" s="66" t="s">
        <v>3202</v>
      </c>
    </row>
    <row r="335" spans="2:12" x14ac:dyDescent="0.3">
      <c r="B335" s="27" t="s">
        <v>2365</v>
      </c>
      <c r="C335" s="27">
        <v>403</v>
      </c>
      <c r="D335" s="44" t="s">
        <v>317</v>
      </c>
      <c r="E335" s="109">
        <v>23.99</v>
      </c>
      <c r="F335" s="27"/>
      <c r="G335" s="27">
        <v>1</v>
      </c>
      <c r="H335" s="44">
        <v>260.70999999999998</v>
      </c>
      <c r="I335" s="44">
        <f t="shared" si="7"/>
        <v>9.2017950980016111E-2</v>
      </c>
      <c r="K335" s="66" t="s">
        <v>3979</v>
      </c>
      <c r="L335" s="66" t="s">
        <v>3980</v>
      </c>
    </row>
    <row r="336" spans="2:12" x14ac:dyDescent="0.3">
      <c r="B336" s="27" t="s">
        <v>2365</v>
      </c>
      <c r="C336" s="27">
        <v>404</v>
      </c>
      <c r="D336" s="44" t="s">
        <v>159</v>
      </c>
      <c r="E336" s="109"/>
      <c r="F336" s="27"/>
      <c r="G336" s="27">
        <v>1</v>
      </c>
      <c r="H336" s="44">
        <v>260.70999999999998</v>
      </c>
      <c r="I336" s="44">
        <f t="shared" si="7"/>
        <v>0</v>
      </c>
      <c r="K336" s="66" t="s">
        <v>4062</v>
      </c>
      <c r="L336" s="66" t="s">
        <v>4063</v>
      </c>
    </row>
    <row r="337" spans="2:12" x14ac:dyDescent="0.3">
      <c r="B337" s="27" t="s">
        <v>2365</v>
      </c>
      <c r="C337" s="27">
        <v>405</v>
      </c>
      <c r="D337" s="44" t="s">
        <v>1318</v>
      </c>
      <c r="E337" s="109"/>
      <c r="F337" s="27"/>
      <c r="G337" s="27">
        <v>4</v>
      </c>
      <c r="H337" s="44">
        <v>260.70999999999998</v>
      </c>
      <c r="I337" s="44">
        <f t="shared" si="7"/>
        <v>0</v>
      </c>
      <c r="K337" s="66" t="s">
        <v>4064</v>
      </c>
      <c r="L337" s="66" t="s">
        <v>3313</v>
      </c>
    </row>
    <row r="338" spans="2:12" x14ac:dyDescent="0.3">
      <c r="B338" s="27" t="s">
        <v>2365</v>
      </c>
      <c r="C338" s="27">
        <v>406</v>
      </c>
      <c r="D338" s="44" t="s">
        <v>2970</v>
      </c>
      <c r="E338" s="109"/>
      <c r="F338" s="27"/>
      <c r="G338" s="27">
        <v>4</v>
      </c>
      <c r="H338" s="44">
        <v>260.70999999999998</v>
      </c>
      <c r="I338" s="44">
        <f t="shared" ref="I338:I401" si="8">(E338*G338)/H338</f>
        <v>0</v>
      </c>
      <c r="K338" s="66" t="s">
        <v>4065</v>
      </c>
      <c r="L338" s="66" t="s">
        <v>3314</v>
      </c>
    </row>
    <row r="339" spans="2:12" x14ac:dyDescent="0.3">
      <c r="B339" s="27" t="s">
        <v>2365</v>
      </c>
      <c r="C339" s="27">
        <v>407</v>
      </c>
      <c r="D339" s="44" t="s">
        <v>3943</v>
      </c>
      <c r="E339" s="109">
        <v>2</v>
      </c>
      <c r="F339" s="27"/>
      <c r="G339" s="27">
        <v>2</v>
      </c>
      <c r="H339" s="44">
        <v>260.70999999999998</v>
      </c>
      <c r="I339" s="44">
        <f t="shared" si="8"/>
        <v>1.5342717962487056E-2</v>
      </c>
      <c r="K339" s="66" t="s">
        <v>4066</v>
      </c>
      <c r="L339" s="66" t="s">
        <v>3315</v>
      </c>
    </row>
    <row r="340" spans="2:12" x14ac:dyDescent="0.3">
      <c r="B340" s="27" t="s">
        <v>2365</v>
      </c>
      <c r="C340" s="27">
        <v>408</v>
      </c>
      <c r="D340" s="44" t="s">
        <v>6948</v>
      </c>
      <c r="E340" s="109">
        <v>10</v>
      </c>
      <c r="F340" s="27"/>
      <c r="G340" s="27">
        <v>1</v>
      </c>
      <c r="H340" s="44">
        <v>52.14</v>
      </c>
      <c r="I340" s="44">
        <f t="shared" si="8"/>
        <v>0.19179133103183735</v>
      </c>
      <c r="K340" s="66" t="s">
        <v>4067</v>
      </c>
      <c r="L340" s="66" t="s">
        <v>3316</v>
      </c>
    </row>
    <row r="341" spans="2:12" x14ac:dyDescent="0.3">
      <c r="B341" s="27" t="s">
        <v>2365</v>
      </c>
      <c r="C341" s="27">
        <v>409</v>
      </c>
      <c r="D341" s="44" t="s">
        <v>6949</v>
      </c>
      <c r="E341" s="109">
        <v>15</v>
      </c>
      <c r="F341" s="27"/>
      <c r="G341" s="27">
        <v>1</v>
      </c>
      <c r="H341" s="44">
        <v>260.70999999999998</v>
      </c>
      <c r="I341" s="44">
        <f t="shared" si="8"/>
        <v>5.7535192359326456E-2</v>
      </c>
      <c r="K341" s="66" t="s">
        <v>4616</v>
      </c>
      <c r="L341" s="66" t="s">
        <v>3317</v>
      </c>
    </row>
    <row r="342" spans="2:12" x14ac:dyDescent="0.3">
      <c r="B342" s="27" t="s">
        <v>2365</v>
      </c>
      <c r="C342" s="27">
        <v>410</v>
      </c>
      <c r="D342" s="44" t="s">
        <v>163</v>
      </c>
      <c r="E342" s="109">
        <v>5.99</v>
      </c>
      <c r="F342" s="27"/>
      <c r="G342" s="27">
        <v>1</v>
      </c>
      <c r="H342" s="44">
        <v>260.70999999999998</v>
      </c>
      <c r="I342" s="44">
        <f t="shared" si="8"/>
        <v>2.2975720148824368E-2</v>
      </c>
      <c r="K342" s="66" t="s">
        <v>3129</v>
      </c>
      <c r="L342" s="66" t="s">
        <v>3318</v>
      </c>
    </row>
    <row r="343" spans="2:12" x14ac:dyDescent="0.3">
      <c r="B343" s="27" t="s">
        <v>2365</v>
      </c>
      <c r="C343" s="27">
        <v>411</v>
      </c>
      <c r="D343" s="44" t="s">
        <v>2971</v>
      </c>
      <c r="E343" s="109">
        <v>5.99</v>
      </c>
      <c r="F343" s="27"/>
      <c r="G343" s="27">
        <v>1</v>
      </c>
      <c r="H343" s="44">
        <v>52.14</v>
      </c>
      <c r="I343" s="44">
        <f t="shared" si="8"/>
        <v>0.11488300728807058</v>
      </c>
      <c r="K343" s="66" t="s">
        <v>4070</v>
      </c>
      <c r="L343" s="66" t="s">
        <v>3319</v>
      </c>
    </row>
    <row r="344" spans="2:12" x14ac:dyDescent="0.3">
      <c r="B344" s="27" t="s">
        <v>2365</v>
      </c>
      <c r="C344" s="27">
        <v>412</v>
      </c>
      <c r="D344" s="44" t="s">
        <v>165</v>
      </c>
      <c r="E344" s="109">
        <v>8</v>
      </c>
      <c r="F344" s="27"/>
      <c r="G344" s="27">
        <v>1</v>
      </c>
      <c r="H344" s="44">
        <v>26.07</v>
      </c>
      <c r="I344" s="44">
        <f t="shared" si="8"/>
        <v>0.30686612965093979</v>
      </c>
      <c r="K344" s="66" t="s">
        <v>4071</v>
      </c>
      <c r="L344" s="66" t="s">
        <v>3320</v>
      </c>
    </row>
    <row r="345" spans="2:12" x14ac:dyDescent="0.3">
      <c r="B345" s="27" t="s">
        <v>2365</v>
      </c>
      <c r="C345" s="27">
        <v>413</v>
      </c>
      <c r="D345" s="44" t="s">
        <v>565</v>
      </c>
      <c r="E345" s="109"/>
      <c r="F345" s="27"/>
      <c r="G345" s="27">
        <v>1</v>
      </c>
      <c r="H345" s="44">
        <v>260.70999999999998</v>
      </c>
      <c r="I345" s="44">
        <f t="shared" si="8"/>
        <v>0</v>
      </c>
      <c r="K345" s="66" t="s">
        <v>3132</v>
      </c>
      <c r="L345" s="66" t="s">
        <v>3321</v>
      </c>
    </row>
    <row r="346" spans="2:12" x14ac:dyDescent="0.3">
      <c r="B346" s="27" t="s">
        <v>2365</v>
      </c>
      <c r="C346" s="27">
        <v>414</v>
      </c>
      <c r="D346" s="44" t="s">
        <v>2972</v>
      </c>
      <c r="E346" s="109">
        <v>18</v>
      </c>
      <c r="F346" s="27"/>
      <c r="G346" s="27">
        <v>1</v>
      </c>
      <c r="H346" s="44">
        <v>260.70999999999998</v>
      </c>
      <c r="I346" s="44">
        <f t="shared" si="8"/>
        <v>6.904223083119175E-2</v>
      </c>
      <c r="K346" s="66" t="s">
        <v>4072</v>
      </c>
      <c r="L346" s="66" t="s">
        <v>3322</v>
      </c>
    </row>
    <row r="347" spans="2:12" x14ac:dyDescent="0.3">
      <c r="B347" s="27" t="s">
        <v>2424</v>
      </c>
      <c r="C347" s="27">
        <v>415</v>
      </c>
      <c r="D347" s="44" t="s">
        <v>6910</v>
      </c>
      <c r="E347" s="109">
        <v>10</v>
      </c>
      <c r="F347" s="27"/>
      <c r="G347" s="27">
        <v>1</v>
      </c>
      <c r="H347" s="44">
        <v>521.42999999999995</v>
      </c>
      <c r="I347" s="44">
        <f t="shared" si="8"/>
        <v>1.917802964923384E-2</v>
      </c>
      <c r="K347" s="66" t="s">
        <v>4073</v>
      </c>
      <c r="L347" s="66" t="s">
        <v>3947</v>
      </c>
    </row>
    <row r="348" spans="2:12" x14ac:dyDescent="0.3">
      <c r="B348" s="27" t="s">
        <v>2424</v>
      </c>
      <c r="C348" s="27">
        <v>416</v>
      </c>
      <c r="D348" s="44" t="s">
        <v>6922</v>
      </c>
      <c r="E348" s="109">
        <v>8.99</v>
      </c>
      <c r="F348" s="27">
        <v>4</v>
      </c>
      <c r="G348" s="27">
        <v>3</v>
      </c>
      <c r="H348" s="44">
        <v>521.42999999999995</v>
      </c>
      <c r="I348" s="44">
        <f t="shared" si="8"/>
        <v>5.1723145963983662E-2</v>
      </c>
      <c r="K348" s="66" t="s">
        <v>3134</v>
      </c>
      <c r="L348" s="66" t="s">
        <v>3202</v>
      </c>
    </row>
    <row r="349" spans="2:12" x14ac:dyDescent="0.3">
      <c r="B349" s="27" t="s">
        <v>2424</v>
      </c>
      <c r="C349" s="27">
        <v>417</v>
      </c>
      <c r="D349" s="44" t="s">
        <v>6945</v>
      </c>
      <c r="E349" s="109"/>
      <c r="F349" s="27"/>
      <c r="G349" s="27">
        <v>1</v>
      </c>
      <c r="H349" s="44">
        <v>521.42999999999995</v>
      </c>
      <c r="I349" s="44">
        <f t="shared" si="8"/>
        <v>0</v>
      </c>
      <c r="K349" s="66" t="s">
        <v>4074</v>
      </c>
      <c r="L349" s="66" t="s">
        <v>3955</v>
      </c>
    </row>
    <row r="350" spans="2:12" x14ac:dyDescent="0.3">
      <c r="B350" s="27" t="s">
        <v>2424</v>
      </c>
      <c r="C350" s="27">
        <v>418</v>
      </c>
      <c r="D350" s="44" t="s">
        <v>6946</v>
      </c>
      <c r="E350" s="109">
        <v>12</v>
      </c>
      <c r="F350" s="27"/>
      <c r="G350" s="27">
        <v>1</v>
      </c>
      <c r="H350" s="44">
        <v>1042.8599999999999</v>
      </c>
      <c r="I350" s="44">
        <f t="shared" si="8"/>
        <v>1.1506817789540304E-2</v>
      </c>
      <c r="K350" s="66" t="s">
        <v>4597</v>
      </c>
      <c r="L350" s="66" t="s">
        <v>3957</v>
      </c>
    </row>
    <row r="351" spans="2:12" x14ac:dyDescent="0.3">
      <c r="B351" s="27" t="s">
        <v>2424</v>
      </c>
      <c r="C351" s="27">
        <v>419</v>
      </c>
      <c r="D351" s="44" t="s">
        <v>2936</v>
      </c>
      <c r="E351" s="109"/>
      <c r="F351" s="27"/>
      <c r="G351" s="27">
        <v>2</v>
      </c>
      <c r="H351" s="44">
        <v>156.43</v>
      </c>
      <c r="I351" s="44">
        <f t="shared" si="8"/>
        <v>0</v>
      </c>
      <c r="K351" s="66" t="s">
        <v>3958</v>
      </c>
      <c r="L351" s="66" t="s">
        <v>3221</v>
      </c>
    </row>
    <row r="352" spans="2:12" x14ac:dyDescent="0.3">
      <c r="B352" s="27" t="s">
        <v>2424</v>
      </c>
      <c r="C352" s="27">
        <v>420</v>
      </c>
      <c r="D352" s="44" t="s">
        <v>6947</v>
      </c>
      <c r="E352" s="109">
        <v>3</v>
      </c>
      <c r="F352" s="27"/>
      <c r="G352" s="27">
        <v>1</v>
      </c>
      <c r="H352" s="44">
        <v>782.14</v>
      </c>
      <c r="I352" s="44">
        <f t="shared" si="8"/>
        <v>3.8356304497915977E-3</v>
      </c>
      <c r="K352" s="66" t="s">
        <v>3973</v>
      </c>
      <c r="L352" s="66" t="s">
        <v>3211</v>
      </c>
    </row>
    <row r="353" spans="2:12" x14ac:dyDescent="0.3">
      <c r="B353" s="27" t="s">
        <v>2424</v>
      </c>
      <c r="C353" s="27">
        <v>421</v>
      </c>
      <c r="D353" s="44" t="s">
        <v>3944</v>
      </c>
      <c r="E353" s="109">
        <v>179</v>
      </c>
      <c r="F353" s="27"/>
      <c r="G353" s="27">
        <v>1</v>
      </c>
      <c r="H353" s="44">
        <v>417.14</v>
      </c>
      <c r="I353" s="44">
        <f t="shared" si="8"/>
        <v>0.42911252816800116</v>
      </c>
      <c r="K353" s="66" t="s">
        <v>4075</v>
      </c>
      <c r="L353" s="66" t="s">
        <v>3325</v>
      </c>
    </row>
    <row r="354" spans="2:12" x14ac:dyDescent="0.3">
      <c r="B354" s="27" t="s">
        <v>2424</v>
      </c>
      <c r="C354" s="27">
        <v>422</v>
      </c>
      <c r="D354" s="44" t="s">
        <v>333</v>
      </c>
      <c r="E354" s="109">
        <v>175</v>
      </c>
      <c r="F354" s="27"/>
      <c r="G354" s="27">
        <v>1</v>
      </c>
      <c r="H354" s="44">
        <v>417.14</v>
      </c>
      <c r="I354" s="44">
        <f t="shared" si="8"/>
        <v>0.41952342139329724</v>
      </c>
      <c r="K354" s="66" t="s">
        <v>4076</v>
      </c>
      <c r="L354" s="66" t="s">
        <v>4077</v>
      </c>
    </row>
    <row r="355" spans="2:12" x14ac:dyDescent="0.3">
      <c r="B355" s="27" t="s">
        <v>2424</v>
      </c>
      <c r="C355" s="27">
        <v>423</v>
      </c>
      <c r="D355" s="44" t="s">
        <v>168</v>
      </c>
      <c r="E355" s="109">
        <v>199</v>
      </c>
      <c r="F355" s="27"/>
      <c r="G355" s="27">
        <v>2</v>
      </c>
      <c r="H355" s="44">
        <v>521.42999999999995</v>
      </c>
      <c r="I355" s="44">
        <f t="shared" si="8"/>
        <v>0.76328558003950686</v>
      </c>
      <c r="K355" s="66" t="s">
        <v>4078</v>
      </c>
      <c r="L355" s="66" t="s">
        <v>4079</v>
      </c>
    </row>
    <row r="356" spans="2:12" x14ac:dyDescent="0.3">
      <c r="B356" s="27" t="s">
        <v>2424</v>
      </c>
      <c r="C356" s="27">
        <v>424</v>
      </c>
      <c r="D356" s="44" t="s">
        <v>3945</v>
      </c>
      <c r="E356" s="109">
        <v>0</v>
      </c>
      <c r="F356" s="27"/>
      <c r="G356" s="27">
        <v>2</v>
      </c>
      <c r="H356" s="44">
        <v>521.42999999999995</v>
      </c>
      <c r="I356" s="44">
        <f t="shared" si="8"/>
        <v>0</v>
      </c>
      <c r="K356" s="66" t="s">
        <v>4080</v>
      </c>
      <c r="L356" s="66" t="s">
        <v>1845</v>
      </c>
    </row>
    <row r="357" spans="2:12" x14ac:dyDescent="0.3">
      <c r="B357" s="27" t="s">
        <v>2424</v>
      </c>
      <c r="C357" s="27">
        <v>425</v>
      </c>
      <c r="D357" s="44" t="s">
        <v>169</v>
      </c>
      <c r="E357" s="109">
        <v>0</v>
      </c>
      <c r="F357" s="27"/>
      <c r="G357" s="27">
        <v>2</v>
      </c>
      <c r="H357" s="44">
        <v>521.42999999999995</v>
      </c>
      <c r="I357" s="44">
        <f t="shared" si="8"/>
        <v>0</v>
      </c>
      <c r="J357" s="57"/>
      <c r="K357" s="132" t="s">
        <v>4081</v>
      </c>
      <c r="L357" s="66" t="s">
        <v>924</v>
      </c>
    </row>
    <row r="358" spans="2:12" x14ac:dyDescent="0.3">
      <c r="B358" s="73" t="s">
        <v>2424</v>
      </c>
      <c r="C358" s="27">
        <v>426</v>
      </c>
      <c r="D358" s="44" t="s">
        <v>378</v>
      </c>
      <c r="E358" s="109">
        <v>12</v>
      </c>
      <c r="F358" s="27"/>
      <c r="G358" s="27">
        <v>2</v>
      </c>
      <c r="H358" s="44">
        <v>521.42999999999995</v>
      </c>
      <c r="I358" s="44">
        <f t="shared" si="8"/>
        <v>4.6027271158161215E-2</v>
      </c>
      <c r="K358" s="66" t="s">
        <v>3143</v>
      </c>
      <c r="L358" s="66" t="s">
        <v>3329</v>
      </c>
    </row>
    <row r="359" spans="2:12" x14ac:dyDescent="0.3">
      <c r="B359" s="27" t="s">
        <v>2424</v>
      </c>
      <c r="C359" s="27">
        <v>427</v>
      </c>
      <c r="D359" s="44" t="s">
        <v>520</v>
      </c>
      <c r="E359" s="113"/>
      <c r="F359" s="27"/>
      <c r="G359" s="27">
        <v>1</v>
      </c>
      <c r="H359" s="44">
        <v>260.70999999999998</v>
      </c>
      <c r="I359" s="44">
        <f t="shared" si="8"/>
        <v>0</v>
      </c>
      <c r="K359" s="66" t="s">
        <v>4082</v>
      </c>
      <c r="L359" s="66" t="s">
        <v>3330</v>
      </c>
    </row>
    <row r="360" spans="2:12" x14ac:dyDescent="0.3">
      <c r="B360" s="27" t="s">
        <v>2424</v>
      </c>
      <c r="C360" s="27">
        <v>428</v>
      </c>
      <c r="D360" s="44" t="s">
        <v>519</v>
      </c>
      <c r="E360" s="113"/>
      <c r="F360" s="27"/>
      <c r="G360" s="27">
        <v>1</v>
      </c>
      <c r="H360" s="44">
        <v>260.70999999999998</v>
      </c>
      <c r="I360" s="44">
        <f t="shared" si="8"/>
        <v>0</v>
      </c>
      <c r="K360" s="66" t="s">
        <v>4083</v>
      </c>
      <c r="L360" s="66" t="s">
        <v>3331</v>
      </c>
    </row>
    <row r="361" spans="2:12" x14ac:dyDescent="0.3">
      <c r="B361" s="27" t="s">
        <v>2424</v>
      </c>
      <c r="C361" s="27">
        <v>429</v>
      </c>
      <c r="D361" s="44" t="s">
        <v>172</v>
      </c>
      <c r="E361" s="113">
        <v>9.99</v>
      </c>
      <c r="F361" s="27">
        <v>2</v>
      </c>
      <c r="G361" s="27">
        <v>2</v>
      </c>
      <c r="H361" s="44">
        <v>104.29</v>
      </c>
      <c r="I361" s="44">
        <f t="shared" si="8"/>
        <v>0.19158116789720969</v>
      </c>
      <c r="K361" s="66" t="s">
        <v>4084</v>
      </c>
      <c r="L361" s="66" t="s">
        <v>3332</v>
      </c>
    </row>
    <row r="362" spans="2:12" x14ac:dyDescent="0.3">
      <c r="B362" s="27" t="s">
        <v>2424</v>
      </c>
      <c r="C362" s="27">
        <v>430</v>
      </c>
      <c r="D362" s="44" t="s">
        <v>177</v>
      </c>
      <c r="E362" s="113">
        <v>6.45</v>
      </c>
      <c r="F362" s="27">
        <v>2</v>
      </c>
      <c r="G362" s="27">
        <v>1</v>
      </c>
      <c r="H362" s="44">
        <v>260.70999999999998</v>
      </c>
      <c r="I362" s="44">
        <f t="shared" si="8"/>
        <v>2.4740132714510379E-2</v>
      </c>
      <c r="K362" s="66" t="s">
        <v>4085</v>
      </c>
      <c r="L362" s="66" t="s">
        <v>3333</v>
      </c>
    </row>
    <row r="363" spans="2:12" x14ac:dyDescent="0.3">
      <c r="B363" s="27" t="s">
        <v>2424</v>
      </c>
      <c r="C363" s="27">
        <v>431</v>
      </c>
      <c r="D363" s="44" t="s">
        <v>173</v>
      </c>
      <c r="E363" s="113">
        <v>10.79</v>
      </c>
      <c r="F363" s="27"/>
      <c r="G363" s="27">
        <v>1</v>
      </c>
      <c r="H363" s="44">
        <v>260.70999999999998</v>
      </c>
      <c r="I363" s="44">
        <f t="shared" si="8"/>
        <v>4.1386981703808827E-2</v>
      </c>
      <c r="K363" s="66" t="s">
        <v>4086</v>
      </c>
      <c r="L363" s="66" t="s">
        <v>3334</v>
      </c>
    </row>
    <row r="364" spans="2:12" x14ac:dyDescent="0.3">
      <c r="B364" s="27" t="s">
        <v>2424</v>
      </c>
      <c r="C364" s="27">
        <v>432</v>
      </c>
      <c r="D364" s="44" t="s">
        <v>3946</v>
      </c>
      <c r="E364" s="113"/>
      <c r="F364" s="27"/>
      <c r="G364" s="27">
        <v>2</v>
      </c>
      <c r="H364" s="44">
        <v>260.70999999999998</v>
      </c>
      <c r="I364" s="44">
        <f t="shared" si="8"/>
        <v>0</v>
      </c>
      <c r="K364" s="66" t="s">
        <v>4087</v>
      </c>
      <c r="L364" s="66" t="s">
        <v>3335</v>
      </c>
    </row>
    <row r="365" spans="2:12" x14ac:dyDescent="0.3">
      <c r="B365" s="27" t="s">
        <v>2424</v>
      </c>
      <c r="C365" s="27">
        <v>433</v>
      </c>
      <c r="D365" s="44" t="s">
        <v>175</v>
      </c>
      <c r="E365" s="113"/>
      <c r="F365" s="27"/>
      <c r="G365" s="27">
        <v>2</v>
      </c>
      <c r="H365" s="44">
        <v>260.70999999999998</v>
      </c>
      <c r="I365" s="44">
        <f t="shared" si="8"/>
        <v>0</v>
      </c>
      <c r="K365" s="66" t="s">
        <v>4088</v>
      </c>
      <c r="L365" s="66" t="s">
        <v>3336</v>
      </c>
    </row>
    <row r="366" spans="2:12" x14ac:dyDescent="0.3">
      <c r="B366" s="27" t="s">
        <v>2424</v>
      </c>
      <c r="C366" s="27">
        <v>434</v>
      </c>
      <c r="D366" s="44" t="s">
        <v>176</v>
      </c>
      <c r="E366" s="113"/>
      <c r="F366" s="27">
        <v>2</v>
      </c>
      <c r="G366" s="27">
        <v>2</v>
      </c>
      <c r="H366" s="44">
        <v>260.70999999999998</v>
      </c>
      <c r="I366" s="44">
        <f t="shared" si="8"/>
        <v>0</v>
      </c>
      <c r="K366" s="66" t="s">
        <v>4089</v>
      </c>
      <c r="L366" s="66" t="s">
        <v>3337</v>
      </c>
    </row>
    <row r="367" spans="2:12" x14ac:dyDescent="0.3">
      <c r="B367" s="27" t="s">
        <v>2424</v>
      </c>
      <c r="C367" s="27">
        <v>435</v>
      </c>
      <c r="D367" s="44" t="s">
        <v>276</v>
      </c>
      <c r="E367" s="113">
        <v>15.99</v>
      </c>
      <c r="F367" s="27"/>
      <c r="G367" s="27">
        <v>2</v>
      </c>
      <c r="H367" s="44">
        <v>521.42999999999995</v>
      </c>
      <c r="I367" s="44">
        <f t="shared" si="8"/>
        <v>6.1331338818249821E-2</v>
      </c>
      <c r="K367" s="66" t="s">
        <v>4090</v>
      </c>
      <c r="L367" s="66" t="s">
        <v>3338</v>
      </c>
    </row>
    <row r="368" spans="2:12" x14ac:dyDescent="0.3">
      <c r="B368" s="27" t="s">
        <v>2928</v>
      </c>
      <c r="C368" s="27">
        <v>436</v>
      </c>
      <c r="D368" s="44" t="s">
        <v>6945</v>
      </c>
      <c r="E368" s="109"/>
      <c r="F368" s="27"/>
      <c r="G368" s="27">
        <v>1</v>
      </c>
      <c r="H368" s="44">
        <v>521.42999999999995</v>
      </c>
      <c r="I368" s="44">
        <f t="shared" si="8"/>
        <v>0</v>
      </c>
      <c r="K368" s="66" t="s">
        <v>4091</v>
      </c>
      <c r="L368" s="66" t="s">
        <v>3324</v>
      </c>
    </row>
    <row r="369" spans="2:12" x14ac:dyDescent="0.3">
      <c r="B369" s="27" t="s">
        <v>2928</v>
      </c>
      <c r="C369" s="27">
        <v>437</v>
      </c>
      <c r="D369" s="44" t="s">
        <v>6946</v>
      </c>
      <c r="E369" s="109">
        <v>12</v>
      </c>
      <c r="F369" s="27"/>
      <c r="G369" s="27">
        <v>1</v>
      </c>
      <c r="H369" s="44">
        <v>1042.8599999999999</v>
      </c>
      <c r="I369" s="44">
        <f t="shared" si="8"/>
        <v>1.1506817789540304E-2</v>
      </c>
      <c r="J369" s="57"/>
      <c r="K369" s="132" t="s">
        <v>4092</v>
      </c>
      <c r="L369" s="66" t="s">
        <v>3957</v>
      </c>
    </row>
    <row r="370" spans="2:12" x14ac:dyDescent="0.3">
      <c r="B370" s="73" t="s">
        <v>2928</v>
      </c>
      <c r="C370" s="27">
        <v>438</v>
      </c>
      <c r="D370" s="44" t="s">
        <v>6911</v>
      </c>
      <c r="E370" s="109">
        <v>10</v>
      </c>
      <c r="F370" s="27"/>
      <c r="G370" s="27">
        <v>1</v>
      </c>
      <c r="H370" s="44">
        <v>521.42999999999995</v>
      </c>
      <c r="I370" s="44">
        <f t="shared" si="8"/>
        <v>1.917802964923384E-2</v>
      </c>
      <c r="K370" s="66" t="s">
        <v>4093</v>
      </c>
      <c r="L370" s="66" t="s">
        <v>3339</v>
      </c>
    </row>
    <row r="371" spans="2:12" x14ac:dyDescent="0.3">
      <c r="B371" s="27" t="s">
        <v>2928</v>
      </c>
      <c r="C371" s="27">
        <v>439</v>
      </c>
      <c r="D371" s="44" t="s">
        <v>6922</v>
      </c>
      <c r="E371" s="109">
        <v>8.99</v>
      </c>
      <c r="F371" s="27">
        <v>4</v>
      </c>
      <c r="G371" s="27">
        <v>1</v>
      </c>
      <c r="H371" s="44">
        <v>521.42999999999995</v>
      </c>
      <c r="I371" s="44">
        <f t="shared" si="8"/>
        <v>1.7241048654661223E-2</v>
      </c>
      <c r="K371" s="66" t="s">
        <v>3155</v>
      </c>
      <c r="L371" s="66" t="s">
        <v>3202</v>
      </c>
    </row>
    <row r="372" spans="2:12" x14ac:dyDescent="0.3">
      <c r="B372" s="27" t="s">
        <v>2929</v>
      </c>
      <c r="C372" s="27">
        <v>440</v>
      </c>
      <c r="D372" s="44" t="s">
        <v>2974</v>
      </c>
      <c r="E372" s="109">
        <v>10</v>
      </c>
      <c r="F372" s="27"/>
      <c r="G372" s="27">
        <v>1</v>
      </c>
      <c r="H372" s="44">
        <v>260.70999999999998</v>
      </c>
      <c r="I372" s="44">
        <f t="shared" si="8"/>
        <v>3.8356794906217642E-2</v>
      </c>
      <c r="K372" s="66" t="s">
        <v>3156</v>
      </c>
      <c r="L372" s="66" t="s">
        <v>3340</v>
      </c>
    </row>
    <row r="373" spans="2:12" x14ac:dyDescent="0.3">
      <c r="B373" s="27" t="s">
        <v>2929</v>
      </c>
      <c r="C373" s="27">
        <v>441</v>
      </c>
      <c r="D373" s="44" t="s">
        <v>2975</v>
      </c>
      <c r="E373" s="109">
        <v>5</v>
      </c>
      <c r="F373" s="27"/>
      <c r="G373" s="27">
        <v>1</v>
      </c>
      <c r="H373" s="44">
        <v>260.70999999999998</v>
      </c>
      <c r="I373" s="44">
        <f t="shared" si="8"/>
        <v>1.9178397453108821E-2</v>
      </c>
      <c r="K373" s="66" t="s">
        <v>3157</v>
      </c>
      <c r="L373" s="66" t="s">
        <v>3341</v>
      </c>
    </row>
    <row r="374" spans="2:12" x14ac:dyDescent="0.3">
      <c r="B374" s="27" t="s">
        <v>2929</v>
      </c>
      <c r="C374" s="27">
        <v>442</v>
      </c>
      <c r="D374" s="44" t="s">
        <v>2976</v>
      </c>
      <c r="E374" s="109">
        <v>7.18</v>
      </c>
      <c r="F374" s="27"/>
      <c r="G374" s="27">
        <v>1</v>
      </c>
      <c r="H374" s="44">
        <v>260.70999999999998</v>
      </c>
      <c r="I374" s="44">
        <f t="shared" si="8"/>
        <v>2.7540178742664265E-2</v>
      </c>
      <c r="K374" s="66" t="s">
        <v>3158</v>
      </c>
      <c r="L374" s="66" t="s">
        <v>3342</v>
      </c>
    </row>
    <row r="375" spans="2:12" x14ac:dyDescent="0.3">
      <c r="B375" s="27" t="s">
        <v>2929</v>
      </c>
      <c r="C375" s="27">
        <v>443</v>
      </c>
      <c r="D375" s="44" t="s">
        <v>330</v>
      </c>
      <c r="E375" s="109">
        <v>5</v>
      </c>
      <c r="F375" s="27">
        <v>36</v>
      </c>
      <c r="G375" s="27">
        <v>2</v>
      </c>
      <c r="H375" s="44">
        <v>260.70999999999998</v>
      </c>
      <c r="I375" s="44">
        <f t="shared" si="8"/>
        <v>3.8356794906217642E-2</v>
      </c>
      <c r="K375" s="66" t="s">
        <v>3159</v>
      </c>
      <c r="L375" s="66" t="s">
        <v>3343</v>
      </c>
    </row>
    <row r="376" spans="2:12" x14ac:dyDescent="0.3">
      <c r="B376" s="27" t="s">
        <v>2929</v>
      </c>
      <c r="C376" s="27">
        <v>444</v>
      </c>
      <c r="D376" s="44" t="s">
        <v>6990</v>
      </c>
      <c r="E376" s="109">
        <v>3.99</v>
      </c>
      <c r="F376" s="27"/>
      <c r="G376" s="27">
        <v>1</v>
      </c>
      <c r="H376" s="44">
        <v>260.70999999999998</v>
      </c>
      <c r="I376" s="44">
        <f t="shared" si="8"/>
        <v>1.5304361167580839E-2</v>
      </c>
      <c r="K376" s="66" t="s">
        <v>3160</v>
      </c>
      <c r="L376" s="66" t="s">
        <v>3344</v>
      </c>
    </row>
    <row r="377" spans="2:12" x14ac:dyDescent="0.3">
      <c r="B377" s="27" t="s">
        <v>2929</v>
      </c>
      <c r="C377" s="27">
        <v>445</v>
      </c>
      <c r="D377" s="44" t="s">
        <v>2978</v>
      </c>
      <c r="E377" s="109">
        <v>86</v>
      </c>
      <c r="F377" s="27"/>
      <c r="G377" s="27">
        <v>1</v>
      </c>
      <c r="H377" s="44">
        <v>521.42999999999995</v>
      </c>
      <c r="I377" s="44">
        <f t="shared" si="8"/>
        <v>0.16493105498341101</v>
      </c>
      <c r="K377" s="66" t="s">
        <v>4094</v>
      </c>
      <c r="L377" s="66" t="s">
        <v>3345</v>
      </c>
    </row>
    <row r="378" spans="2:12" x14ac:dyDescent="0.3">
      <c r="B378" s="27" t="s">
        <v>2929</v>
      </c>
      <c r="C378" s="27">
        <v>446</v>
      </c>
      <c r="D378" s="44" t="s">
        <v>2979</v>
      </c>
      <c r="E378" s="109">
        <v>35</v>
      </c>
      <c r="F378" s="27"/>
      <c r="G378" s="27">
        <v>1</v>
      </c>
      <c r="H378" s="44">
        <v>521.42999999999995</v>
      </c>
      <c r="I378" s="44">
        <f t="shared" si="8"/>
        <v>6.7123103772318435E-2</v>
      </c>
      <c r="K378" s="66" t="s">
        <v>4095</v>
      </c>
      <c r="L378" s="66" t="s">
        <v>4096</v>
      </c>
    </row>
    <row r="379" spans="2:12" x14ac:dyDescent="0.3">
      <c r="B379" s="27" t="s">
        <v>2929</v>
      </c>
      <c r="C379" s="27">
        <v>447</v>
      </c>
      <c r="D379" s="44" t="s">
        <v>2980</v>
      </c>
      <c r="E379" s="109">
        <v>60</v>
      </c>
      <c r="F379" s="27"/>
      <c r="G379" s="27">
        <v>1</v>
      </c>
      <c r="H379" s="44">
        <v>417.14</v>
      </c>
      <c r="I379" s="44">
        <f t="shared" si="8"/>
        <v>0.14383660162055906</v>
      </c>
      <c r="K379" s="66" t="s">
        <v>4097</v>
      </c>
      <c r="L379" s="66" t="s">
        <v>4098</v>
      </c>
    </row>
    <row r="380" spans="2:12" x14ac:dyDescent="0.3">
      <c r="B380" s="27" t="s">
        <v>2929</v>
      </c>
      <c r="C380" s="27">
        <v>448</v>
      </c>
      <c r="D380" s="44" t="s">
        <v>2981</v>
      </c>
      <c r="E380" s="109">
        <v>200</v>
      </c>
      <c r="F380" s="27"/>
      <c r="G380" s="27">
        <v>1</v>
      </c>
      <c r="H380" s="44">
        <v>521.42999999999995</v>
      </c>
      <c r="I380" s="44">
        <f t="shared" si="8"/>
        <v>0.38356059298467682</v>
      </c>
      <c r="K380" s="66" t="s">
        <v>4099</v>
      </c>
    </row>
    <row r="381" spans="2:12" x14ac:dyDescent="0.3">
      <c r="B381" s="162" t="s">
        <v>340</v>
      </c>
      <c r="C381" s="27"/>
      <c r="D381" s="44"/>
      <c r="E381" s="109"/>
      <c r="F381" s="27"/>
      <c r="G381" s="27"/>
      <c r="H381" s="44"/>
      <c r="I381" s="44"/>
    </row>
    <row r="382" spans="2:12" x14ac:dyDescent="0.3">
      <c r="B382" s="27" t="s">
        <v>2932</v>
      </c>
      <c r="C382" s="27">
        <v>500</v>
      </c>
      <c r="D382" s="44" t="s">
        <v>2997</v>
      </c>
      <c r="E382" s="109">
        <v>20</v>
      </c>
      <c r="F382" s="27"/>
      <c r="G382" s="27">
        <v>1</v>
      </c>
      <c r="H382" s="44">
        <v>521.42999999999995</v>
      </c>
      <c r="I382" s="44">
        <f t="shared" si="8"/>
        <v>3.8356059298467679E-2</v>
      </c>
      <c r="K382" s="66" t="s">
        <v>4100</v>
      </c>
      <c r="L382" s="66" t="s">
        <v>3367</v>
      </c>
    </row>
    <row r="383" spans="2:12" x14ac:dyDescent="0.3">
      <c r="B383" s="27" t="s">
        <v>2932</v>
      </c>
      <c r="C383" s="27">
        <v>501</v>
      </c>
      <c r="D383" s="44" t="s">
        <v>2998</v>
      </c>
      <c r="E383" s="109"/>
      <c r="F383" s="27">
        <v>1</v>
      </c>
      <c r="G383" s="27">
        <v>6</v>
      </c>
      <c r="H383" s="44">
        <v>260.70999999999998</v>
      </c>
      <c r="I383" s="44">
        <f t="shared" si="8"/>
        <v>0</v>
      </c>
      <c r="K383" s="66" t="s">
        <v>3187</v>
      </c>
      <c r="L383" s="66" t="s">
        <v>4101</v>
      </c>
    </row>
    <row r="384" spans="2:12" x14ac:dyDescent="0.3">
      <c r="B384" s="27" t="s">
        <v>2932</v>
      </c>
      <c r="C384" s="27">
        <v>502</v>
      </c>
      <c r="D384" s="44" t="s">
        <v>2999</v>
      </c>
      <c r="E384" s="109">
        <v>7.99</v>
      </c>
      <c r="F384" s="27">
        <v>20</v>
      </c>
      <c r="G384" s="27">
        <v>1</v>
      </c>
      <c r="H384" s="44">
        <v>521.42999999999995</v>
      </c>
      <c r="I384" s="44">
        <f t="shared" si="8"/>
        <v>1.5323245689737839E-2</v>
      </c>
      <c r="K384" s="66" t="s">
        <v>3188</v>
      </c>
      <c r="L384" s="66" t="s">
        <v>3369</v>
      </c>
    </row>
    <row r="385" spans="2:12" x14ac:dyDescent="0.3">
      <c r="B385" s="27" t="s">
        <v>2932</v>
      </c>
      <c r="C385" s="27">
        <v>503</v>
      </c>
      <c r="D385" s="44" t="s">
        <v>3000</v>
      </c>
      <c r="E385" s="109"/>
      <c r="F385" s="27">
        <v>10</v>
      </c>
      <c r="G385" s="27">
        <v>1</v>
      </c>
      <c r="H385" s="44">
        <v>208.57</v>
      </c>
      <c r="I385" s="44">
        <f t="shared" si="8"/>
        <v>0</v>
      </c>
      <c r="K385" s="66" t="s">
        <v>4102</v>
      </c>
      <c r="L385" s="66" t="s">
        <v>3370</v>
      </c>
    </row>
    <row r="386" spans="2:12" x14ac:dyDescent="0.3">
      <c r="B386" s="27" t="s">
        <v>2270</v>
      </c>
      <c r="C386" s="27">
        <v>504</v>
      </c>
      <c r="D386" s="44" t="s">
        <v>3001</v>
      </c>
      <c r="E386" s="109">
        <v>11</v>
      </c>
      <c r="F386" s="27">
        <v>2</v>
      </c>
      <c r="G386" s="27">
        <v>1</v>
      </c>
      <c r="H386" s="44">
        <v>260.70999999999998</v>
      </c>
      <c r="I386" s="44">
        <f t="shared" si="8"/>
        <v>4.2192474396839402E-2</v>
      </c>
      <c r="K386" s="66" t="s">
        <v>3190</v>
      </c>
      <c r="L386" s="66" t="s">
        <v>3365</v>
      </c>
    </row>
    <row r="387" spans="2:12" x14ac:dyDescent="0.3">
      <c r="B387" s="27" t="s">
        <v>2270</v>
      </c>
      <c r="C387" s="27">
        <v>505</v>
      </c>
      <c r="D387" s="44" t="s">
        <v>4590</v>
      </c>
      <c r="E387" s="109">
        <v>1.2</v>
      </c>
      <c r="F387" s="27"/>
      <c r="G387" s="27">
        <v>1</v>
      </c>
      <c r="H387" s="44">
        <v>26.07</v>
      </c>
      <c r="I387" s="44">
        <f t="shared" si="8"/>
        <v>4.6029919447640961E-2</v>
      </c>
      <c r="K387" s="66" t="s">
        <v>4700</v>
      </c>
      <c r="L387" s="66" t="s">
        <v>3371</v>
      </c>
    </row>
    <row r="388" spans="2:12" x14ac:dyDescent="0.3">
      <c r="B388" s="27" t="s">
        <v>2273</v>
      </c>
      <c r="C388" s="27">
        <v>506</v>
      </c>
      <c r="D388" s="44" t="s">
        <v>3003</v>
      </c>
      <c r="E388" s="109">
        <v>8</v>
      </c>
      <c r="F388" s="27">
        <v>6</v>
      </c>
      <c r="G388" s="27">
        <v>2</v>
      </c>
      <c r="H388" s="44">
        <v>104.29</v>
      </c>
      <c r="I388" s="44">
        <f t="shared" si="8"/>
        <v>0.15341835267043819</v>
      </c>
      <c r="K388" s="66" t="s">
        <v>3192</v>
      </c>
      <c r="L388" s="66" t="s">
        <v>3372</v>
      </c>
    </row>
    <row r="389" spans="2:12" x14ac:dyDescent="0.3">
      <c r="B389" s="27" t="s">
        <v>2273</v>
      </c>
      <c r="C389" s="27">
        <v>507</v>
      </c>
      <c r="D389" s="44" t="s">
        <v>3004</v>
      </c>
      <c r="E389" s="109"/>
      <c r="F389" s="27">
        <v>6</v>
      </c>
      <c r="G389" s="27">
        <v>2</v>
      </c>
      <c r="H389" s="44">
        <v>104.29</v>
      </c>
      <c r="I389" s="44">
        <f t="shared" si="8"/>
        <v>0</v>
      </c>
      <c r="K389" s="66" t="s">
        <v>3192</v>
      </c>
      <c r="L389" s="66" t="s">
        <v>3373</v>
      </c>
    </row>
    <row r="390" spans="2:12" x14ac:dyDescent="0.3">
      <c r="B390" s="27" t="s">
        <v>2273</v>
      </c>
      <c r="C390" s="27">
        <v>508</v>
      </c>
      <c r="D390" s="44" t="s">
        <v>4591</v>
      </c>
      <c r="E390" s="109">
        <v>8.8000000000000007</v>
      </c>
      <c r="F390" s="27">
        <v>6</v>
      </c>
      <c r="G390" s="27">
        <v>2</v>
      </c>
      <c r="H390" s="44">
        <v>104.29</v>
      </c>
      <c r="I390" s="44">
        <f t="shared" si="8"/>
        <v>0.16876018793748201</v>
      </c>
      <c r="K390" s="66" t="s">
        <v>4701</v>
      </c>
      <c r="L390" s="66" t="s">
        <v>4702</v>
      </c>
    </row>
    <row r="391" spans="2:12" x14ac:dyDescent="0.3">
      <c r="B391" s="27" t="s">
        <v>2273</v>
      </c>
      <c r="C391" s="27">
        <v>509</v>
      </c>
      <c r="D391" s="44" t="s">
        <v>3005</v>
      </c>
      <c r="E391" s="109"/>
      <c r="F391" s="27">
        <v>6</v>
      </c>
      <c r="G391" s="27">
        <v>2</v>
      </c>
      <c r="H391" s="44">
        <v>104.29</v>
      </c>
      <c r="I391" s="44">
        <f t="shared" si="8"/>
        <v>0</v>
      </c>
      <c r="K391" s="66" t="s">
        <v>3193</v>
      </c>
      <c r="L391" s="66" t="s">
        <v>3374</v>
      </c>
    </row>
    <row r="392" spans="2:12" x14ac:dyDescent="0.3">
      <c r="B392" s="27" t="s">
        <v>2306</v>
      </c>
      <c r="C392" s="27">
        <v>510</v>
      </c>
      <c r="D392" s="44" t="s">
        <v>2952</v>
      </c>
      <c r="E392" s="109"/>
      <c r="F392" s="27">
        <v>4</v>
      </c>
      <c r="G392" s="27">
        <v>2</v>
      </c>
      <c r="H392" s="44">
        <v>104.29</v>
      </c>
      <c r="I392" s="44">
        <f t="shared" si="8"/>
        <v>0</v>
      </c>
      <c r="K392" s="66" t="s">
        <v>4104</v>
      </c>
      <c r="L392" s="66" t="s">
        <v>3375</v>
      </c>
    </row>
    <row r="393" spans="2:12" x14ac:dyDescent="0.3">
      <c r="B393" s="27" t="s">
        <v>2306</v>
      </c>
      <c r="C393" s="27">
        <v>511</v>
      </c>
      <c r="D393" s="44" t="s">
        <v>341</v>
      </c>
      <c r="E393" s="109"/>
      <c r="F393" s="27"/>
      <c r="G393" s="27">
        <v>2</v>
      </c>
      <c r="H393" s="44">
        <v>521.42999999999995</v>
      </c>
      <c r="I393" s="44">
        <f t="shared" si="8"/>
        <v>0</v>
      </c>
      <c r="K393" s="66" t="s">
        <v>4105</v>
      </c>
      <c r="L393" s="66" t="s">
        <v>3376</v>
      </c>
    </row>
    <row r="394" spans="2:12" x14ac:dyDescent="0.3">
      <c r="B394" s="27" t="s">
        <v>2424</v>
      </c>
      <c r="C394" s="27">
        <v>512</v>
      </c>
      <c r="D394" s="44" t="s">
        <v>317</v>
      </c>
      <c r="E394" s="109">
        <v>17</v>
      </c>
      <c r="F394" s="27"/>
      <c r="G394" s="27">
        <v>1</v>
      </c>
      <c r="H394" s="44">
        <v>521.42999999999995</v>
      </c>
      <c r="I394" s="44">
        <f t="shared" si="8"/>
        <v>3.2602650403697531E-2</v>
      </c>
      <c r="K394" s="66" t="s">
        <v>4106</v>
      </c>
      <c r="L394" s="66" t="s">
        <v>3377</v>
      </c>
    </row>
    <row r="395" spans="2:12" x14ac:dyDescent="0.3">
      <c r="B395" s="27" t="s">
        <v>2424</v>
      </c>
      <c r="C395" s="27">
        <v>513</v>
      </c>
      <c r="D395" s="44" t="s">
        <v>342</v>
      </c>
      <c r="E395" s="109">
        <v>29.99</v>
      </c>
      <c r="F395" s="27"/>
      <c r="G395" s="27">
        <v>1</v>
      </c>
      <c r="H395" s="44">
        <v>260.70999999999998</v>
      </c>
      <c r="I395" s="44">
        <f t="shared" si="8"/>
        <v>0.1150320279237467</v>
      </c>
      <c r="K395" s="66" t="s">
        <v>4703</v>
      </c>
      <c r="L395" s="66" t="s">
        <v>3378</v>
      </c>
    </row>
    <row r="396" spans="2:12" x14ac:dyDescent="0.3">
      <c r="B396" s="27" t="s">
        <v>2934</v>
      </c>
      <c r="C396" s="27">
        <v>514</v>
      </c>
      <c r="D396" s="44" t="s">
        <v>343</v>
      </c>
      <c r="E396" s="109">
        <v>287.70999999999998</v>
      </c>
      <c r="F396" s="27"/>
      <c r="G396" s="27">
        <v>1</v>
      </c>
      <c r="H396" s="44">
        <v>521.42999999999995</v>
      </c>
      <c r="I396" s="44">
        <f t="shared" si="8"/>
        <v>0.55177109103810673</v>
      </c>
      <c r="K396" s="66" t="s">
        <v>4108</v>
      </c>
      <c r="L396" s="66" t="s">
        <v>4704</v>
      </c>
    </row>
    <row r="397" spans="2:12" x14ac:dyDescent="0.3">
      <c r="B397" s="27" t="s">
        <v>2270</v>
      </c>
      <c r="C397" s="27">
        <v>515</v>
      </c>
      <c r="D397" s="44" t="s">
        <v>343</v>
      </c>
      <c r="E397" s="109">
        <v>403.41</v>
      </c>
      <c r="F397" s="27"/>
      <c r="G397" s="27">
        <v>1</v>
      </c>
      <c r="H397" s="44">
        <v>521.42999999999995</v>
      </c>
      <c r="I397" s="44">
        <f t="shared" si="8"/>
        <v>0.77366089407974237</v>
      </c>
      <c r="K397" s="66" t="s">
        <v>4108</v>
      </c>
      <c r="L397" s="66" t="s">
        <v>4705</v>
      </c>
    </row>
    <row r="398" spans="2:12" x14ac:dyDescent="0.3">
      <c r="B398" s="27" t="s">
        <v>2271</v>
      </c>
      <c r="C398" s="27">
        <v>516</v>
      </c>
      <c r="D398" s="44" t="s">
        <v>343</v>
      </c>
      <c r="E398" s="109">
        <v>315.39</v>
      </c>
      <c r="F398" s="27"/>
      <c r="G398" s="27">
        <v>1</v>
      </c>
      <c r="H398" s="44">
        <v>521.42999999999995</v>
      </c>
      <c r="I398" s="44">
        <f t="shared" si="8"/>
        <v>0.60485587710718602</v>
      </c>
      <c r="K398" s="66" t="s">
        <v>4108</v>
      </c>
      <c r="L398" s="66" t="s">
        <v>4706</v>
      </c>
    </row>
    <row r="399" spans="2:12" x14ac:dyDescent="0.3">
      <c r="B399" s="27" t="s">
        <v>4592</v>
      </c>
      <c r="C399" s="27">
        <v>517</v>
      </c>
      <c r="D399" s="44" t="s">
        <v>343</v>
      </c>
      <c r="E399" s="109">
        <v>375.93</v>
      </c>
      <c r="F399" s="27"/>
      <c r="G399" s="27">
        <v>1</v>
      </c>
      <c r="H399" s="44">
        <v>521.42999999999995</v>
      </c>
      <c r="I399" s="44">
        <f t="shared" si="8"/>
        <v>0.7209596686036478</v>
      </c>
      <c r="K399" s="66" t="s">
        <v>3199</v>
      </c>
      <c r="L399" s="66" t="s">
        <v>4707</v>
      </c>
    </row>
    <row r="400" spans="2:12" x14ac:dyDescent="0.3">
      <c r="B400" s="27" t="s">
        <v>2928</v>
      </c>
      <c r="C400" s="27">
        <v>518</v>
      </c>
      <c r="D400" s="44" t="s">
        <v>343</v>
      </c>
      <c r="E400" s="109">
        <v>277.8</v>
      </c>
      <c r="F400" s="27"/>
      <c r="G400" s="27">
        <v>1</v>
      </c>
      <c r="H400" s="44">
        <v>521.42999999999995</v>
      </c>
      <c r="I400" s="44">
        <f t="shared" si="8"/>
        <v>0.53276566365571609</v>
      </c>
      <c r="K400" s="66" t="s">
        <v>3199</v>
      </c>
      <c r="L400" s="66" t="s">
        <v>4708</v>
      </c>
    </row>
    <row r="401" spans="2:12" x14ac:dyDescent="0.3">
      <c r="B401" s="27" t="s">
        <v>4593</v>
      </c>
      <c r="C401" s="27">
        <v>519</v>
      </c>
      <c r="D401" s="44" t="s">
        <v>343</v>
      </c>
      <c r="E401" s="109">
        <v>247.95</v>
      </c>
      <c r="F401" s="27"/>
      <c r="G401" s="27">
        <v>1</v>
      </c>
      <c r="H401" s="44">
        <v>521.42999999999995</v>
      </c>
      <c r="I401" s="44">
        <f t="shared" si="8"/>
        <v>0.47551924515275301</v>
      </c>
      <c r="K401" s="66" t="s">
        <v>3199</v>
      </c>
      <c r="L401" s="66" t="s">
        <v>4709</v>
      </c>
    </row>
    <row r="402" spans="2:12" x14ac:dyDescent="0.3">
      <c r="B402" s="27" t="s">
        <v>4594</v>
      </c>
      <c r="C402" s="27"/>
      <c r="D402" s="44"/>
      <c r="E402" s="109"/>
      <c r="F402" s="27"/>
      <c r="G402" s="27"/>
      <c r="H402" s="44"/>
      <c r="I402" s="44"/>
    </row>
    <row r="403" spans="2:12" x14ac:dyDescent="0.3">
      <c r="B403" s="27" t="s">
        <v>4593</v>
      </c>
      <c r="C403" s="27">
        <v>520</v>
      </c>
      <c r="D403" s="44" t="s">
        <v>6945</v>
      </c>
      <c r="E403" s="109"/>
      <c r="F403" s="27"/>
      <c r="G403" s="27">
        <v>1</v>
      </c>
      <c r="H403" s="44">
        <v>521.42999999999995</v>
      </c>
      <c r="I403" s="44">
        <f t="shared" ref="I403:I415" si="9">(E403*G403)/H403</f>
        <v>0</v>
      </c>
      <c r="K403" s="66" t="s">
        <v>4710</v>
      </c>
      <c r="L403" s="66" t="s">
        <v>3324</v>
      </c>
    </row>
    <row r="404" spans="2:12" x14ac:dyDescent="0.3">
      <c r="B404" s="27" t="s">
        <v>2270</v>
      </c>
      <c r="C404" s="27">
        <v>521</v>
      </c>
      <c r="D404" s="44" t="s">
        <v>6946</v>
      </c>
      <c r="E404" s="109">
        <v>12</v>
      </c>
      <c r="F404" s="27"/>
      <c r="G404" s="27">
        <v>1</v>
      </c>
      <c r="H404" s="44">
        <v>1042.8599999999999</v>
      </c>
      <c r="I404" s="44">
        <f t="shared" si="9"/>
        <v>1.1506817789540304E-2</v>
      </c>
      <c r="K404" s="66" t="s">
        <v>4711</v>
      </c>
      <c r="L404" s="66" t="s">
        <v>3957</v>
      </c>
    </row>
    <row r="405" spans="2:12" x14ac:dyDescent="0.3">
      <c r="B405" s="27" t="s">
        <v>2270</v>
      </c>
      <c r="C405" s="27">
        <v>522</v>
      </c>
      <c r="D405" s="44" t="s">
        <v>2936</v>
      </c>
      <c r="E405" s="109"/>
      <c r="F405" s="27"/>
      <c r="G405" s="27">
        <v>2</v>
      </c>
      <c r="H405" s="44">
        <v>156.43</v>
      </c>
      <c r="I405" s="44">
        <f t="shared" si="9"/>
        <v>0</v>
      </c>
      <c r="K405" s="66" t="s">
        <v>4712</v>
      </c>
      <c r="L405" s="66" t="s">
        <v>3221</v>
      </c>
    </row>
    <row r="406" spans="2:12" x14ac:dyDescent="0.3">
      <c r="B406" s="27" t="s">
        <v>2270</v>
      </c>
      <c r="C406" s="27">
        <v>523</v>
      </c>
      <c r="D406" s="44" t="s">
        <v>6947</v>
      </c>
      <c r="E406" s="109">
        <v>3</v>
      </c>
      <c r="F406" s="27"/>
      <c r="G406" s="27">
        <v>1</v>
      </c>
      <c r="H406" s="44">
        <v>782.14</v>
      </c>
      <c r="I406" s="44">
        <f t="shared" si="9"/>
        <v>3.8356304497915977E-3</v>
      </c>
      <c r="K406" s="66" t="s">
        <v>4713</v>
      </c>
      <c r="L406" s="66" t="s">
        <v>3211</v>
      </c>
    </row>
    <row r="407" spans="2:12" x14ac:dyDescent="0.3">
      <c r="B407" s="27" t="s">
        <v>4593</v>
      </c>
      <c r="C407" s="27">
        <v>524</v>
      </c>
      <c r="D407" s="44" t="s">
        <v>6911</v>
      </c>
      <c r="E407" s="109">
        <v>10</v>
      </c>
      <c r="F407" s="27"/>
      <c r="G407" s="27">
        <v>1</v>
      </c>
      <c r="H407" s="44">
        <v>521.42999999999995</v>
      </c>
      <c r="I407" s="44">
        <f t="shared" si="9"/>
        <v>1.917802964923384E-2</v>
      </c>
      <c r="K407" s="66" t="s">
        <v>4714</v>
      </c>
      <c r="L407" s="66" t="s">
        <v>4715</v>
      </c>
    </row>
    <row r="408" spans="2:12" x14ac:dyDescent="0.3">
      <c r="B408" s="27" t="s">
        <v>4593</v>
      </c>
      <c r="C408" s="27">
        <v>525</v>
      </c>
      <c r="D408" s="44" t="s">
        <v>6922</v>
      </c>
      <c r="E408" s="109">
        <v>8.99</v>
      </c>
      <c r="F408" s="27">
        <v>4</v>
      </c>
      <c r="G408" s="27">
        <v>1</v>
      </c>
      <c r="H408" s="44">
        <v>521.42999999999995</v>
      </c>
      <c r="I408" s="44">
        <f t="shared" si="9"/>
        <v>1.7241048654661223E-2</v>
      </c>
      <c r="K408" s="66" t="s">
        <v>4716</v>
      </c>
      <c r="L408" s="66" t="s">
        <v>3202</v>
      </c>
    </row>
    <row r="409" spans="2:12" x14ac:dyDescent="0.3">
      <c r="B409" s="27" t="s">
        <v>2359</v>
      </c>
      <c r="C409" s="27">
        <v>526</v>
      </c>
      <c r="D409" s="44" t="s">
        <v>6988</v>
      </c>
      <c r="E409" s="109">
        <v>19.989999999999998</v>
      </c>
      <c r="F409" s="27"/>
      <c r="G409" s="27">
        <v>1</v>
      </c>
      <c r="H409" s="44">
        <v>521.42999999999995</v>
      </c>
      <c r="I409" s="44">
        <f t="shared" si="9"/>
        <v>3.8336881268818443E-2</v>
      </c>
      <c r="K409" s="66" t="s">
        <v>4717</v>
      </c>
      <c r="L409" s="66" t="s">
        <v>3287</v>
      </c>
    </row>
    <row r="410" spans="2:12" x14ac:dyDescent="0.3">
      <c r="B410" s="162" t="s">
        <v>4176</v>
      </c>
      <c r="C410" s="27"/>
      <c r="D410" s="27"/>
      <c r="E410" s="109"/>
      <c r="F410" s="27"/>
      <c r="G410" s="27"/>
      <c r="H410" s="44"/>
      <c r="I410" s="44"/>
    </row>
    <row r="411" spans="2:12" x14ac:dyDescent="0.3">
      <c r="B411" s="27" t="s">
        <v>3006</v>
      </c>
      <c r="C411" s="27">
        <v>527</v>
      </c>
      <c r="D411" s="27" t="s">
        <v>4718</v>
      </c>
      <c r="E411" s="109">
        <v>50</v>
      </c>
      <c r="F411" s="27"/>
      <c r="G411" s="27">
        <v>1</v>
      </c>
      <c r="H411" s="44">
        <v>52.14</v>
      </c>
      <c r="I411" s="44">
        <f t="shared" si="9"/>
        <v>0.95895665515918682</v>
      </c>
      <c r="K411" s="66" t="s">
        <v>4719</v>
      </c>
    </row>
    <row r="412" spans="2:12" x14ac:dyDescent="0.3">
      <c r="B412" s="27" t="s">
        <v>3007</v>
      </c>
      <c r="C412" s="27">
        <v>528</v>
      </c>
      <c r="D412" s="27" t="s">
        <v>524</v>
      </c>
      <c r="E412" s="109">
        <v>0</v>
      </c>
      <c r="F412" s="27"/>
      <c r="G412" s="27"/>
      <c r="H412" s="44">
        <v>0</v>
      </c>
      <c r="I412" s="44" t="e">
        <f t="shared" si="9"/>
        <v>#DIV/0!</v>
      </c>
      <c r="K412" s="66" t="s">
        <v>3384</v>
      </c>
    </row>
    <row r="413" spans="2:12" x14ac:dyDescent="0.3">
      <c r="B413" s="27" t="s">
        <v>2543</v>
      </c>
      <c r="C413" s="27">
        <v>529</v>
      </c>
      <c r="D413" s="27" t="s">
        <v>180</v>
      </c>
      <c r="E413" s="109">
        <v>25.5</v>
      </c>
      <c r="F413" s="27"/>
      <c r="G413" s="27">
        <v>2</v>
      </c>
      <c r="H413" s="44">
        <v>4.3499999999999996</v>
      </c>
      <c r="I413" s="44">
        <f t="shared" si="9"/>
        <v>11.724137931034484</v>
      </c>
      <c r="K413" s="66" t="s">
        <v>4720</v>
      </c>
      <c r="L413" s="66" t="s">
        <v>4721</v>
      </c>
    </row>
    <row r="414" spans="2:12" x14ac:dyDescent="0.3">
      <c r="B414" s="27" t="s">
        <v>3007</v>
      </c>
      <c r="C414" s="27">
        <v>530</v>
      </c>
      <c r="D414" s="27" t="s">
        <v>523</v>
      </c>
      <c r="E414" s="109">
        <v>22.3</v>
      </c>
      <c r="F414" s="27"/>
      <c r="G414" s="27">
        <v>1</v>
      </c>
      <c r="H414" s="44">
        <v>521.42999999999995</v>
      </c>
      <c r="I414" s="44">
        <f t="shared" si="9"/>
        <v>4.276700611779146E-2</v>
      </c>
      <c r="K414" s="66" t="s">
        <v>4722</v>
      </c>
      <c r="L414" s="66" t="s">
        <v>1449</v>
      </c>
    </row>
    <row r="415" spans="2:12" x14ac:dyDescent="0.3">
      <c r="B415" s="27" t="s">
        <v>397</v>
      </c>
      <c r="C415" s="27">
        <v>531</v>
      </c>
      <c r="D415" s="27" t="s">
        <v>339</v>
      </c>
      <c r="E415" s="109"/>
      <c r="F415" s="27"/>
      <c r="G415" s="27">
        <v>1</v>
      </c>
      <c r="H415" s="44">
        <v>4.3499999999999996</v>
      </c>
      <c r="I415" s="44">
        <f t="shared" si="9"/>
        <v>0</v>
      </c>
      <c r="K415" s="66" t="s">
        <v>4723</v>
      </c>
    </row>
    <row r="416" spans="2:12" x14ac:dyDescent="0.3">
      <c r="B416" s="27"/>
      <c r="C416" s="27"/>
      <c r="D416" s="27"/>
      <c r="E416" s="109"/>
      <c r="F416" s="27"/>
      <c r="G416" s="27"/>
      <c r="H416" s="44"/>
      <c r="I416" s="44"/>
    </row>
    <row r="417" spans="2:12" x14ac:dyDescent="0.3">
      <c r="B417" s="40" t="s">
        <v>344</v>
      </c>
      <c r="C417" s="27"/>
      <c r="D417" s="27"/>
      <c r="E417" s="109"/>
      <c r="F417" s="27"/>
      <c r="G417" s="27"/>
      <c r="H417" s="44"/>
      <c r="I417" s="44"/>
    </row>
    <row r="418" spans="2:12" x14ac:dyDescent="0.3">
      <c r="B418" s="162" t="s">
        <v>4176</v>
      </c>
      <c r="C418" s="27"/>
      <c r="D418" s="27"/>
      <c r="E418" s="109"/>
      <c r="F418" s="27"/>
      <c r="G418" s="27"/>
      <c r="H418" s="44"/>
      <c r="I418" s="44"/>
    </row>
    <row r="419" spans="2:12" x14ac:dyDescent="0.3">
      <c r="B419" s="27" t="s">
        <v>3390</v>
      </c>
      <c r="C419" s="27">
        <v>535</v>
      </c>
      <c r="D419" s="44" t="s">
        <v>447</v>
      </c>
      <c r="E419" s="109">
        <v>22.5</v>
      </c>
      <c r="F419" s="27"/>
      <c r="G419" s="27">
        <v>1</v>
      </c>
      <c r="H419" s="44">
        <v>8.69</v>
      </c>
      <c r="I419" s="44">
        <f t="shared" ref="I419:I484" si="10">(E419*G419)/H419</f>
        <v>2.5891829689298045</v>
      </c>
      <c r="K419" s="66" t="s">
        <v>4122</v>
      </c>
    </row>
    <row r="420" spans="2:12" x14ac:dyDescent="0.3">
      <c r="B420" s="27" t="s">
        <v>3390</v>
      </c>
      <c r="C420" s="27">
        <v>536</v>
      </c>
      <c r="D420" s="44" t="s">
        <v>347</v>
      </c>
      <c r="E420" s="109">
        <v>6</v>
      </c>
      <c r="F420" s="27"/>
      <c r="G420" s="27">
        <v>1</v>
      </c>
      <c r="H420" s="44">
        <v>6</v>
      </c>
      <c r="I420" s="44">
        <f t="shared" si="10"/>
        <v>1</v>
      </c>
      <c r="K420" s="66" t="s">
        <v>3428</v>
      </c>
    </row>
    <row r="421" spans="2:12" x14ac:dyDescent="0.3">
      <c r="B421" s="27" t="s">
        <v>3390</v>
      </c>
      <c r="C421" s="27">
        <v>537</v>
      </c>
      <c r="D421" s="44" t="s">
        <v>247</v>
      </c>
      <c r="E421" s="109">
        <v>21</v>
      </c>
      <c r="F421" s="27"/>
      <c r="G421" s="27">
        <v>1</v>
      </c>
      <c r="H421" s="44">
        <v>260.70999999999998</v>
      </c>
      <c r="I421" s="44">
        <f t="shared" si="10"/>
        <v>8.0549269303057044E-2</v>
      </c>
      <c r="K421" s="66" t="s">
        <v>4123</v>
      </c>
      <c r="L421" s="66" t="s">
        <v>4124</v>
      </c>
    </row>
    <row r="422" spans="2:12" x14ac:dyDescent="0.3">
      <c r="B422" s="27" t="s">
        <v>3390</v>
      </c>
      <c r="C422" s="27">
        <v>538</v>
      </c>
      <c r="D422" s="44" t="s">
        <v>3397</v>
      </c>
      <c r="E422" s="109">
        <v>21</v>
      </c>
      <c r="F422" s="27"/>
      <c r="G422" s="27">
        <v>1</v>
      </c>
      <c r="H422" s="44">
        <v>417.14</v>
      </c>
      <c r="I422" s="44">
        <f t="shared" si="10"/>
        <v>5.0342810567195667E-2</v>
      </c>
      <c r="K422" s="66" t="s">
        <v>4125</v>
      </c>
      <c r="L422" s="66" t="s">
        <v>4126</v>
      </c>
    </row>
    <row r="423" spans="2:12" x14ac:dyDescent="0.3">
      <c r="B423" s="27" t="s">
        <v>3390</v>
      </c>
      <c r="C423" s="27">
        <v>539</v>
      </c>
      <c r="D423" s="44" t="s">
        <v>253</v>
      </c>
      <c r="E423" s="109">
        <v>6.99</v>
      </c>
      <c r="F423" s="27"/>
      <c r="G423" s="27">
        <v>1</v>
      </c>
      <c r="H423" s="44">
        <v>104.29</v>
      </c>
      <c r="I423" s="44">
        <f t="shared" si="10"/>
        <v>6.702464282289769E-2</v>
      </c>
      <c r="K423" s="66" t="s">
        <v>3433</v>
      </c>
      <c r="L423" s="66" t="s">
        <v>3434</v>
      </c>
    </row>
    <row r="424" spans="2:12" x14ac:dyDescent="0.3">
      <c r="B424" s="27" t="s">
        <v>3390</v>
      </c>
      <c r="C424" s="27">
        <v>540</v>
      </c>
      <c r="D424" s="44" t="s">
        <v>253</v>
      </c>
      <c r="E424" s="109">
        <v>5.49</v>
      </c>
      <c r="F424" s="27"/>
      <c r="G424" s="27">
        <v>1</v>
      </c>
      <c r="H424" s="44">
        <v>104.29</v>
      </c>
      <c r="I424" s="44">
        <f t="shared" si="10"/>
        <v>5.2641672260044105E-2</v>
      </c>
      <c r="K424" s="66" t="s">
        <v>3435</v>
      </c>
      <c r="L424" s="66" t="s">
        <v>3436</v>
      </c>
    </row>
    <row r="425" spans="2:12" x14ac:dyDescent="0.3">
      <c r="B425" s="27" t="s">
        <v>3390</v>
      </c>
      <c r="C425" s="27">
        <v>541</v>
      </c>
      <c r="D425" s="44" t="s">
        <v>3398</v>
      </c>
      <c r="E425" s="109">
        <v>2.69</v>
      </c>
      <c r="F425" s="27"/>
      <c r="G425" s="27">
        <v>1</v>
      </c>
      <c r="H425" s="44">
        <v>4.3499999999999996</v>
      </c>
      <c r="I425" s="44">
        <f t="shared" si="10"/>
        <v>0.61839080459770124</v>
      </c>
      <c r="K425" s="66" t="s">
        <v>4127</v>
      </c>
      <c r="L425" s="66" t="s">
        <v>3438</v>
      </c>
    </row>
    <row r="426" spans="2:12" x14ac:dyDescent="0.3">
      <c r="B426" s="27" t="s">
        <v>3390</v>
      </c>
      <c r="C426" s="27">
        <v>542</v>
      </c>
      <c r="D426" s="44" t="s">
        <v>189</v>
      </c>
      <c r="E426" s="109">
        <v>1.9</v>
      </c>
      <c r="F426" s="27">
        <v>9</v>
      </c>
      <c r="G426" s="27">
        <v>1</v>
      </c>
      <c r="H426" s="44">
        <v>4.5</v>
      </c>
      <c r="I426" s="44">
        <f t="shared" si="10"/>
        <v>0.42222222222222222</v>
      </c>
      <c r="K426" s="66" t="s">
        <v>3439</v>
      </c>
      <c r="L426" s="66" t="s">
        <v>4128</v>
      </c>
    </row>
    <row r="427" spans="2:12" x14ac:dyDescent="0.3">
      <c r="B427" s="27" t="s">
        <v>3390</v>
      </c>
      <c r="C427" s="27">
        <v>543</v>
      </c>
      <c r="D427" s="44" t="s">
        <v>190</v>
      </c>
      <c r="E427" s="109">
        <v>0.95</v>
      </c>
      <c r="F427" s="27"/>
      <c r="G427" s="27">
        <v>1</v>
      </c>
      <c r="H427" s="44">
        <v>2</v>
      </c>
      <c r="I427" s="44">
        <f t="shared" si="10"/>
        <v>0.47499999999999998</v>
      </c>
      <c r="K427" s="66" t="s">
        <v>3441</v>
      </c>
      <c r="L427" s="66" t="s">
        <v>3442</v>
      </c>
    </row>
    <row r="428" spans="2:12" x14ac:dyDescent="0.3">
      <c r="B428" s="27" t="s">
        <v>3390</v>
      </c>
      <c r="C428" s="27">
        <v>544</v>
      </c>
      <c r="D428" s="44" t="s">
        <v>191</v>
      </c>
      <c r="E428" s="109">
        <v>1</v>
      </c>
      <c r="F428" s="27"/>
      <c r="G428" s="27">
        <v>1</v>
      </c>
      <c r="H428" s="44">
        <v>4.3499999999999996</v>
      </c>
      <c r="I428" s="44">
        <f t="shared" si="10"/>
        <v>0.22988505747126439</v>
      </c>
      <c r="K428" s="66" t="s">
        <v>4129</v>
      </c>
      <c r="L428" s="66" t="s">
        <v>4130</v>
      </c>
    </row>
    <row r="429" spans="2:12" x14ac:dyDescent="0.3">
      <c r="B429" s="27" t="s">
        <v>3390</v>
      </c>
      <c r="C429" s="27">
        <v>545</v>
      </c>
      <c r="D429" s="44" t="s">
        <v>192</v>
      </c>
      <c r="E429" s="109">
        <v>0.95</v>
      </c>
      <c r="F429" s="27"/>
      <c r="G429" s="27">
        <v>1</v>
      </c>
      <c r="H429" s="44">
        <v>4.3499999999999996</v>
      </c>
      <c r="I429" s="44">
        <f t="shared" si="10"/>
        <v>0.21839080459770116</v>
      </c>
      <c r="K429" s="66" t="s">
        <v>4129</v>
      </c>
      <c r="L429" s="66" t="s">
        <v>4131</v>
      </c>
    </row>
    <row r="430" spans="2:12" x14ac:dyDescent="0.3">
      <c r="B430" s="27" t="s">
        <v>3390</v>
      </c>
      <c r="C430" s="27">
        <v>546</v>
      </c>
      <c r="D430" s="44" t="s">
        <v>248</v>
      </c>
      <c r="E430" s="109">
        <v>1.2</v>
      </c>
      <c r="F430" s="27"/>
      <c r="G430" s="27">
        <v>1</v>
      </c>
      <c r="H430" s="44">
        <v>4.3499999999999996</v>
      </c>
      <c r="I430" s="44">
        <f t="shared" si="10"/>
        <v>0.27586206896551724</v>
      </c>
      <c r="K430" s="66" t="s">
        <v>3446</v>
      </c>
      <c r="L430" s="66" t="s">
        <v>3447</v>
      </c>
    </row>
    <row r="431" spans="2:12" x14ac:dyDescent="0.3">
      <c r="B431" s="27" t="s">
        <v>3390</v>
      </c>
      <c r="C431" s="27">
        <v>547</v>
      </c>
      <c r="D431" s="44" t="s">
        <v>193</v>
      </c>
      <c r="E431" s="109">
        <v>1</v>
      </c>
      <c r="F431" s="27"/>
      <c r="G431" s="27">
        <v>1</v>
      </c>
      <c r="H431" s="44">
        <v>2</v>
      </c>
      <c r="I431" s="44">
        <f t="shared" si="10"/>
        <v>0.5</v>
      </c>
      <c r="K431" s="66" t="s">
        <v>3448</v>
      </c>
      <c r="L431" s="66" t="s">
        <v>4132</v>
      </c>
    </row>
    <row r="432" spans="2:12" x14ac:dyDescent="0.3">
      <c r="B432" s="27" t="s">
        <v>3390</v>
      </c>
      <c r="C432" s="27">
        <v>548</v>
      </c>
      <c r="D432" s="44" t="s">
        <v>194</v>
      </c>
      <c r="E432" s="109">
        <v>0.99</v>
      </c>
      <c r="F432" s="27"/>
      <c r="G432" s="27">
        <v>1</v>
      </c>
      <c r="H432" s="44">
        <v>8.69</v>
      </c>
      <c r="I432" s="44">
        <f t="shared" si="10"/>
        <v>0.1139240506329114</v>
      </c>
      <c r="K432" s="66" t="s">
        <v>4133</v>
      </c>
      <c r="L432" s="66" t="s">
        <v>3451</v>
      </c>
    </row>
    <row r="433" spans="2:12" x14ac:dyDescent="0.3">
      <c r="B433" s="27" t="s">
        <v>3390</v>
      </c>
      <c r="C433" s="27">
        <v>549</v>
      </c>
      <c r="D433" s="44" t="s">
        <v>195</v>
      </c>
      <c r="E433" s="109">
        <v>1.05</v>
      </c>
      <c r="F433" s="27"/>
      <c r="G433" s="27">
        <v>1</v>
      </c>
      <c r="H433" s="44">
        <v>13.04</v>
      </c>
      <c r="I433" s="44">
        <f t="shared" si="10"/>
        <v>8.0521472392638044E-2</v>
      </c>
      <c r="K433" s="66" t="s">
        <v>3452</v>
      </c>
      <c r="L433" s="66" t="s">
        <v>3453</v>
      </c>
    </row>
    <row r="434" spans="2:12" x14ac:dyDescent="0.3">
      <c r="B434" s="27" t="s">
        <v>3391</v>
      </c>
      <c r="C434" s="27">
        <v>550</v>
      </c>
      <c r="D434" s="44" t="s">
        <v>196</v>
      </c>
      <c r="E434" s="109">
        <v>2.61</v>
      </c>
      <c r="F434" s="27"/>
      <c r="G434" s="27">
        <v>1</v>
      </c>
      <c r="H434" s="44">
        <v>4.3499999999999996</v>
      </c>
      <c r="I434" s="44">
        <f t="shared" si="10"/>
        <v>0.6</v>
      </c>
      <c r="K434" s="66" t="s">
        <v>3454</v>
      </c>
      <c r="L434" s="66" t="s">
        <v>3455</v>
      </c>
    </row>
    <row r="435" spans="2:12" x14ac:dyDescent="0.3">
      <c r="B435" s="27" t="s">
        <v>3390</v>
      </c>
      <c r="C435" s="27">
        <v>551</v>
      </c>
      <c r="D435" s="44" t="s">
        <v>280</v>
      </c>
      <c r="E435" s="109">
        <v>2.5</v>
      </c>
      <c r="F435" s="27"/>
      <c r="G435" s="27">
        <v>1</v>
      </c>
      <c r="H435" s="44">
        <v>4.57</v>
      </c>
      <c r="I435" s="44">
        <f t="shared" si="10"/>
        <v>0.54704595185995619</v>
      </c>
      <c r="K435" s="66" t="s">
        <v>3456</v>
      </c>
      <c r="L435" s="66" t="s">
        <v>3457</v>
      </c>
    </row>
    <row r="436" spans="2:12" x14ac:dyDescent="0.3">
      <c r="B436" s="27" t="s">
        <v>3390</v>
      </c>
      <c r="C436" s="27">
        <v>552</v>
      </c>
      <c r="D436" s="44" t="s">
        <v>4117</v>
      </c>
      <c r="E436" s="109">
        <v>1</v>
      </c>
      <c r="F436" s="27"/>
      <c r="G436" s="27">
        <v>1</v>
      </c>
      <c r="H436" s="44">
        <v>4.3499999999999996</v>
      </c>
      <c r="I436" s="44">
        <f t="shared" si="10"/>
        <v>0.22988505747126439</v>
      </c>
      <c r="K436" s="66" t="s">
        <v>4134</v>
      </c>
      <c r="L436" s="66" t="s">
        <v>3459</v>
      </c>
    </row>
    <row r="437" spans="2:12" x14ac:dyDescent="0.3">
      <c r="B437" s="27" t="s">
        <v>3390</v>
      </c>
      <c r="C437" s="27">
        <v>553</v>
      </c>
      <c r="D437" s="44" t="s">
        <v>3399</v>
      </c>
      <c r="E437" s="109">
        <v>1.75</v>
      </c>
      <c r="F437" s="27">
        <v>4</v>
      </c>
      <c r="G437" s="27">
        <v>1</v>
      </c>
      <c r="H437" s="44">
        <v>8</v>
      </c>
      <c r="I437" s="44">
        <f t="shared" si="10"/>
        <v>0.21875</v>
      </c>
      <c r="K437" s="66" t="s">
        <v>4135</v>
      </c>
      <c r="L437" s="66" t="s">
        <v>1999</v>
      </c>
    </row>
    <row r="438" spans="2:12" x14ac:dyDescent="0.3">
      <c r="B438" s="27" t="s">
        <v>3390</v>
      </c>
      <c r="C438" s="27">
        <v>554</v>
      </c>
      <c r="D438" s="44" t="s">
        <v>251</v>
      </c>
      <c r="E438" s="109">
        <v>1.58</v>
      </c>
      <c r="F438" s="27"/>
      <c r="G438" s="27">
        <v>2</v>
      </c>
      <c r="H438" s="44">
        <v>521.42999999999995</v>
      </c>
      <c r="I438" s="44">
        <f t="shared" si="10"/>
        <v>6.0602573691578938E-3</v>
      </c>
      <c r="K438" s="66" t="s">
        <v>3461</v>
      </c>
      <c r="L438" s="66" t="s">
        <v>3462</v>
      </c>
    </row>
    <row r="439" spans="2:12" x14ac:dyDescent="0.3">
      <c r="B439" s="27" t="s">
        <v>3390</v>
      </c>
      <c r="C439" s="27">
        <v>555</v>
      </c>
      <c r="D439" s="44" t="s">
        <v>249</v>
      </c>
      <c r="E439" s="109">
        <v>2.99</v>
      </c>
      <c r="F439" s="27"/>
      <c r="G439" s="27">
        <v>1</v>
      </c>
      <c r="H439" s="44">
        <v>13.04</v>
      </c>
      <c r="I439" s="44">
        <f t="shared" si="10"/>
        <v>0.2292944785276074</v>
      </c>
      <c r="K439" s="66" t="s">
        <v>4136</v>
      </c>
      <c r="L439" s="66" t="s">
        <v>3464</v>
      </c>
    </row>
    <row r="440" spans="2:12" x14ac:dyDescent="0.3">
      <c r="B440" s="27" t="s">
        <v>3390</v>
      </c>
      <c r="C440" s="27">
        <v>556</v>
      </c>
      <c r="D440" s="44" t="s">
        <v>3400</v>
      </c>
      <c r="E440" s="109">
        <v>1.55</v>
      </c>
      <c r="F440" s="27"/>
      <c r="G440" s="27">
        <v>1</v>
      </c>
      <c r="H440" s="44">
        <v>4.3499999999999996</v>
      </c>
      <c r="I440" s="44">
        <f t="shared" si="10"/>
        <v>0.35632183908045983</v>
      </c>
      <c r="K440" s="66" t="s">
        <v>3465</v>
      </c>
      <c r="L440" s="66" t="s">
        <v>4137</v>
      </c>
    </row>
    <row r="441" spans="2:12" x14ac:dyDescent="0.3">
      <c r="B441" s="27" t="s">
        <v>3390</v>
      </c>
      <c r="C441" s="27">
        <v>557</v>
      </c>
      <c r="D441" s="44" t="s">
        <v>198</v>
      </c>
      <c r="E441" s="109">
        <v>0.35</v>
      </c>
      <c r="F441" s="27"/>
      <c r="G441" s="27">
        <v>1</v>
      </c>
      <c r="H441" s="44">
        <v>52.14</v>
      </c>
      <c r="I441" s="44">
        <f t="shared" si="10"/>
        <v>6.712696586114307E-3</v>
      </c>
      <c r="K441" s="66" t="s">
        <v>3469</v>
      </c>
      <c r="L441" s="66" t="s">
        <v>3470</v>
      </c>
    </row>
    <row r="442" spans="2:12" x14ac:dyDescent="0.3">
      <c r="B442" s="27" t="s">
        <v>3391</v>
      </c>
      <c r="C442" s="27">
        <v>558</v>
      </c>
      <c r="D442" s="44" t="s">
        <v>3401</v>
      </c>
      <c r="E442" s="109">
        <v>1.9</v>
      </c>
      <c r="F442" s="27"/>
      <c r="G442" s="27">
        <v>1</v>
      </c>
      <c r="H442" s="44">
        <v>4.3499999999999996</v>
      </c>
      <c r="I442" s="44">
        <f t="shared" si="10"/>
        <v>0.43678160919540232</v>
      </c>
      <c r="K442" s="66" t="s">
        <v>3467</v>
      </c>
      <c r="L442" s="66" t="s">
        <v>3468</v>
      </c>
    </row>
    <row r="443" spans="2:12" x14ac:dyDescent="0.3">
      <c r="B443" s="27" t="s">
        <v>3391</v>
      </c>
      <c r="C443" s="27">
        <v>559</v>
      </c>
      <c r="D443" s="44" t="s">
        <v>929</v>
      </c>
      <c r="E443" s="109">
        <v>6</v>
      </c>
      <c r="F443" s="27"/>
      <c r="G443" s="27">
        <v>1</v>
      </c>
      <c r="H443" s="44">
        <v>52.14</v>
      </c>
      <c r="I443" s="44">
        <f t="shared" si="10"/>
        <v>0.11507479861910241</v>
      </c>
      <c r="K443" s="66" t="s">
        <v>3471</v>
      </c>
      <c r="L443" s="66" t="s">
        <v>3472</v>
      </c>
    </row>
    <row r="444" spans="2:12" x14ac:dyDescent="0.3">
      <c r="B444" s="27" t="s">
        <v>3390</v>
      </c>
      <c r="C444" s="27">
        <v>560</v>
      </c>
      <c r="D444" s="44" t="s">
        <v>255</v>
      </c>
      <c r="E444" s="109">
        <v>50</v>
      </c>
      <c r="F444" s="27"/>
      <c r="G444" s="27">
        <v>1</v>
      </c>
      <c r="H444" s="44">
        <v>52.14</v>
      </c>
      <c r="I444" s="44">
        <f t="shared" si="10"/>
        <v>0.95895665515918682</v>
      </c>
      <c r="K444" s="66" t="s">
        <v>3473</v>
      </c>
    </row>
    <row r="445" spans="2:12" x14ac:dyDescent="0.3">
      <c r="B445" s="27" t="s">
        <v>4113</v>
      </c>
      <c r="C445" s="27">
        <v>561</v>
      </c>
      <c r="D445" s="44" t="s">
        <v>256</v>
      </c>
      <c r="E445" s="109">
        <v>10</v>
      </c>
      <c r="F445" s="27"/>
      <c r="G445" s="27">
        <v>1</v>
      </c>
      <c r="H445" s="44">
        <v>4.3499999999999996</v>
      </c>
      <c r="I445" s="44">
        <f t="shared" si="10"/>
        <v>2.298850574712644</v>
      </c>
      <c r="K445" s="66" t="s">
        <v>4138</v>
      </c>
    </row>
    <row r="446" spans="2:12" x14ac:dyDescent="0.3">
      <c r="B446" s="27" t="s">
        <v>3393</v>
      </c>
      <c r="C446" s="27">
        <v>562</v>
      </c>
      <c r="D446" s="44" t="s">
        <v>529</v>
      </c>
      <c r="E446" s="109">
        <v>28</v>
      </c>
      <c r="F446" s="27"/>
      <c r="G446" s="27">
        <v>1</v>
      </c>
      <c r="H446" s="44">
        <v>521.42999999999995</v>
      </c>
      <c r="I446" s="44">
        <f t="shared" si="10"/>
        <v>5.3698483017854751E-2</v>
      </c>
      <c r="K446" s="66" t="s">
        <v>3475</v>
      </c>
      <c r="L446" s="66" t="s">
        <v>3476</v>
      </c>
    </row>
    <row r="447" spans="2:12" x14ac:dyDescent="0.3">
      <c r="B447" s="27" t="s">
        <v>3393</v>
      </c>
      <c r="C447" s="27">
        <v>563</v>
      </c>
      <c r="D447" s="44" t="s">
        <v>355</v>
      </c>
      <c r="E447" s="109">
        <v>12.99</v>
      </c>
      <c r="F447" s="27"/>
      <c r="G447" s="27">
        <v>1</v>
      </c>
      <c r="H447" s="44">
        <v>260.70999999999998</v>
      </c>
      <c r="I447" s="44">
        <f t="shared" si="10"/>
        <v>4.9825476583176716E-2</v>
      </c>
      <c r="K447" s="66" t="s">
        <v>3477</v>
      </c>
      <c r="L447" s="66" t="s">
        <v>3478</v>
      </c>
    </row>
    <row r="448" spans="2:12" x14ac:dyDescent="0.3">
      <c r="B448" s="27" t="s">
        <v>3393</v>
      </c>
      <c r="C448" s="27">
        <v>564</v>
      </c>
      <c r="D448" s="44" t="s">
        <v>3402</v>
      </c>
      <c r="E448" s="109">
        <v>10</v>
      </c>
      <c r="F448" s="27"/>
      <c r="G448" s="27">
        <v>1</v>
      </c>
      <c r="H448" s="44">
        <v>260.70999999999998</v>
      </c>
      <c r="I448" s="44">
        <f t="shared" si="10"/>
        <v>3.8356794906217642E-2</v>
      </c>
      <c r="L448" s="66" t="s">
        <v>3479</v>
      </c>
    </row>
    <row r="449" spans="2:12" x14ac:dyDescent="0.3">
      <c r="B449" s="27" t="s">
        <v>3393</v>
      </c>
      <c r="C449" s="27">
        <v>565</v>
      </c>
      <c r="D449" s="44" t="s">
        <v>349</v>
      </c>
      <c r="E449" s="109">
        <v>15.99</v>
      </c>
      <c r="F449" s="27"/>
      <c r="G449" s="27">
        <v>1</v>
      </c>
      <c r="H449" s="44">
        <v>52.14</v>
      </c>
      <c r="I449" s="44">
        <f t="shared" si="10"/>
        <v>0.30667433831990792</v>
      </c>
      <c r="K449" s="66" t="s">
        <v>3480</v>
      </c>
      <c r="L449" s="66" t="s">
        <v>3481</v>
      </c>
    </row>
    <row r="450" spans="2:12" x14ac:dyDescent="0.3">
      <c r="B450" s="27" t="s">
        <v>3393</v>
      </c>
      <c r="C450" s="27">
        <v>566</v>
      </c>
      <c r="D450" s="44" t="s">
        <v>349</v>
      </c>
      <c r="E450" s="109">
        <v>15.99</v>
      </c>
      <c r="F450" s="27"/>
      <c r="G450" s="27">
        <v>1</v>
      </c>
      <c r="H450" s="44">
        <v>52.14</v>
      </c>
      <c r="I450" s="44">
        <f t="shared" si="10"/>
        <v>0.30667433831990792</v>
      </c>
      <c r="K450" s="66" t="s">
        <v>3482</v>
      </c>
      <c r="L450" s="66" t="s">
        <v>3483</v>
      </c>
    </row>
    <row r="451" spans="2:12" x14ac:dyDescent="0.3">
      <c r="B451" s="27" t="s">
        <v>3394</v>
      </c>
      <c r="C451" s="27">
        <v>567</v>
      </c>
      <c r="D451" s="44" t="s">
        <v>350</v>
      </c>
      <c r="E451" s="109">
        <v>9.74</v>
      </c>
      <c r="F451" s="27"/>
      <c r="G451" s="27">
        <v>1</v>
      </c>
      <c r="H451" s="44">
        <v>104.29</v>
      </c>
      <c r="I451" s="44">
        <f t="shared" si="10"/>
        <v>9.3393422188129252E-2</v>
      </c>
      <c r="K451" s="66" t="s">
        <v>4743</v>
      </c>
      <c r="L451" s="66" t="s">
        <v>3485</v>
      </c>
    </row>
    <row r="452" spans="2:12" x14ac:dyDescent="0.3">
      <c r="B452" s="27" t="s">
        <v>3394</v>
      </c>
      <c r="C452" s="27">
        <v>568</v>
      </c>
      <c r="D452" s="44" t="s">
        <v>417</v>
      </c>
      <c r="E452" s="109">
        <v>5.99</v>
      </c>
      <c r="F452" s="27"/>
      <c r="G452" s="27">
        <v>1</v>
      </c>
      <c r="H452" s="44">
        <v>104.29</v>
      </c>
      <c r="I452" s="44">
        <f t="shared" si="10"/>
        <v>5.74359957809953E-2</v>
      </c>
      <c r="K452" s="66" t="s">
        <v>3486</v>
      </c>
      <c r="L452" s="66" t="s">
        <v>3487</v>
      </c>
    </row>
    <row r="453" spans="2:12" x14ac:dyDescent="0.3">
      <c r="B453" s="27" t="s">
        <v>3394</v>
      </c>
      <c r="C453" s="27">
        <v>569</v>
      </c>
      <c r="D453" s="44" t="s">
        <v>528</v>
      </c>
      <c r="E453" s="109">
        <v>25</v>
      </c>
      <c r="F453" s="27"/>
      <c r="G453" s="27">
        <v>1</v>
      </c>
      <c r="H453" s="44">
        <v>260.70999999999998</v>
      </c>
      <c r="I453" s="44">
        <f t="shared" si="10"/>
        <v>9.5891987265544099E-2</v>
      </c>
      <c r="K453" s="66" t="s">
        <v>3488</v>
      </c>
      <c r="L453" s="66" t="s">
        <v>3489</v>
      </c>
    </row>
    <row r="454" spans="2:12" x14ac:dyDescent="0.3">
      <c r="B454" s="27" t="s">
        <v>3394</v>
      </c>
      <c r="C454" s="27">
        <v>570</v>
      </c>
      <c r="D454" s="44" t="s">
        <v>348</v>
      </c>
      <c r="E454" s="109">
        <v>20</v>
      </c>
      <c r="F454" s="27"/>
      <c r="G454" s="27">
        <v>1</v>
      </c>
      <c r="H454" s="44">
        <v>52.14</v>
      </c>
      <c r="I454" s="44">
        <f t="shared" si="10"/>
        <v>0.3835826620636747</v>
      </c>
      <c r="K454" s="66" t="s">
        <v>3490</v>
      </c>
    </row>
    <row r="455" spans="2:12" x14ac:dyDescent="0.3">
      <c r="B455" s="27" t="s">
        <v>4114</v>
      </c>
      <c r="C455" s="27">
        <v>571</v>
      </c>
      <c r="D455" s="44" t="s">
        <v>447</v>
      </c>
      <c r="E455" s="109">
        <v>20</v>
      </c>
      <c r="F455" s="27"/>
      <c r="G455" s="27">
        <v>1</v>
      </c>
      <c r="H455" s="44">
        <v>4.3499999999999996</v>
      </c>
      <c r="I455" s="44">
        <f t="shared" si="10"/>
        <v>4.597701149425288</v>
      </c>
      <c r="K455" s="66" t="s">
        <v>4141</v>
      </c>
    </row>
    <row r="456" spans="2:12" x14ac:dyDescent="0.3">
      <c r="B456" s="27" t="s">
        <v>4115</v>
      </c>
      <c r="C456" s="27">
        <v>572</v>
      </c>
      <c r="D456" s="44" t="s">
        <v>189</v>
      </c>
      <c r="E456" s="109">
        <v>1.9</v>
      </c>
      <c r="F456" s="27">
        <v>9</v>
      </c>
      <c r="G456" s="27">
        <v>1</v>
      </c>
      <c r="H456" s="44">
        <v>4.5</v>
      </c>
      <c r="I456" s="44">
        <f t="shared" si="10"/>
        <v>0.42222222222222222</v>
      </c>
      <c r="K456" s="66" t="s">
        <v>3439</v>
      </c>
      <c r="L456" s="66" t="s">
        <v>4128</v>
      </c>
    </row>
    <row r="457" spans="2:12" x14ac:dyDescent="0.3">
      <c r="B457" s="27" t="s">
        <v>4115</v>
      </c>
      <c r="C457" s="27">
        <v>573</v>
      </c>
      <c r="D457" s="44" t="s">
        <v>190</v>
      </c>
      <c r="E457" s="109">
        <v>1</v>
      </c>
      <c r="F457" s="27"/>
      <c r="G457" s="27">
        <v>1</v>
      </c>
      <c r="H457" s="44">
        <v>2</v>
      </c>
      <c r="I457" s="44">
        <f t="shared" si="10"/>
        <v>0.5</v>
      </c>
      <c r="K457" s="66" t="s">
        <v>4142</v>
      </c>
      <c r="L457" s="66" t="s">
        <v>4143</v>
      </c>
    </row>
    <row r="458" spans="2:12" x14ac:dyDescent="0.3">
      <c r="B458" s="27" t="s">
        <v>4115</v>
      </c>
      <c r="C458" s="27">
        <v>574</v>
      </c>
      <c r="D458" s="44" t="s">
        <v>4118</v>
      </c>
      <c r="E458" s="109">
        <v>1.05</v>
      </c>
      <c r="F458" s="27"/>
      <c r="G458" s="27">
        <v>1</v>
      </c>
      <c r="H458" s="44">
        <v>4.3499999999999996</v>
      </c>
      <c r="I458" s="44">
        <f t="shared" si="10"/>
        <v>0.24137931034482762</v>
      </c>
      <c r="K458" s="66" t="s">
        <v>4144</v>
      </c>
      <c r="L458" s="66" t="s">
        <v>4145</v>
      </c>
    </row>
    <row r="459" spans="2:12" x14ac:dyDescent="0.3">
      <c r="B459" s="27" t="s">
        <v>4115</v>
      </c>
      <c r="C459" s="27">
        <v>575</v>
      </c>
      <c r="D459" s="44" t="s">
        <v>193</v>
      </c>
      <c r="E459" s="109">
        <v>1</v>
      </c>
      <c r="F459" s="27"/>
      <c r="G459" s="27">
        <v>1</v>
      </c>
      <c r="H459" s="44">
        <v>4.3499999999999996</v>
      </c>
      <c r="I459" s="44">
        <f t="shared" si="10"/>
        <v>0.22988505747126439</v>
      </c>
      <c r="K459" s="66" t="s">
        <v>4146</v>
      </c>
      <c r="L459" s="66" t="s">
        <v>4147</v>
      </c>
    </row>
    <row r="460" spans="2:12" x14ac:dyDescent="0.3">
      <c r="B460" s="27" t="s">
        <v>4115</v>
      </c>
      <c r="C460" s="27">
        <v>576</v>
      </c>
      <c r="D460" s="44" t="s">
        <v>195</v>
      </c>
      <c r="E460" s="109">
        <v>1.05</v>
      </c>
      <c r="F460" s="27"/>
      <c r="G460" s="27">
        <v>1</v>
      </c>
      <c r="H460" s="44">
        <v>13.04</v>
      </c>
      <c r="I460" s="44">
        <f t="shared" si="10"/>
        <v>8.0521472392638044E-2</v>
      </c>
      <c r="K460" s="66" t="s">
        <v>4148</v>
      </c>
      <c r="L460" s="66" t="s">
        <v>3453</v>
      </c>
    </row>
    <row r="461" spans="2:12" x14ac:dyDescent="0.3">
      <c r="B461" s="27" t="s">
        <v>4115</v>
      </c>
      <c r="C461" s="27">
        <v>577</v>
      </c>
      <c r="D461" s="44" t="s">
        <v>194</v>
      </c>
      <c r="E461" s="109">
        <v>0.99</v>
      </c>
      <c r="F461" s="27"/>
      <c r="G461" s="27">
        <v>1</v>
      </c>
      <c r="H461" s="44">
        <v>8.69</v>
      </c>
      <c r="I461" s="44">
        <f t="shared" si="10"/>
        <v>0.1139240506329114</v>
      </c>
      <c r="K461" s="66" t="s">
        <v>4149</v>
      </c>
      <c r="L461" s="66" t="s">
        <v>3451</v>
      </c>
    </row>
    <row r="462" spans="2:12" x14ac:dyDescent="0.3">
      <c r="B462" s="27" t="s">
        <v>4115</v>
      </c>
      <c r="C462" s="27">
        <v>578</v>
      </c>
      <c r="D462" s="44" t="s">
        <v>1461</v>
      </c>
      <c r="E462" s="109">
        <v>1</v>
      </c>
      <c r="F462" s="27">
        <v>2</v>
      </c>
      <c r="G462" s="27">
        <v>1</v>
      </c>
      <c r="H462" s="44">
        <v>521.42999999999995</v>
      </c>
      <c r="I462" s="44">
        <f t="shared" si="10"/>
        <v>1.917802964923384E-3</v>
      </c>
      <c r="K462" s="66" t="s">
        <v>4150</v>
      </c>
      <c r="L462" s="66" t="s">
        <v>4151</v>
      </c>
    </row>
    <row r="463" spans="2:12" x14ac:dyDescent="0.3">
      <c r="B463" s="27" t="s">
        <v>4115</v>
      </c>
      <c r="C463" s="27">
        <v>579</v>
      </c>
      <c r="D463" s="44" t="s">
        <v>199</v>
      </c>
      <c r="E463" s="109">
        <v>40</v>
      </c>
      <c r="F463" s="27"/>
      <c r="G463" s="27">
        <v>1</v>
      </c>
      <c r="H463" s="44">
        <v>156.43</v>
      </c>
      <c r="I463" s="44">
        <f t="shared" si="10"/>
        <v>0.25570542734769547</v>
      </c>
      <c r="K463" s="66" t="s">
        <v>4152</v>
      </c>
      <c r="L463" s="66" t="s">
        <v>4153</v>
      </c>
    </row>
    <row r="464" spans="2:12" x14ac:dyDescent="0.3">
      <c r="B464" s="27" t="s">
        <v>4114</v>
      </c>
      <c r="C464" s="27">
        <v>580</v>
      </c>
      <c r="D464" s="44" t="s">
        <v>4119</v>
      </c>
      <c r="E464" s="109">
        <v>1</v>
      </c>
      <c r="F464" s="27"/>
      <c r="G464" s="27">
        <v>1</v>
      </c>
      <c r="H464" s="44">
        <v>8.69</v>
      </c>
      <c r="I464" s="44">
        <f t="shared" si="10"/>
        <v>0.11507479861910243</v>
      </c>
      <c r="K464" s="66" t="s">
        <v>4154</v>
      </c>
      <c r="L464" s="66" t="s">
        <v>3459</v>
      </c>
    </row>
    <row r="465" spans="2:12" x14ac:dyDescent="0.3">
      <c r="B465" s="27" t="s">
        <v>4115</v>
      </c>
      <c r="C465" s="27">
        <v>581</v>
      </c>
      <c r="D465" s="44" t="s">
        <v>249</v>
      </c>
      <c r="E465" s="109">
        <v>1</v>
      </c>
      <c r="F465" s="27"/>
      <c r="G465" s="27">
        <v>1</v>
      </c>
      <c r="H465" s="44">
        <v>13.04</v>
      </c>
      <c r="I465" s="44">
        <f t="shared" si="10"/>
        <v>7.6687116564417179E-2</v>
      </c>
      <c r="K465" s="66" t="s">
        <v>4155</v>
      </c>
      <c r="L465" s="66" t="s">
        <v>4156</v>
      </c>
    </row>
    <row r="466" spans="2:12" x14ac:dyDescent="0.3">
      <c r="B466" s="27" t="s">
        <v>4115</v>
      </c>
      <c r="C466" s="27">
        <v>582</v>
      </c>
      <c r="D466" s="44" t="s">
        <v>281</v>
      </c>
      <c r="E466" s="109">
        <v>1.2</v>
      </c>
      <c r="F466" s="27"/>
      <c r="G466" s="27">
        <v>1</v>
      </c>
      <c r="H466" s="44">
        <v>13.04</v>
      </c>
      <c r="I466" s="44">
        <f t="shared" si="10"/>
        <v>9.202453987730061E-2</v>
      </c>
      <c r="K466" s="66" t="s">
        <v>4157</v>
      </c>
      <c r="L466" s="66" t="s">
        <v>4158</v>
      </c>
    </row>
    <row r="467" spans="2:12" x14ac:dyDescent="0.3">
      <c r="B467" s="27" t="s">
        <v>4115</v>
      </c>
      <c r="C467" s="27">
        <v>583</v>
      </c>
      <c r="D467" s="44" t="s">
        <v>929</v>
      </c>
      <c r="E467" s="109">
        <v>6</v>
      </c>
      <c r="F467" s="27"/>
      <c r="G467" s="27">
        <v>1</v>
      </c>
      <c r="H467" s="44">
        <v>52.14</v>
      </c>
      <c r="I467" s="44">
        <f t="shared" si="10"/>
        <v>0.11507479861910241</v>
      </c>
      <c r="K467" s="66" t="s">
        <v>3471</v>
      </c>
      <c r="L467" s="66" t="s">
        <v>3472</v>
      </c>
    </row>
    <row r="468" spans="2:12" x14ac:dyDescent="0.3">
      <c r="B468" s="27" t="s">
        <v>4115</v>
      </c>
      <c r="C468" s="27">
        <v>584</v>
      </c>
      <c r="D468" s="44" t="s">
        <v>4120</v>
      </c>
      <c r="E468" s="109">
        <v>50</v>
      </c>
      <c r="F468" s="27"/>
      <c r="G468" s="27">
        <v>1</v>
      </c>
      <c r="H468" s="44">
        <v>52.14</v>
      </c>
      <c r="I468" s="44">
        <f t="shared" si="10"/>
        <v>0.95895665515918682</v>
      </c>
      <c r="K468" s="66" t="s">
        <v>4159</v>
      </c>
    </row>
    <row r="469" spans="2:12" x14ac:dyDescent="0.3">
      <c r="B469" s="27" t="s">
        <v>4116</v>
      </c>
      <c r="C469" s="27">
        <v>585</v>
      </c>
      <c r="D469" s="44" t="s">
        <v>529</v>
      </c>
      <c r="E469" s="109">
        <v>28</v>
      </c>
      <c r="F469" s="27"/>
      <c r="G469" s="27">
        <v>1</v>
      </c>
      <c r="H469" s="44">
        <v>521.42999999999995</v>
      </c>
      <c r="I469" s="44">
        <f t="shared" si="10"/>
        <v>5.3698483017854751E-2</v>
      </c>
      <c r="K469" s="66" t="s">
        <v>3475</v>
      </c>
      <c r="L469" s="66" t="s">
        <v>3476</v>
      </c>
    </row>
    <row r="470" spans="2:12" x14ac:dyDescent="0.3">
      <c r="B470" s="27" t="s">
        <v>4116</v>
      </c>
      <c r="C470" s="27">
        <v>586</v>
      </c>
      <c r="D470" s="44" t="s">
        <v>355</v>
      </c>
      <c r="E470" s="109">
        <v>8.99</v>
      </c>
      <c r="F470" s="27"/>
      <c r="G470" s="27">
        <v>1</v>
      </c>
      <c r="H470" s="44">
        <v>260.70999999999998</v>
      </c>
      <c r="I470" s="44">
        <f t="shared" si="10"/>
        <v>3.4482758620689662E-2</v>
      </c>
      <c r="K470" s="66" t="s">
        <v>4160</v>
      </c>
      <c r="L470" s="66" t="s">
        <v>4161</v>
      </c>
    </row>
    <row r="471" spans="2:12" x14ac:dyDescent="0.3">
      <c r="B471" s="27" t="s">
        <v>4116</v>
      </c>
      <c r="C471" s="27">
        <v>587</v>
      </c>
      <c r="D471" s="44" t="s">
        <v>3402</v>
      </c>
      <c r="E471" s="109">
        <v>10</v>
      </c>
      <c r="F471" s="27"/>
      <c r="G471" s="27">
        <v>1</v>
      </c>
      <c r="H471" s="44">
        <v>260.70999999999998</v>
      </c>
      <c r="I471" s="44">
        <f t="shared" si="10"/>
        <v>3.8356794906217642E-2</v>
      </c>
      <c r="K471" s="66" t="s">
        <v>4162</v>
      </c>
      <c r="L471" s="66" t="s">
        <v>4163</v>
      </c>
    </row>
    <row r="472" spans="2:12" x14ac:dyDescent="0.3">
      <c r="B472" s="27" t="s">
        <v>4116</v>
      </c>
      <c r="C472" s="27">
        <v>588</v>
      </c>
      <c r="D472" s="44" t="s">
        <v>569</v>
      </c>
      <c r="E472" s="109">
        <v>9.99</v>
      </c>
      <c r="F472" s="27"/>
      <c r="G472" s="27">
        <v>1</v>
      </c>
      <c r="H472" s="44">
        <v>104.29</v>
      </c>
      <c r="I472" s="44">
        <f t="shared" si="10"/>
        <v>9.5790583948604846E-2</v>
      </c>
      <c r="K472" s="66" t="s">
        <v>4164</v>
      </c>
      <c r="L472" s="66" t="s">
        <v>4165</v>
      </c>
    </row>
    <row r="473" spans="2:12" x14ac:dyDescent="0.3">
      <c r="B473" s="27" t="s">
        <v>3827</v>
      </c>
      <c r="C473" s="27">
        <v>589</v>
      </c>
      <c r="D473" s="44" t="s">
        <v>417</v>
      </c>
      <c r="E473" s="109">
        <v>6.99</v>
      </c>
      <c r="F473" s="27"/>
      <c r="G473" s="27">
        <v>1</v>
      </c>
      <c r="H473" s="44">
        <v>104.29</v>
      </c>
      <c r="I473" s="44">
        <f t="shared" si="10"/>
        <v>6.702464282289769E-2</v>
      </c>
      <c r="K473" s="66" t="s">
        <v>4166</v>
      </c>
      <c r="L473" s="66" t="s">
        <v>4167</v>
      </c>
    </row>
    <row r="474" spans="2:12" x14ac:dyDescent="0.3">
      <c r="B474" s="27" t="s">
        <v>3827</v>
      </c>
      <c r="C474" s="27">
        <v>590</v>
      </c>
      <c r="D474" s="44" t="s">
        <v>528</v>
      </c>
      <c r="E474" s="109">
        <v>79.989999999999995</v>
      </c>
      <c r="F474" s="27"/>
      <c r="G474" s="27">
        <v>1</v>
      </c>
      <c r="H474" s="44">
        <v>260.70999999999998</v>
      </c>
      <c r="I474" s="44">
        <f t="shared" si="10"/>
        <v>0.30681600245483487</v>
      </c>
      <c r="K474" s="66" t="s">
        <v>4744</v>
      </c>
      <c r="L474" s="66" t="s">
        <v>4745</v>
      </c>
    </row>
    <row r="475" spans="2:12" x14ac:dyDescent="0.3">
      <c r="B475" s="162" t="s">
        <v>340</v>
      </c>
      <c r="C475" s="27"/>
      <c r="D475" s="44"/>
      <c r="E475" s="109"/>
      <c r="F475" s="27"/>
      <c r="G475" s="27"/>
      <c r="H475" s="44"/>
      <c r="I475" s="44"/>
    </row>
    <row r="476" spans="2:12" x14ac:dyDescent="0.3">
      <c r="B476" s="27" t="s">
        <v>3395</v>
      </c>
      <c r="C476" s="27">
        <v>628</v>
      </c>
      <c r="D476" s="44" t="s">
        <v>354</v>
      </c>
      <c r="E476" s="109">
        <v>3.95</v>
      </c>
      <c r="F476" s="27"/>
      <c r="G476" s="27">
        <v>2</v>
      </c>
      <c r="H476" s="44">
        <v>521.42999999999995</v>
      </c>
      <c r="I476" s="44">
        <f t="shared" si="10"/>
        <v>1.5150643422894733E-2</v>
      </c>
      <c r="K476" s="66" t="s">
        <v>3544</v>
      </c>
      <c r="L476" s="66" t="s">
        <v>3545</v>
      </c>
    </row>
    <row r="477" spans="2:12" x14ac:dyDescent="0.3">
      <c r="B477" s="27" t="s">
        <v>3395</v>
      </c>
      <c r="C477" s="27">
        <v>629</v>
      </c>
      <c r="D477" s="44" t="s">
        <v>4121</v>
      </c>
      <c r="E477" s="109">
        <v>3.45</v>
      </c>
      <c r="F477" s="27"/>
      <c r="G477" s="27">
        <v>1</v>
      </c>
      <c r="H477" s="44">
        <v>521.42999999999995</v>
      </c>
      <c r="I477" s="44">
        <f t="shared" si="10"/>
        <v>6.6164202289856746E-3</v>
      </c>
      <c r="K477" s="66" t="s">
        <v>4171</v>
      </c>
      <c r="L477" s="66" t="s">
        <v>3547</v>
      </c>
    </row>
    <row r="478" spans="2:12" x14ac:dyDescent="0.3">
      <c r="B478" s="27" t="s">
        <v>3395</v>
      </c>
      <c r="C478" s="27">
        <v>630</v>
      </c>
      <c r="D478" s="44" t="s">
        <v>252</v>
      </c>
      <c r="E478" s="109">
        <v>2.4900000000000002</v>
      </c>
      <c r="F478" s="27"/>
      <c r="G478" s="27">
        <v>1</v>
      </c>
      <c r="H478" s="44">
        <v>521.42999999999995</v>
      </c>
      <c r="I478" s="44">
        <f t="shared" si="10"/>
        <v>4.7753293826592264E-3</v>
      </c>
      <c r="K478" s="66" t="s">
        <v>4813</v>
      </c>
      <c r="L478" s="66" t="s">
        <v>4814</v>
      </c>
    </row>
    <row r="479" spans="2:12" x14ac:dyDescent="0.3">
      <c r="B479" s="27" t="s">
        <v>2424</v>
      </c>
      <c r="C479" s="27">
        <v>631</v>
      </c>
      <c r="D479" s="44" t="s">
        <v>351</v>
      </c>
      <c r="E479" s="109">
        <v>9.99</v>
      </c>
      <c r="F479" s="27"/>
      <c r="G479" s="27">
        <v>1</v>
      </c>
      <c r="H479" s="44">
        <v>52.14</v>
      </c>
      <c r="I479" s="44">
        <f t="shared" si="10"/>
        <v>0.19159953970080554</v>
      </c>
      <c r="K479" s="66" t="s">
        <v>4173</v>
      </c>
      <c r="L479" s="66" t="s">
        <v>3551</v>
      </c>
    </row>
    <row r="480" spans="2:12" x14ac:dyDescent="0.3">
      <c r="B480" s="27" t="s">
        <v>3395</v>
      </c>
      <c r="C480" s="27">
        <v>632</v>
      </c>
      <c r="D480" s="44" t="s">
        <v>352</v>
      </c>
      <c r="E480" s="109">
        <v>10</v>
      </c>
      <c r="F480" s="27"/>
      <c r="G480" s="27">
        <v>1</v>
      </c>
      <c r="H480" s="44">
        <v>52.14</v>
      </c>
      <c r="I480" s="44">
        <f t="shared" si="10"/>
        <v>0.19179133103183735</v>
      </c>
      <c r="K480" s="66" t="s">
        <v>4174</v>
      </c>
      <c r="L480" s="66" t="s">
        <v>3535</v>
      </c>
    </row>
    <row r="481" spans="2:12" x14ac:dyDescent="0.3">
      <c r="B481" s="27" t="s">
        <v>2931</v>
      </c>
      <c r="C481" s="27">
        <v>633</v>
      </c>
      <c r="D481" s="44" t="s">
        <v>355</v>
      </c>
      <c r="E481" s="109">
        <v>22.99</v>
      </c>
      <c r="F481" s="27"/>
      <c r="G481" s="27">
        <v>2</v>
      </c>
      <c r="H481" s="44">
        <v>260.70999999999998</v>
      </c>
      <c r="I481" s="44">
        <f t="shared" si="10"/>
        <v>0.1763645429787887</v>
      </c>
      <c r="K481" s="66" t="s">
        <v>4815</v>
      </c>
      <c r="L481" s="66" t="s">
        <v>4175</v>
      </c>
    </row>
    <row r="482" spans="2:12" x14ac:dyDescent="0.3">
      <c r="B482" s="162" t="s">
        <v>4176</v>
      </c>
      <c r="C482" s="27"/>
      <c r="D482" s="27"/>
      <c r="E482" s="109"/>
      <c r="F482" s="27"/>
      <c r="G482" s="27"/>
      <c r="H482" s="44"/>
      <c r="I482" s="44"/>
    </row>
    <row r="483" spans="2:12" x14ac:dyDescent="0.3">
      <c r="B483" s="27" t="s">
        <v>3396</v>
      </c>
      <c r="C483" s="27">
        <v>634</v>
      </c>
      <c r="D483" s="27" t="s">
        <v>181</v>
      </c>
      <c r="E483" s="109">
        <v>3.85</v>
      </c>
      <c r="F483" s="27"/>
      <c r="G483" s="27">
        <v>8</v>
      </c>
      <c r="H483" s="44">
        <v>52.14</v>
      </c>
      <c r="I483" s="44">
        <f t="shared" si="10"/>
        <v>0.59071729957805907</v>
      </c>
      <c r="K483" s="66" t="s">
        <v>4180</v>
      </c>
    </row>
    <row r="484" spans="2:12" x14ac:dyDescent="0.3">
      <c r="B484" s="27" t="s">
        <v>3396</v>
      </c>
      <c r="C484" s="27">
        <v>635</v>
      </c>
      <c r="D484" s="27" t="s">
        <v>4177</v>
      </c>
      <c r="E484" s="109">
        <v>0</v>
      </c>
      <c r="F484" s="27"/>
      <c r="G484" s="27">
        <v>2</v>
      </c>
      <c r="H484" s="44">
        <v>104.29</v>
      </c>
      <c r="I484" s="44">
        <f t="shared" si="10"/>
        <v>0</v>
      </c>
      <c r="K484" s="66" t="s">
        <v>3556</v>
      </c>
      <c r="L484" s="66" t="s">
        <v>4181</v>
      </c>
    </row>
    <row r="485" spans="2:12" x14ac:dyDescent="0.3">
      <c r="B485" s="27" t="s">
        <v>3396</v>
      </c>
      <c r="C485" s="27">
        <v>636</v>
      </c>
      <c r="D485" s="27" t="s">
        <v>183</v>
      </c>
      <c r="E485" s="109">
        <v>80</v>
      </c>
      <c r="F485" s="27"/>
      <c r="G485" s="27">
        <v>2</v>
      </c>
      <c r="H485" s="44">
        <v>104.29</v>
      </c>
      <c r="I485" s="44">
        <f t="shared" ref="I485:I500" si="11">(E485*G485)/H485</f>
        <v>1.534183526704382</v>
      </c>
      <c r="K485" s="66" t="s">
        <v>4822</v>
      </c>
    </row>
    <row r="486" spans="2:12" x14ac:dyDescent="0.3">
      <c r="B486" s="27" t="s">
        <v>3396</v>
      </c>
      <c r="C486" s="27">
        <v>637</v>
      </c>
      <c r="D486" s="27" t="s">
        <v>4178</v>
      </c>
      <c r="E486" s="107">
        <v>18.5</v>
      </c>
      <c r="F486" s="27"/>
      <c r="G486" s="27">
        <v>4</v>
      </c>
      <c r="H486" s="44">
        <v>52.14</v>
      </c>
      <c r="I486" s="44">
        <f t="shared" si="11"/>
        <v>1.4192558496355965</v>
      </c>
      <c r="K486" s="66" t="s">
        <v>4183</v>
      </c>
    </row>
    <row r="487" spans="2:12" x14ac:dyDescent="0.3">
      <c r="B487" s="27" t="s">
        <v>3396</v>
      </c>
      <c r="C487" s="27">
        <v>638</v>
      </c>
      <c r="D487" s="27" t="s">
        <v>185</v>
      </c>
      <c r="E487" s="107">
        <v>50.5</v>
      </c>
      <c r="F487" s="27"/>
      <c r="G487" s="27">
        <v>2</v>
      </c>
      <c r="H487" s="44">
        <v>52.14</v>
      </c>
      <c r="I487" s="44">
        <f t="shared" si="11"/>
        <v>1.9370924434215573</v>
      </c>
      <c r="K487" s="66" t="s">
        <v>4823</v>
      </c>
    </row>
    <row r="488" spans="2:12" x14ac:dyDescent="0.3">
      <c r="B488" s="27" t="s">
        <v>3396</v>
      </c>
      <c r="C488" s="27">
        <v>639</v>
      </c>
      <c r="D488" s="27" t="s">
        <v>279</v>
      </c>
      <c r="E488" s="109">
        <v>1.05</v>
      </c>
      <c r="F488" s="27">
        <v>40</v>
      </c>
      <c r="G488" s="27">
        <v>1</v>
      </c>
      <c r="H488" s="44">
        <v>52.14</v>
      </c>
      <c r="I488" s="44">
        <f t="shared" si="11"/>
        <v>2.0138089758342925E-2</v>
      </c>
      <c r="K488" s="66" t="s">
        <v>4824</v>
      </c>
      <c r="L488" s="66" t="s">
        <v>3561</v>
      </c>
    </row>
    <row r="489" spans="2:12" x14ac:dyDescent="0.3">
      <c r="B489" s="27" t="s">
        <v>3396</v>
      </c>
      <c r="C489" s="27">
        <v>640</v>
      </c>
      <c r="D489" s="27" t="s">
        <v>346</v>
      </c>
      <c r="E489" s="109">
        <v>1.25</v>
      </c>
      <c r="F489" s="27">
        <v>16</v>
      </c>
      <c r="G489" s="27">
        <v>1</v>
      </c>
      <c r="H489" s="44">
        <v>8.69</v>
      </c>
      <c r="I489" s="44">
        <f t="shared" si="11"/>
        <v>0.14384349827387802</v>
      </c>
      <c r="K489" s="66" t="s">
        <v>4185</v>
      </c>
      <c r="L489" s="66" t="s">
        <v>3563</v>
      </c>
    </row>
    <row r="490" spans="2:12" x14ac:dyDescent="0.3">
      <c r="B490" s="27" t="s">
        <v>3396</v>
      </c>
      <c r="C490" s="27">
        <v>641</v>
      </c>
      <c r="D490" s="27" t="s">
        <v>3420</v>
      </c>
      <c r="E490" s="109">
        <v>1.89</v>
      </c>
      <c r="F490" s="27">
        <v>16</v>
      </c>
      <c r="G490" s="27">
        <v>1</v>
      </c>
      <c r="H490" s="44">
        <v>8.69</v>
      </c>
      <c r="I490" s="44">
        <f t="shared" si="11"/>
        <v>0.21749136939010358</v>
      </c>
      <c r="K490" s="66" t="s">
        <v>4185</v>
      </c>
      <c r="L490" s="66" t="s">
        <v>3564</v>
      </c>
    </row>
    <row r="491" spans="2:12" x14ac:dyDescent="0.3">
      <c r="B491" s="27" t="s">
        <v>3396</v>
      </c>
      <c r="C491" s="27">
        <v>642</v>
      </c>
      <c r="D491" s="27" t="s">
        <v>4179</v>
      </c>
      <c r="E491" s="109">
        <v>2.1</v>
      </c>
      <c r="F491" s="27"/>
      <c r="G491" s="27">
        <v>1</v>
      </c>
      <c r="H491" s="44">
        <v>52.14</v>
      </c>
      <c r="I491" s="44">
        <f t="shared" si="11"/>
        <v>4.0276179516685849E-2</v>
      </c>
      <c r="K491" s="66" t="s">
        <v>3565</v>
      </c>
      <c r="L491" s="66" t="s">
        <v>4186</v>
      </c>
    </row>
    <row r="492" spans="2:12" x14ac:dyDescent="0.3">
      <c r="B492" s="27" t="s">
        <v>3396</v>
      </c>
      <c r="C492" s="27">
        <v>643</v>
      </c>
      <c r="D492" s="27" t="s">
        <v>3421</v>
      </c>
      <c r="E492" s="109">
        <v>3.2</v>
      </c>
      <c r="F492" s="27"/>
      <c r="G492" s="27">
        <v>1</v>
      </c>
      <c r="H492" s="44">
        <v>104.29</v>
      </c>
      <c r="I492" s="44">
        <f t="shared" si="11"/>
        <v>3.0683670534087638E-2</v>
      </c>
      <c r="K492" s="66" t="s">
        <v>4187</v>
      </c>
      <c r="L492" s="66" t="s">
        <v>4188</v>
      </c>
    </row>
    <row r="493" spans="2:12" x14ac:dyDescent="0.3">
      <c r="B493" s="27" t="s">
        <v>3396</v>
      </c>
      <c r="C493" s="27">
        <v>644</v>
      </c>
      <c r="D493" s="27" t="s">
        <v>4816</v>
      </c>
      <c r="E493" s="109">
        <v>3.39</v>
      </c>
      <c r="F493" s="27"/>
      <c r="G493" s="27">
        <v>1</v>
      </c>
      <c r="H493" s="44">
        <v>52.14</v>
      </c>
      <c r="I493" s="44">
        <f t="shared" si="11"/>
        <v>6.5017261219792871E-2</v>
      </c>
      <c r="K493" s="66" t="s">
        <v>3565</v>
      </c>
      <c r="L493" s="66" t="s">
        <v>3569</v>
      </c>
    </row>
    <row r="494" spans="2:12" x14ac:dyDescent="0.3">
      <c r="B494" s="27" t="s">
        <v>3396</v>
      </c>
      <c r="C494" s="27">
        <v>645</v>
      </c>
      <c r="D494" s="27" t="s">
        <v>3423</v>
      </c>
      <c r="E494" s="109">
        <v>2.99</v>
      </c>
      <c r="F494" s="27">
        <v>8</v>
      </c>
      <c r="G494" s="27">
        <v>1</v>
      </c>
      <c r="H494" s="44">
        <v>52.14</v>
      </c>
      <c r="I494" s="44">
        <f t="shared" si="11"/>
        <v>5.7345607978519376E-2</v>
      </c>
      <c r="K494" s="66" t="s">
        <v>3570</v>
      </c>
      <c r="L494" s="66" t="s">
        <v>4189</v>
      </c>
    </row>
    <row r="495" spans="2:12" x14ac:dyDescent="0.3">
      <c r="B495" s="27" t="s">
        <v>3396</v>
      </c>
      <c r="C495" s="27">
        <v>646</v>
      </c>
      <c r="D495" s="27" t="s">
        <v>3424</v>
      </c>
      <c r="E495" s="109">
        <v>2.4900000000000002</v>
      </c>
      <c r="F495" s="27">
        <v>30</v>
      </c>
      <c r="G495" s="27">
        <v>8</v>
      </c>
      <c r="H495" s="44">
        <v>52.14</v>
      </c>
      <c r="I495" s="44">
        <f t="shared" si="11"/>
        <v>0.38204833141542005</v>
      </c>
      <c r="K495" s="66" t="s">
        <v>4825</v>
      </c>
      <c r="L495" s="66" t="s">
        <v>3573</v>
      </c>
    </row>
    <row r="496" spans="2:12" x14ac:dyDescent="0.3">
      <c r="B496" s="27" t="s">
        <v>3396</v>
      </c>
      <c r="C496" s="27">
        <v>647</v>
      </c>
      <c r="D496" s="27" t="s">
        <v>188</v>
      </c>
      <c r="E496" s="109">
        <v>6.99</v>
      </c>
      <c r="F496" s="27"/>
      <c r="G496" s="27">
        <v>1</v>
      </c>
      <c r="H496" s="44">
        <v>104.29</v>
      </c>
      <c r="I496" s="44">
        <f t="shared" si="11"/>
        <v>6.702464282289769E-2</v>
      </c>
      <c r="K496" s="66" t="s">
        <v>3574</v>
      </c>
      <c r="L496" s="66" t="s">
        <v>4191</v>
      </c>
    </row>
    <row r="497" spans="2:12" x14ac:dyDescent="0.3">
      <c r="B497" s="162" t="s">
        <v>340</v>
      </c>
      <c r="C497" s="27"/>
      <c r="D497" s="27"/>
      <c r="E497" s="109"/>
      <c r="F497" s="27"/>
      <c r="G497" s="27"/>
      <c r="H497" s="44"/>
      <c r="I497" s="44"/>
    </row>
    <row r="498" spans="2:12" x14ac:dyDescent="0.3">
      <c r="B498" s="27" t="s">
        <v>3396</v>
      </c>
      <c r="C498" s="27">
        <v>661</v>
      </c>
      <c r="D498" s="27" t="s">
        <v>353</v>
      </c>
      <c r="E498" s="109">
        <v>9.99</v>
      </c>
      <c r="F498" s="27">
        <v>1</v>
      </c>
      <c r="G498" s="27">
        <v>1</v>
      </c>
      <c r="H498" s="44">
        <v>521.42999999999995</v>
      </c>
      <c r="I498" s="44">
        <f t="shared" si="11"/>
        <v>1.9158851619584607E-2</v>
      </c>
      <c r="K498" s="66" t="s">
        <v>4192</v>
      </c>
      <c r="L498" s="66" t="s">
        <v>3583</v>
      </c>
    </row>
    <row r="499" spans="2:12" x14ac:dyDescent="0.3">
      <c r="B499" s="27" t="s">
        <v>3396</v>
      </c>
      <c r="C499" s="27">
        <v>662</v>
      </c>
      <c r="D499" s="27" t="s">
        <v>3426</v>
      </c>
      <c r="E499" s="109">
        <v>6.99</v>
      </c>
      <c r="F499" s="27">
        <v>40</v>
      </c>
      <c r="G499" s="27">
        <v>1</v>
      </c>
      <c r="H499" s="44">
        <v>521.42999999999995</v>
      </c>
      <c r="I499" s="44">
        <f t="shared" si="11"/>
        <v>1.3405442724814455E-2</v>
      </c>
      <c r="K499" s="66" t="s">
        <v>4850</v>
      </c>
      <c r="L499" s="66" t="s">
        <v>3585</v>
      </c>
    </row>
    <row r="500" spans="2:12" x14ac:dyDescent="0.3">
      <c r="B500" s="27" t="s">
        <v>3396</v>
      </c>
      <c r="C500" s="27">
        <v>663</v>
      </c>
      <c r="D500" s="27" t="s">
        <v>388</v>
      </c>
      <c r="E500" s="109">
        <v>4.3499999999999996</v>
      </c>
      <c r="F500" s="27"/>
      <c r="G500" s="27">
        <v>1</v>
      </c>
      <c r="H500" s="44">
        <v>104.29</v>
      </c>
      <c r="I500" s="44">
        <f t="shared" si="11"/>
        <v>4.1710614632275378E-2</v>
      </c>
      <c r="K500" s="66" t="s">
        <v>4851</v>
      </c>
      <c r="L500" s="66" t="s">
        <v>4852</v>
      </c>
    </row>
    <row r="501" spans="2:12" x14ac:dyDescent="0.3">
      <c r="B501" s="27"/>
      <c r="C501" s="27"/>
      <c r="D501" s="27"/>
      <c r="E501" s="109"/>
      <c r="F501" s="27"/>
      <c r="G501" s="27"/>
      <c r="H501" s="44"/>
      <c r="I501" s="44"/>
    </row>
    <row r="502" spans="2:12" x14ac:dyDescent="0.3">
      <c r="B502" s="40" t="s">
        <v>14</v>
      </c>
      <c r="C502" s="27"/>
      <c r="D502" s="27"/>
      <c r="E502" s="109"/>
      <c r="F502" s="27"/>
      <c r="G502" s="27"/>
      <c r="H502" s="44"/>
      <c r="I502" s="44"/>
    </row>
    <row r="503" spans="2:12" x14ac:dyDescent="0.3">
      <c r="B503" s="162" t="s">
        <v>4176</v>
      </c>
      <c r="C503" s="27"/>
      <c r="D503" s="44"/>
      <c r="E503" s="109"/>
      <c r="F503" s="27"/>
      <c r="G503" s="27"/>
      <c r="H503" s="44"/>
      <c r="I503" s="44"/>
    </row>
    <row r="504" spans="2:12" x14ac:dyDescent="0.3">
      <c r="B504" s="27" t="s">
        <v>356</v>
      </c>
      <c r="C504" s="27">
        <v>664</v>
      </c>
      <c r="D504" s="27" t="s">
        <v>356</v>
      </c>
      <c r="E504" s="109">
        <v>179.99</v>
      </c>
      <c r="F504" s="27"/>
      <c r="G504" s="27">
        <v>1</v>
      </c>
      <c r="H504" s="44">
        <v>521.42999999999995</v>
      </c>
      <c r="I504" s="44">
        <f t="shared" ref="I504:I511" si="12">(E504*G504)/H504</f>
        <v>0.34518535565655989</v>
      </c>
      <c r="K504" s="66" t="s">
        <v>4853</v>
      </c>
      <c r="L504" s="66" t="s">
        <v>3596</v>
      </c>
    </row>
    <row r="505" spans="2:12" x14ac:dyDescent="0.3">
      <c r="B505" s="27" t="s">
        <v>205</v>
      </c>
      <c r="C505" s="27">
        <v>665</v>
      </c>
      <c r="D505" s="27" t="s">
        <v>205</v>
      </c>
      <c r="E505" s="109"/>
      <c r="F505" s="27"/>
      <c r="G505" s="27">
        <v>1</v>
      </c>
      <c r="H505" s="44">
        <v>4</v>
      </c>
      <c r="I505" s="44">
        <f t="shared" si="12"/>
        <v>0</v>
      </c>
      <c r="K505" s="66" t="s">
        <v>4195</v>
      </c>
      <c r="L505" s="66" t="s">
        <v>4196</v>
      </c>
    </row>
    <row r="506" spans="2:12" x14ac:dyDescent="0.3">
      <c r="B506" s="27" t="s">
        <v>3586</v>
      </c>
      <c r="C506" s="27">
        <v>666</v>
      </c>
      <c r="D506" s="27" t="s">
        <v>3586</v>
      </c>
      <c r="E506" s="109">
        <v>5</v>
      </c>
      <c r="F506" s="27"/>
      <c r="G506" s="27">
        <v>1</v>
      </c>
      <c r="H506" s="44">
        <v>1</v>
      </c>
      <c r="I506" s="44">
        <f t="shared" si="12"/>
        <v>5</v>
      </c>
      <c r="K506" s="66" t="s">
        <v>4854</v>
      </c>
    </row>
    <row r="507" spans="2:12" x14ac:dyDescent="0.3">
      <c r="B507" s="27" t="s">
        <v>2518</v>
      </c>
      <c r="C507" s="27">
        <v>667</v>
      </c>
      <c r="D507" s="44" t="s">
        <v>210</v>
      </c>
      <c r="E507" s="109">
        <v>30</v>
      </c>
      <c r="F507" s="27"/>
      <c r="G507" s="27">
        <v>2</v>
      </c>
      <c r="H507" s="44">
        <v>52.14</v>
      </c>
      <c r="I507" s="44">
        <f t="shared" si="12"/>
        <v>1.1507479861910241</v>
      </c>
      <c r="K507" s="66" t="s">
        <v>4198</v>
      </c>
    </row>
    <row r="508" spans="2:12" x14ac:dyDescent="0.3">
      <c r="B508" s="162" t="s">
        <v>340</v>
      </c>
      <c r="C508" s="27"/>
      <c r="D508" s="44"/>
      <c r="E508" s="109"/>
      <c r="F508" s="27"/>
      <c r="G508" s="27"/>
      <c r="H508" s="44"/>
      <c r="I508" s="44"/>
    </row>
    <row r="509" spans="2:12" x14ac:dyDescent="0.3">
      <c r="B509" s="27"/>
      <c r="C509" s="27">
        <v>668</v>
      </c>
      <c r="D509" s="44" t="s">
        <v>3588</v>
      </c>
      <c r="E509" s="109">
        <v>3.99</v>
      </c>
      <c r="F509" s="27">
        <v>2</v>
      </c>
      <c r="G509" s="27">
        <v>1</v>
      </c>
      <c r="H509" s="44">
        <v>260.70999999999998</v>
      </c>
      <c r="I509" s="44">
        <f t="shared" si="12"/>
        <v>1.5304361167580839E-2</v>
      </c>
      <c r="K509" s="66" t="s">
        <v>3593</v>
      </c>
      <c r="L509" s="66" t="s">
        <v>3597</v>
      </c>
    </row>
    <row r="510" spans="2:12" x14ac:dyDescent="0.3">
      <c r="B510" s="27" t="s">
        <v>380</v>
      </c>
      <c r="C510" s="27">
        <v>669</v>
      </c>
      <c r="D510" s="44" t="s">
        <v>380</v>
      </c>
      <c r="E510" s="109">
        <v>7895</v>
      </c>
      <c r="F510" s="27"/>
      <c r="G510" s="27">
        <v>1</v>
      </c>
      <c r="H510" s="44">
        <v>1</v>
      </c>
      <c r="I510" s="180">
        <f t="shared" si="12"/>
        <v>7895</v>
      </c>
      <c r="K510" s="66" t="s">
        <v>3594</v>
      </c>
      <c r="L510" s="66" t="s">
        <v>3598</v>
      </c>
    </row>
    <row r="511" spans="2:12" x14ac:dyDescent="0.3">
      <c r="B511" s="27" t="s">
        <v>3587</v>
      </c>
      <c r="C511" s="27">
        <v>670</v>
      </c>
      <c r="D511" s="44" t="s">
        <v>3589</v>
      </c>
      <c r="E511" s="109">
        <v>89.95</v>
      </c>
      <c r="F511" s="27"/>
      <c r="G511" s="27">
        <v>1</v>
      </c>
      <c r="H511" s="44">
        <v>521.42999999999995</v>
      </c>
      <c r="I511" s="44">
        <f t="shared" si="12"/>
        <v>0.17250637669485838</v>
      </c>
      <c r="K511" s="66" t="s">
        <v>3595</v>
      </c>
      <c r="L511" s="66" t="s">
        <v>4855</v>
      </c>
    </row>
    <row r="512" spans="2:12" x14ac:dyDescent="0.3">
      <c r="B512" s="27"/>
      <c r="C512" s="27"/>
      <c r="D512" s="27"/>
      <c r="E512" s="109"/>
      <c r="F512" s="27"/>
      <c r="G512" s="27"/>
      <c r="H512" s="44"/>
      <c r="I512" s="44"/>
    </row>
    <row r="513" spans="2:12" x14ac:dyDescent="0.3">
      <c r="B513" s="40" t="s">
        <v>257</v>
      </c>
      <c r="C513" s="27"/>
      <c r="D513" s="27"/>
      <c r="E513" s="109"/>
      <c r="F513" s="27"/>
      <c r="G513" s="27"/>
      <c r="H513" s="44"/>
      <c r="I513" s="44"/>
    </row>
    <row r="514" spans="2:12" x14ac:dyDescent="0.3">
      <c r="B514" s="162" t="s">
        <v>4176</v>
      </c>
      <c r="C514" s="27"/>
      <c r="D514" s="27"/>
      <c r="E514" s="109"/>
      <c r="F514" s="27"/>
      <c r="G514" s="27"/>
      <c r="H514" s="44"/>
      <c r="I514" s="44"/>
    </row>
    <row r="515" spans="2:12" x14ac:dyDescent="0.3">
      <c r="B515" s="27" t="s">
        <v>2529</v>
      </c>
      <c r="C515" s="27">
        <v>671</v>
      </c>
      <c r="D515" s="27" t="s">
        <v>212</v>
      </c>
      <c r="E515" s="109">
        <v>200</v>
      </c>
      <c r="F515" s="27"/>
      <c r="G515" s="27">
        <v>1</v>
      </c>
      <c r="H515" s="44">
        <v>521.42999999999995</v>
      </c>
      <c r="I515" s="44">
        <f t="shared" ref="I515:I547" si="13">(E515*G515)/H515</f>
        <v>0.38356059298467682</v>
      </c>
      <c r="K515" s="66" t="s">
        <v>4204</v>
      </c>
      <c r="L515" s="66" t="s">
        <v>3643</v>
      </c>
    </row>
    <row r="516" spans="2:12" x14ac:dyDescent="0.3">
      <c r="B516" s="27" t="s">
        <v>2529</v>
      </c>
      <c r="C516" s="27">
        <v>672</v>
      </c>
      <c r="D516" s="27" t="s">
        <v>3606</v>
      </c>
      <c r="E516" s="109">
        <v>24.99</v>
      </c>
      <c r="F516" s="27"/>
      <c r="G516" s="27">
        <v>1</v>
      </c>
      <c r="H516" s="44">
        <v>521.42999999999995</v>
      </c>
      <c r="I516" s="44">
        <f t="shared" si="13"/>
        <v>4.7925896093435359E-2</v>
      </c>
      <c r="K516" s="66" t="s">
        <v>3616</v>
      </c>
      <c r="L516" s="66" t="s">
        <v>3644</v>
      </c>
    </row>
    <row r="517" spans="2:12" x14ac:dyDescent="0.3">
      <c r="B517" s="27" t="s">
        <v>2529</v>
      </c>
      <c r="C517" s="27">
        <v>673</v>
      </c>
      <c r="D517" s="27" t="s">
        <v>214</v>
      </c>
      <c r="E517" s="109">
        <v>164.3</v>
      </c>
      <c r="F517" s="27"/>
      <c r="G517" s="27">
        <v>1</v>
      </c>
      <c r="H517" s="44">
        <v>208.57</v>
      </c>
      <c r="I517" s="44">
        <f t="shared" si="13"/>
        <v>0.78774512154192844</v>
      </c>
      <c r="K517" s="66" t="s">
        <v>4205</v>
      </c>
      <c r="L517" s="66" t="s">
        <v>3645</v>
      </c>
    </row>
    <row r="518" spans="2:12" x14ac:dyDescent="0.3">
      <c r="B518" s="27" t="s">
        <v>3600</v>
      </c>
      <c r="C518" s="27">
        <v>674</v>
      </c>
      <c r="D518" s="27" t="s">
        <v>357</v>
      </c>
      <c r="E518" s="109">
        <v>119.99</v>
      </c>
      <c r="F518" s="27"/>
      <c r="G518" s="27">
        <v>1</v>
      </c>
      <c r="H518" s="44">
        <v>208.57</v>
      </c>
      <c r="I518" s="44">
        <f t="shared" si="13"/>
        <v>0.57529846094836268</v>
      </c>
      <c r="K518" s="66" t="s">
        <v>3618</v>
      </c>
      <c r="L518" s="66" t="s">
        <v>3646</v>
      </c>
    </row>
    <row r="519" spans="2:12" x14ac:dyDescent="0.3">
      <c r="B519" s="27" t="s">
        <v>4200</v>
      </c>
      <c r="C519" s="27">
        <v>675</v>
      </c>
      <c r="D519" s="27" t="s">
        <v>216</v>
      </c>
      <c r="E519" s="109">
        <v>20</v>
      </c>
      <c r="F519" s="27"/>
      <c r="G519" s="27">
        <v>14</v>
      </c>
      <c r="H519" s="44">
        <v>52.14</v>
      </c>
      <c r="I519" s="44">
        <f t="shared" si="13"/>
        <v>5.3701572688914458</v>
      </c>
      <c r="K519" s="66" t="s">
        <v>4206</v>
      </c>
    </row>
    <row r="520" spans="2:12" x14ac:dyDescent="0.3">
      <c r="B520" s="27" t="s">
        <v>2530</v>
      </c>
      <c r="C520" s="27">
        <v>676</v>
      </c>
      <c r="D520" s="27" t="s">
        <v>216</v>
      </c>
      <c r="E520" s="109">
        <v>15</v>
      </c>
      <c r="F520" s="27"/>
      <c r="G520" s="27">
        <v>12</v>
      </c>
      <c r="H520" s="44">
        <v>52.14</v>
      </c>
      <c r="I520" s="44">
        <f t="shared" si="13"/>
        <v>3.4522439585730726</v>
      </c>
      <c r="K520" s="66" t="s">
        <v>4207</v>
      </c>
    </row>
    <row r="521" spans="2:12" x14ac:dyDescent="0.3">
      <c r="B521" s="27" t="s">
        <v>2530</v>
      </c>
      <c r="C521" s="27">
        <v>677</v>
      </c>
      <c r="D521" s="27" t="s">
        <v>216</v>
      </c>
      <c r="E521" s="109">
        <v>10</v>
      </c>
      <c r="F521" s="27"/>
      <c r="G521" s="27">
        <v>1</v>
      </c>
      <c r="H521" s="44">
        <v>52.14</v>
      </c>
      <c r="I521" s="44">
        <f t="shared" si="13"/>
        <v>0.19179133103183735</v>
      </c>
      <c r="K521" s="66" t="s">
        <v>3621</v>
      </c>
    </row>
    <row r="522" spans="2:12" x14ac:dyDescent="0.3">
      <c r="B522" s="27" t="s">
        <v>3601</v>
      </c>
      <c r="C522" s="27">
        <v>678</v>
      </c>
      <c r="D522" s="27" t="s">
        <v>216</v>
      </c>
      <c r="E522" s="109">
        <v>50</v>
      </c>
      <c r="F522" s="27"/>
      <c r="G522" s="27">
        <v>1</v>
      </c>
      <c r="H522" s="44">
        <v>52.14</v>
      </c>
      <c r="I522" s="44">
        <f t="shared" si="13"/>
        <v>0.95895665515918682</v>
      </c>
      <c r="K522" s="66" t="s">
        <v>4208</v>
      </c>
    </row>
    <row r="523" spans="2:12" x14ac:dyDescent="0.3">
      <c r="B523" s="27" t="s">
        <v>3602</v>
      </c>
      <c r="C523" s="27">
        <v>679</v>
      </c>
      <c r="D523" s="27" t="s">
        <v>537</v>
      </c>
      <c r="E523" s="109">
        <v>60</v>
      </c>
      <c r="F523" s="27"/>
      <c r="G523" s="27">
        <v>1</v>
      </c>
      <c r="H523" s="44">
        <v>521.42999999999995</v>
      </c>
      <c r="I523" s="44">
        <f t="shared" si="13"/>
        <v>0.11506817789540304</v>
      </c>
      <c r="K523" s="66" t="s">
        <v>4209</v>
      </c>
    </row>
    <row r="524" spans="2:12" x14ac:dyDescent="0.3">
      <c r="B524" s="27" t="s">
        <v>3602</v>
      </c>
      <c r="C524" s="27">
        <v>680</v>
      </c>
      <c r="D524" s="27" t="s">
        <v>537</v>
      </c>
      <c r="E524" s="109">
        <v>10</v>
      </c>
      <c r="F524" s="27"/>
      <c r="G524" s="27">
        <v>1</v>
      </c>
      <c r="H524" s="44">
        <v>52.14</v>
      </c>
      <c r="I524" s="44">
        <f t="shared" si="13"/>
        <v>0.19179133103183735</v>
      </c>
      <c r="K524" s="66" t="s">
        <v>4210</v>
      </c>
    </row>
    <row r="525" spans="2:12" x14ac:dyDescent="0.3">
      <c r="B525" s="27" t="s">
        <v>2534</v>
      </c>
      <c r="C525" s="27">
        <v>681</v>
      </c>
      <c r="D525" s="27" t="s">
        <v>1544</v>
      </c>
      <c r="E525" s="109">
        <v>10</v>
      </c>
      <c r="F525" s="27"/>
      <c r="G525" s="27">
        <v>2</v>
      </c>
      <c r="H525" s="44">
        <v>52.14</v>
      </c>
      <c r="I525" s="44">
        <f t="shared" si="13"/>
        <v>0.3835826620636747</v>
      </c>
      <c r="K525" s="66" t="s">
        <v>4211</v>
      </c>
    </row>
    <row r="526" spans="2:12" x14ac:dyDescent="0.3">
      <c r="B526" s="27" t="s">
        <v>3603</v>
      </c>
      <c r="C526" s="27">
        <v>682</v>
      </c>
      <c r="D526" s="27" t="s">
        <v>539</v>
      </c>
      <c r="E526" s="109">
        <v>1.99</v>
      </c>
      <c r="F526" s="27"/>
      <c r="G526" s="27">
        <v>1</v>
      </c>
      <c r="H526" s="44">
        <v>52.14</v>
      </c>
      <c r="I526" s="44">
        <f t="shared" si="13"/>
        <v>3.8166474875335636E-2</v>
      </c>
      <c r="K526" s="66" t="s">
        <v>4212</v>
      </c>
      <c r="L526" s="66" t="s">
        <v>3647</v>
      </c>
    </row>
    <row r="527" spans="2:12" x14ac:dyDescent="0.3">
      <c r="B527" s="27" t="s">
        <v>3603</v>
      </c>
      <c r="C527" s="27">
        <v>683</v>
      </c>
      <c r="D527" s="27" t="s">
        <v>3607</v>
      </c>
      <c r="E527" s="109">
        <v>5.09</v>
      </c>
      <c r="F527" s="27"/>
      <c r="G527" s="27">
        <v>1</v>
      </c>
      <c r="H527" s="44">
        <v>52.14</v>
      </c>
      <c r="I527" s="44">
        <f t="shared" si="13"/>
        <v>9.7621787495205212E-2</v>
      </c>
      <c r="K527" s="66" t="s">
        <v>4212</v>
      </c>
      <c r="L527" s="66" t="s">
        <v>3648</v>
      </c>
    </row>
    <row r="528" spans="2:12" x14ac:dyDescent="0.3">
      <c r="B528" s="27" t="s">
        <v>3603</v>
      </c>
      <c r="C528" s="27">
        <v>684</v>
      </c>
      <c r="D528" s="27" t="s">
        <v>360</v>
      </c>
      <c r="E528" s="109">
        <v>4.99</v>
      </c>
      <c r="F528" s="27">
        <v>10</v>
      </c>
      <c r="G528" s="27">
        <v>1</v>
      </c>
      <c r="H528" s="44">
        <v>52.14</v>
      </c>
      <c r="I528" s="44">
        <f t="shared" si="13"/>
        <v>9.570387418488685E-2</v>
      </c>
      <c r="K528" s="66" t="s">
        <v>4213</v>
      </c>
      <c r="L528" s="66" t="s">
        <v>3649</v>
      </c>
    </row>
    <row r="529" spans="2:12" x14ac:dyDescent="0.3">
      <c r="B529" s="27" t="s">
        <v>3603</v>
      </c>
      <c r="C529" s="27">
        <v>685</v>
      </c>
      <c r="D529" s="27" t="s">
        <v>358</v>
      </c>
      <c r="E529" s="109">
        <v>3.49</v>
      </c>
      <c r="F529" s="27">
        <v>50</v>
      </c>
      <c r="G529" s="27">
        <v>1</v>
      </c>
      <c r="H529" s="44">
        <v>52.14</v>
      </c>
      <c r="I529" s="44">
        <f t="shared" si="13"/>
        <v>6.6935174530111247E-2</v>
      </c>
      <c r="K529" s="66" t="s">
        <v>4214</v>
      </c>
      <c r="L529" s="66" t="s">
        <v>3650</v>
      </c>
    </row>
    <row r="530" spans="2:12" x14ac:dyDescent="0.3">
      <c r="B530" s="27" t="s">
        <v>3603</v>
      </c>
      <c r="C530" s="27">
        <v>686</v>
      </c>
      <c r="D530" s="27" t="s">
        <v>3608</v>
      </c>
      <c r="E530" s="109">
        <v>3.99</v>
      </c>
      <c r="F530" s="27"/>
      <c r="G530" s="27">
        <v>1</v>
      </c>
      <c r="H530" s="44">
        <v>52.14</v>
      </c>
      <c r="I530" s="44">
        <f t="shared" si="13"/>
        <v>7.652474108170311E-2</v>
      </c>
      <c r="K530" s="66" t="s">
        <v>4215</v>
      </c>
      <c r="L530" s="66" t="s">
        <v>3651</v>
      </c>
    </row>
    <row r="531" spans="2:12" x14ac:dyDescent="0.3">
      <c r="B531" s="162" t="s">
        <v>340</v>
      </c>
      <c r="C531" s="27"/>
      <c r="D531" s="27"/>
      <c r="E531" s="109"/>
      <c r="F531" s="27"/>
      <c r="G531" s="27"/>
      <c r="H531" s="44"/>
      <c r="I531" s="44"/>
    </row>
    <row r="532" spans="2:12" x14ac:dyDescent="0.3">
      <c r="B532" s="27" t="s">
        <v>4861</v>
      </c>
      <c r="C532" s="27">
        <v>698</v>
      </c>
      <c r="D532" s="27" t="s">
        <v>393</v>
      </c>
      <c r="E532" s="109">
        <v>39.99</v>
      </c>
      <c r="F532" s="27"/>
      <c r="G532" s="27">
        <v>1</v>
      </c>
      <c r="H532" s="44">
        <v>156.43</v>
      </c>
      <c r="I532" s="44">
        <f t="shared" si="13"/>
        <v>0.25564150099085853</v>
      </c>
      <c r="K532" s="66" t="s">
        <v>4876</v>
      </c>
      <c r="L532" s="66" t="s">
        <v>4877</v>
      </c>
    </row>
    <row r="533" spans="2:12" x14ac:dyDescent="0.3">
      <c r="B533" s="27" t="s">
        <v>3603</v>
      </c>
      <c r="C533" s="27">
        <v>699</v>
      </c>
      <c r="D533" s="27" t="s">
        <v>4862</v>
      </c>
      <c r="E533" s="109">
        <v>1.99</v>
      </c>
      <c r="F533" s="27"/>
      <c r="G533" s="27">
        <v>1</v>
      </c>
      <c r="H533" s="44">
        <v>4.3499999999999996</v>
      </c>
      <c r="I533" s="44">
        <f t="shared" si="13"/>
        <v>0.45747126436781615</v>
      </c>
      <c r="K533" s="66" t="s">
        <v>4878</v>
      </c>
      <c r="L533" s="66" t="s">
        <v>4879</v>
      </c>
    </row>
    <row r="534" spans="2:12" x14ac:dyDescent="0.3">
      <c r="B534" s="27" t="s">
        <v>4203</v>
      </c>
      <c r="C534" s="27">
        <v>700</v>
      </c>
      <c r="D534" s="27" t="s">
        <v>359</v>
      </c>
      <c r="E534" s="109">
        <v>6.99</v>
      </c>
      <c r="F534" s="27">
        <v>500</v>
      </c>
      <c r="G534" s="27">
        <v>1</v>
      </c>
      <c r="H534" s="44">
        <v>52.14</v>
      </c>
      <c r="I534" s="44">
        <f t="shared" si="13"/>
        <v>0.13406214039125433</v>
      </c>
      <c r="K534" s="66" t="s">
        <v>4880</v>
      </c>
      <c r="L534" s="66" t="s">
        <v>4881</v>
      </c>
    </row>
    <row r="535" spans="2:12" x14ac:dyDescent="0.3">
      <c r="B535" s="162" t="s">
        <v>4176</v>
      </c>
      <c r="C535" s="27"/>
      <c r="D535" s="27"/>
      <c r="E535" s="109"/>
      <c r="F535" s="27"/>
      <c r="G535" s="27"/>
      <c r="H535" s="44"/>
      <c r="I535" s="44"/>
    </row>
    <row r="536" spans="2:12" x14ac:dyDescent="0.3">
      <c r="B536" s="27" t="s">
        <v>219</v>
      </c>
      <c r="C536" s="27">
        <v>701</v>
      </c>
      <c r="D536" s="44" t="s">
        <v>219</v>
      </c>
      <c r="E536" s="109">
        <v>157.5</v>
      </c>
      <c r="F536" s="27"/>
      <c r="G536" s="27">
        <v>1</v>
      </c>
      <c r="H536" s="44">
        <v>52.14</v>
      </c>
      <c r="I536" s="44">
        <f t="shared" si="13"/>
        <v>3.0207134637514383</v>
      </c>
      <c r="L536" s="66" t="s">
        <v>4887</v>
      </c>
    </row>
    <row r="537" spans="2:12" x14ac:dyDescent="0.3">
      <c r="B537" s="27" t="s">
        <v>2543</v>
      </c>
      <c r="C537" s="27">
        <v>702</v>
      </c>
      <c r="D537" s="44" t="s">
        <v>362</v>
      </c>
      <c r="E537" s="109">
        <v>45</v>
      </c>
      <c r="F537" s="27"/>
      <c r="G537" s="27">
        <v>1</v>
      </c>
      <c r="H537" s="44">
        <v>4.3499999999999996</v>
      </c>
      <c r="I537" s="44">
        <f t="shared" si="13"/>
        <v>10.344827586206897</v>
      </c>
      <c r="K537" s="66" t="s">
        <v>3634</v>
      </c>
      <c r="L537" s="66" t="s">
        <v>4218</v>
      </c>
    </row>
    <row r="538" spans="2:12" x14ac:dyDescent="0.3">
      <c r="B538" s="27" t="s">
        <v>3604</v>
      </c>
      <c r="C538" s="27">
        <v>703</v>
      </c>
      <c r="D538" s="44" t="s">
        <v>3612</v>
      </c>
      <c r="E538" s="109">
        <v>5.99</v>
      </c>
      <c r="F538" s="27"/>
      <c r="G538" s="27">
        <v>1</v>
      </c>
      <c r="H538" s="44">
        <v>4.3499999999999996</v>
      </c>
      <c r="I538" s="44">
        <f t="shared" si="13"/>
        <v>1.3770114942528737</v>
      </c>
      <c r="K538" s="66" t="s">
        <v>4219</v>
      </c>
      <c r="L538" s="66" t="s">
        <v>3654</v>
      </c>
    </row>
    <row r="539" spans="2:12" x14ac:dyDescent="0.3">
      <c r="B539" s="27" t="s">
        <v>2544</v>
      </c>
      <c r="C539" s="27">
        <v>704</v>
      </c>
      <c r="D539" s="44" t="s">
        <v>218</v>
      </c>
      <c r="E539" s="109">
        <v>20</v>
      </c>
      <c r="F539" s="27"/>
      <c r="G539" s="27">
        <v>1</v>
      </c>
      <c r="H539" s="44">
        <v>1</v>
      </c>
      <c r="I539" s="44">
        <f t="shared" si="13"/>
        <v>20</v>
      </c>
      <c r="K539" s="66" t="s">
        <v>4888</v>
      </c>
    </row>
    <row r="540" spans="2:12" x14ac:dyDescent="0.3">
      <c r="B540" s="27" t="s">
        <v>3604</v>
      </c>
      <c r="C540" s="27">
        <v>705</v>
      </c>
      <c r="D540" s="44" t="s">
        <v>3613</v>
      </c>
      <c r="E540" s="109">
        <v>22.5</v>
      </c>
      <c r="F540" s="27"/>
      <c r="G540" s="27">
        <v>2</v>
      </c>
      <c r="H540" s="44">
        <v>52.14</v>
      </c>
      <c r="I540" s="44">
        <f t="shared" si="13"/>
        <v>0.86306098964326816</v>
      </c>
      <c r="K540" s="66" t="s">
        <v>4889</v>
      </c>
    </row>
    <row r="541" spans="2:12" x14ac:dyDescent="0.3">
      <c r="B541" s="27" t="s">
        <v>364</v>
      </c>
      <c r="C541" s="27">
        <v>706</v>
      </c>
      <c r="D541" s="44" t="s">
        <v>221</v>
      </c>
      <c r="E541" s="109">
        <v>70</v>
      </c>
      <c r="F541" s="27"/>
      <c r="G541" s="27">
        <v>2</v>
      </c>
      <c r="H541" s="44">
        <v>52.14</v>
      </c>
      <c r="I541" s="44">
        <f t="shared" si="13"/>
        <v>2.6850786344457229</v>
      </c>
      <c r="K541" s="66" t="s">
        <v>4890</v>
      </c>
    </row>
    <row r="542" spans="2:12" x14ac:dyDescent="0.3">
      <c r="B542" s="27" t="s">
        <v>2546</v>
      </c>
      <c r="C542" s="27">
        <v>707</v>
      </c>
      <c r="D542" s="44" t="s">
        <v>222</v>
      </c>
      <c r="E542" s="109">
        <v>80</v>
      </c>
      <c r="F542" s="27"/>
      <c r="G542" s="27">
        <v>2</v>
      </c>
      <c r="H542" s="44">
        <v>521.42999999999995</v>
      </c>
      <c r="I542" s="44">
        <f t="shared" si="13"/>
        <v>0.30684847438774143</v>
      </c>
      <c r="K542" s="66" t="s">
        <v>4891</v>
      </c>
      <c r="L542" s="66" t="s">
        <v>4224</v>
      </c>
    </row>
    <row r="543" spans="2:12" x14ac:dyDescent="0.3">
      <c r="B543" s="27" t="s">
        <v>2546</v>
      </c>
      <c r="C543" s="27">
        <v>708</v>
      </c>
      <c r="D543" s="44" t="s">
        <v>2547</v>
      </c>
      <c r="E543" s="109">
        <v>6</v>
      </c>
      <c r="F543" s="27"/>
      <c r="G543" s="27">
        <v>2</v>
      </c>
      <c r="H543" s="44">
        <v>521.42999999999995</v>
      </c>
      <c r="I543" s="44">
        <f t="shared" si="13"/>
        <v>2.3013635579080607E-2</v>
      </c>
      <c r="L543" s="66" t="s">
        <v>4892</v>
      </c>
    </row>
    <row r="544" spans="2:12" x14ac:dyDescent="0.3">
      <c r="B544" s="162" t="s">
        <v>340</v>
      </c>
      <c r="C544" s="27"/>
      <c r="D544" s="44"/>
      <c r="E544" s="109"/>
      <c r="F544" s="27"/>
      <c r="G544" s="27"/>
      <c r="H544" s="44"/>
      <c r="I544" s="44"/>
    </row>
    <row r="545" spans="2:12" x14ac:dyDescent="0.3">
      <c r="B545" s="27" t="s">
        <v>4885</v>
      </c>
      <c r="C545" s="27">
        <v>718</v>
      </c>
      <c r="D545" s="44" t="s">
        <v>4886</v>
      </c>
      <c r="E545" s="109">
        <v>38.99</v>
      </c>
      <c r="F545" s="27"/>
      <c r="G545" s="27">
        <v>1</v>
      </c>
      <c r="H545" s="44">
        <v>52.14</v>
      </c>
      <c r="I545" s="44">
        <f t="shared" si="13"/>
        <v>0.74779439969313388</v>
      </c>
      <c r="K545" s="66" t="s">
        <v>4901</v>
      </c>
      <c r="L545" s="66" t="s">
        <v>4902</v>
      </c>
    </row>
    <row r="546" spans="2:12" x14ac:dyDescent="0.3">
      <c r="B546" s="27" t="s">
        <v>364</v>
      </c>
      <c r="C546" s="27">
        <v>719</v>
      </c>
      <c r="D546" s="44" t="s">
        <v>220</v>
      </c>
      <c r="E546" s="109">
        <v>819.5</v>
      </c>
      <c r="F546" s="27"/>
      <c r="G546" s="27">
        <v>1</v>
      </c>
      <c r="H546" s="44">
        <v>52.14</v>
      </c>
      <c r="I546" s="44">
        <f t="shared" si="13"/>
        <v>15.717299578059071</v>
      </c>
      <c r="K546" s="66" t="s">
        <v>3642</v>
      </c>
      <c r="L546" s="66" t="s">
        <v>4903</v>
      </c>
    </row>
    <row r="547" spans="2:12" x14ac:dyDescent="0.3">
      <c r="D547" s="178" t="s">
        <v>7034</v>
      </c>
      <c r="E547" s="110">
        <v>259.5</v>
      </c>
      <c r="G547" s="27">
        <v>1</v>
      </c>
      <c r="H547" s="44">
        <v>52.14</v>
      </c>
      <c r="I547" s="44">
        <f t="shared" si="13"/>
        <v>4.9769850402761797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3"/>
  <sheetViews>
    <sheetView topLeftCell="B1" zoomScale="80" zoomScaleNormal="80" workbookViewId="0">
      <pane ySplit="2" topLeftCell="A373" activePane="bottomLeft" state="frozen"/>
      <selection pane="bottomLeft" activeCell="D412" sqref="A1:XFD1048576"/>
    </sheetView>
  </sheetViews>
  <sheetFormatPr defaultColWidth="9" defaultRowHeight="14" x14ac:dyDescent="0.3"/>
  <cols>
    <col min="1" max="1" width="2.58203125" style="66" customWidth="1"/>
    <col min="2" max="2" width="20.83203125" style="66" customWidth="1"/>
    <col min="3" max="3" width="4.33203125" style="66" bestFit="1" customWidth="1"/>
    <col min="4" max="4" width="44.33203125" style="66" bestFit="1" customWidth="1"/>
    <col min="5" max="5" width="13.33203125" style="110" customWidth="1"/>
    <col min="6" max="6" width="11.58203125" style="66" bestFit="1" customWidth="1"/>
    <col min="7" max="7" width="9" style="66"/>
    <col min="8" max="8" width="17.58203125" style="25" bestFit="1" customWidth="1"/>
    <col min="9" max="9" width="14.33203125" style="25" bestFit="1" customWidth="1"/>
    <col min="10" max="10" width="12.33203125" style="25" customWidth="1"/>
    <col min="11" max="16384" width="9" style="66"/>
  </cols>
  <sheetData>
    <row r="1" spans="2:10" x14ac:dyDescent="0.3">
      <c r="B1" s="40" t="s">
        <v>453</v>
      </c>
      <c r="C1" s="27"/>
      <c r="D1" s="27"/>
      <c r="E1" s="109"/>
      <c r="F1" s="27"/>
      <c r="G1" s="27"/>
      <c r="H1" s="44"/>
      <c r="I1" s="44"/>
    </row>
    <row r="2" spans="2:10" x14ac:dyDescent="0.3">
      <c r="B2" s="40" t="s">
        <v>8</v>
      </c>
      <c r="C2" s="40" t="s">
        <v>0</v>
      </c>
      <c r="D2" s="40" t="s">
        <v>1</v>
      </c>
      <c r="E2" s="111" t="s">
        <v>578</v>
      </c>
      <c r="F2" s="40" t="s">
        <v>3</v>
      </c>
      <c r="G2" s="40" t="s">
        <v>4</v>
      </c>
      <c r="H2" s="49" t="s">
        <v>5</v>
      </c>
      <c r="I2" s="49" t="s">
        <v>6</v>
      </c>
    </row>
    <row r="3" spans="2:10" x14ac:dyDescent="0.3">
      <c r="B3" s="40" t="s">
        <v>7</v>
      </c>
      <c r="C3" s="27"/>
      <c r="D3" s="27"/>
      <c r="E3" s="109"/>
      <c r="F3" s="27"/>
      <c r="G3" s="27"/>
      <c r="H3" s="44"/>
      <c r="I3" s="44"/>
      <c r="J3" s="26"/>
    </row>
    <row r="4" spans="2:10" x14ac:dyDescent="0.3">
      <c r="B4" s="27"/>
      <c r="C4" s="27">
        <v>1</v>
      </c>
      <c r="D4" s="27" t="s">
        <v>283</v>
      </c>
      <c r="E4" s="109">
        <v>1.21</v>
      </c>
      <c r="F4" s="27">
        <v>6</v>
      </c>
      <c r="G4" s="27">
        <v>2</v>
      </c>
      <c r="H4" s="44">
        <v>1.2</v>
      </c>
      <c r="I4" s="44">
        <f t="shared" ref="I4:I67" si="0">+(E4*G4)/H4</f>
        <v>2.0166666666666666</v>
      </c>
    </row>
    <row r="5" spans="2:10" x14ac:dyDescent="0.3">
      <c r="B5" s="27"/>
      <c r="C5" s="27">
        <v>2</v>
      </c>
      <c r="D5" s="27" t="s">
        <v>283</v>
      </c>
      <c r="E5" s="109">
        <v>0.63</v>
      </c>
      <c r="F5" s="27"/>
      <c r="G5" s="27">
        <v>1</v>
      </c>
      <c r="H5" s="44">
        <v>1</v>
      </c>
      <c r="I5" s="44">
        <f t="shared" si="0"/>
        <v>0.63</v>
      </c>
    </row>
    <row r="6" spans="2:10" x14ac:dyDescent="0.3">
      <c r="B6" s="27"/>
      <c r="C6" s="27">
        <v>3</v>
      </c>
      <c r="D6" s="27" t="s">
        <v>365</v>
      </c>
      <c r="E6" s="109">
        <v>0.79</v>
      </c>
      <c r="F6" s="27">
        <v>16</v>
      </c>
      <c r="G6" s="27">
        <v>1</v>
      </c>
      <c r="H6" s="44">
        <v>1.6</v>
      </c>
      <c r="I6" s="44">
        <f t="shared" si="0"/>
        <v>0.49375000000000002</v>
      </c>
    </row>
    <row r="7" spans="2:10" x14ac:dyDescent="0.3">
      <c r="B7" s="27"/>
      <c r="C7" s="27">
        <v>4</v>
      </c>
      <c r="D7" s="27" t="s">
        <v>17</v>
      </c>
      <c r="E7" s="109">
        <v>1.9</v>
      </c>
      <c r="F7" s="27">
        <v>4</v>
      </c>
      <c r="G7" s="27">
        <v>2</v>
      </c>
      <c r="H7" s="44">
        <v>1</v>
      </c>
      <c r="I7" s="44">
        <f t="shared" si="0"/>
        <v>3.8</v>
      </c>
    </row>
    <row r="8" spans="2:10" x14ac:dyDescent="0.3">
      <c r="B8" s="27"/>
      <c r="C8" s="27">
        <v>5</v>
      </c>
      <c r="D8" s="27" t="s">
        <v>17</v>
      </c>
      <c r="E8" s="109">
        <v>1.3</v>
      </c>
      <c r="F8" s="27">
        <v>2</v>
      </c>
      <c r="G8" s="27">
        <v>1</v>
      </c>
      <c r="H8" s="44">
        <v>2</v>
      </c>
      <c r="I8" s="44">
        <f t="shared" si="0"/>
        <v>0.65</v>
      </c>
    </row>
    <row r="9" spans="2:10" x14ac:dyDescent="0.3">
      <c r="B9" s="27"/>
      <c r="C9" s="27">
        <v>6</v>
      </c>
      <c r="D9" s="27" t="s">
        <v>284</v>
      </c>
      <c r="E9" s="109">
        <v>1.99</v>
      </c>
      <c r="F9" s="27">
        <v>4</v>
      </c>
      <c r="G9" s="27">
        <v>1</v>
      </c>
      <c r="H9" s="44">
        <v>1</v>
      </c>
      <c r="I9" s="44">
        <f t="shared" si="0"/>
        <v>1.99</v>
      </c>
    </row>
    <row r="10" spans="2:10" x14ac:dyDescent="0.3">
      <c r="B10" s="27"/>
      <c r="C10" s="27">
        <v>7</v>
      </c>
      <c r="D10" s="27" t="s">
        <v>284</v>
      </c>
      <c r="E10" s="109">
        <v>1.99</v>
      </c>
      <c r="F10" s="27">
        <v>2</v>
      </c>
      <c r="G10" s="27">
        <v>1</v>
      </c>
      <c r="H10" s="44">
        <v>1</v>
      </c>
      <c r="I10" s="44">
        <f t="shared" si="0"/>
        <v>1.99</v>
      </c>
    </row>
    <row r="11" spans="2:10" x14ac:dyDescent="0.3">
      <c r="B11" s="27"/>
      <c r="C11" s="27">
        <v>8</v>
      </c>
      <c r="D11" s="27" t="s">
        <v>19</v>
      </c>
      <c r="E11" s="109">
        <v>1.69</v>
      </c>
      <c r="F11" s="27">
        <v>12</v>
      </c>
      <c r="G11" s="27">
        <v>2</v>
      </c>
      <c r="H11" s="44">
        <v>1.85</v>
      </c>
      <c r="I11" s="44">
        <f t="shared" si="0"/>
        <v>1.8270270270270268</v>
      </c>
    </row>
    <row r="12" spans="2:10" x14ac:dyDescent="0.3">
      <c r="B12" s="27"/>
      <c r="C12" s="27">
        <v>9</v>
      </c>
      <c r="D12" s="27" t="s">
        <v>3658</v>
      </c>
      <c r="E12" s="109">
        <v>2.1</v>
      </c>
      <c r="F12" s="27"/>
      <c r="G12" s="27">
        <v>2</v>
      </c>
      <c r="H12" s="44">
        <v>1.52</v>
      </c>
      <c r="I12" s="44">
        <f t="shared" si="0"/>
        <v>2.763157894736842</v>
      </c>
    </row>
    <row r="13" spans="2:10" x14ac:dyDescent="0.3">
      <c r="B13" s="27"/>
      <c r="C13" s="27">
        <v>10</v>
      </c>
      <c r="D13" s="27" t="s">
        <v>4904</v>
      </c>
      <c r="E13" s="109">
        <v>2.36</v>
      </c>
      <c r="F13" s="27">
        <v>4</v>
      </c>
      <c r="G13" s="27">
        <v>1</v>
      </c>
      <c r="H13" s="44">
        <v>1.33</v>
      </c>
      <c r="I13" s="44">
        <f t="shared" si="0"/>
        <v>1.7744360902255638</v>
      </c>
    </row>
    <row r="14" spans="2:10" x14ac:dyDescent="0.3">
      <c r="B14" s="27"/>
      <c r="C14" s="27">
        <v>11</v>
      </c>
      <c r="D14" s="27" t="s">
        <v>2065</v>
      </c>
      <c r="E14" s="109">
        <v>5.75</v>
      </c>
      <c r="F14" s="27"/>
      <c r="G14" s="27">
        <v>1</v>
      </c>
      <c r="H14" s="44">
        <v>1.41</v>
      </c>
      <c r="I14" s="44">
        <f t="shared" si="0"/>
        <v>4.0780141843971638</v>
      </c>
    </row>
    <row r="15" spans="2:10" x14ac:dyDescent="0.3">
      <c r="B15" s="27"/>
      <c r="C15" s="27">
        <v>12</v>
      </c>
      <c r="D15" s="27" t="s">
        <v>20</v>
      </c>
      <c r="E15" s="109">
        <v>3.56</v>
      </c>
      <c r="F15" s="27"/>
      <c r="G15" s="27">
        <v>3</v>
      </c>
      <c r="H15" s="44">
        <v>1.25</v>
      </c>
      <c r="I15" s="44">
        <f t="shared" si="0"/>
        <v>8.5440000000000005</v>
      </c>
    </row>
    <row r="16" spans="2:10" x14ac:dyDescent="0.3">
      <c r="B16" s="27"/>
      <c r="C16" s="27">
        <v>13</v>
      </c>
      <c r="D16" s="27" t="s">
        <v>223</v>
      </c>
      <c r="E16" s="109">
        <v>1.58</v>
      </c>
      <c r="F16" s="27">
        <v>6</v>
      </c>
      <c r="G16" s="27">
        <v>1</v>
      </c>
      <c r="H16" s="44">
        <v>3</v>
      </c>
      <c r="I16" s="44">
        <f t="shared" si="0"/>
        <v>0.52666666666666673</v>
      </c>
    </row>
    <row r="17" spans="2:9" x14ac:dyDescent="0.3">
      <c r="B17" s="27"/>
      <c r="C17" s="27">
        <v>14</v>
      </c>
      <c r="D17" s="27" t="s">
        <v>21</v>
      </c>
      <c r="E17" s="109">
        <v>1.75</v>
      </c>
      <c r="F17" s="27"/>
      <c r="G17" s="27">
        <v>1</v>
      </c>
      <c r="H17" s="44">
        <v>1</v>
      </c>
      <c r="I17" s="44">
        <f t="shared" si="0"/>
        <v>1.75</v>
      </c>
    </row>
    <row r="18" spans="2:9" x14ac:dyDescent="0.3">
      <c r="B18" s="27"/>
      <c r="C18" s="27">
        <v>15</v>
      </c>
      <c r="D18" s="27" t="s">
        <v>22</v>
      </c>
      <c r="E18" s="109"/>
      <c r="F18" s="27">
        <v>16</v>
      </c>
      <c r="G18" s="27">
        <v>1</v>
      </c>
      <c r="H18" s="44">
        <v>4</v>
      </c>
      <c r="I18" s="44">
        <f t="shared" si="0"/>
        <v>0</v>
      </c>
    </row>
    <row r="19" spans="2:9" x14ac:dyDescent="0.3">
      <c r="B19" s="27"/>
      <c r="C19" s="27">
        <v>16</v>
      </c>
      <c r="D19" s="27" t="s">
        <v>23</v>
      </c>
      <c r="E19" s="109">
        <v>4.75</v>
      </c>
      <c r="F19" s="27"/>
      <c r="G19" s="27">
        <v>1</v>
      </c>
      <c r="H19" s="44">
        <v>1</v>
      </c>
      <c r="I19" s="44">
        <f t="shared" si="0"/>
        <v>4.75</v>
      </c>
    </row>
    <row r="20" spans="2:9" x14ac:dyDescent="0.3">
      <c r="B20" s="27"/>
      <c r="C20" s="27">
        <v>17</v>
      </c>
      <c r="D20" s="27" t="s">
        <v>24</v>
      </c>
      <c r="E20" s="109">
        <v>3.15</v>
      </c>
      <c r="F20" s="27"/>
      <c r="G20" s="27">
        <v>1</v>
      </c>
      <c r="H20" s="44">
        <v>1</v>
      </c>
      <c r="I20" s="44">
        <f t="shared" si="0"/>
        <v>3.15</v>
      </c>
    </row>
    <row r="21" spans="2:9" x14ac:dyDescent="0.3">
      <c r="B21" s="27"/>
      <c r="C21" s="27">
        <v>18</v>
      </c>
      <c r="D21" s="27" t="s">
        <v>4905</v>
      </c>
      <c r="E21" s="109">
        <v>1.052</v>
      </c>
      <c r="F21" s="27"/>
      <c r="G21" s="27">
        <v>1</v>
      </c>
      <c r="H21" s="44">
        <v>1</v>
      </c>
      <c r="I21" s="44">
        <f t="shared" si="0"/>
        <v>1.052</v>
      </c>
    </row>
    <row r="22" spans="2:9" x14ac:dyDescent="0.3">
      <c r="B22" s="27"/>
      <c r="C22" s="27">
        <v>19</v>
      </c>
      <c r="D22" s="27" t="s">
        <v>25</v>
      </c>
      <c r="E22" s="109">
        <v>2.63</v>
      </c>
      <c r="F22" s="27">
        <v>3</v>
      </c>
      <c r="G22" s="27">
        <v>2</v>
      </c>
      <c r="H22" s="44">
        <v>1.5</v>
      </c>
      <c r="I22" s="44">
        <f t="shared" si="0"/>
        <v>3.5066666666666664</v>
      </c>
    </row>
    <row r="23" spans="2:9" x14ac:dyDescent="0.3">
      <c r="B23" s="27"/>
      <c r="C23" s="27">
        <v>20</v>
      </c>
      <c r="D23" s="27" t="s">
        <v>225</v>
      </c>
      <c r="E23" s="109">
        <v>3.15</v>
      </c>
      <c r="F23" s="27">
        <v>4</v>
      </c>
      <c r="G23" s="27">
        <v>1</v>
      </c>
      <c r="H23" s="44">
        <v>1.33</v>
      </c>
      <c r="I23" s="44">
        <f t="shared" si="0"/>
        <v>2.3684210526315788</v>
      </c>
    </row>
    <row r="24" spans="2:9" x14ac:dyDescent="0.3">
      <c r="B24" s="27"/>
      <c r="C24" s="27">
        <v>21</v>
      </c>
      <c r="D24" s="27" t="s">
        <v>3662</v>
      </c>
      <c r="E24" s="109">
        <v>2.1</v>
      </c>
      <c r="F24" s="27">
        <v>10</v>
      </c>
      <c r="G24" s="27">
        <v>1</v>
      </c>
      <c r="H24" s="44">
        <v>2</v>
      </c>
      <c r="I24" s="44">
        <f t="shared" si="0"/>
        <v>1.05</v>
      </c>
    </row>
    <row r="25" spans="2:9" x14ac:dyDescent="0.3">
      <c r="B25" s="27"/>
      <c r="C25" s="27">
        <v>22</v>
      </c>
      <c r="D25" s="27" t="s">
        <v>226</v>
      </c>
      <c r="E25" s="109">
        <v>1.31</v>
      </c>
      <c r="F25" s="27"/>
      <c r="G25" s="27">
        <v>2</v>
      </c>
      <c r="H25" s="44">
        <v>1.66</v>
      </c>
      <c r="I25" s="44">
        <f t="shared" si="0"/>
        <v>1.5783132530120483</v>
      </c>
    </row>
    <row r="26" spans="2:9" x14ac:dyDescent="0.3">
      <c r="B26" s="27"/>
      <c r="C26" s="27">
        <v>23</v>
      </c>
      <c r="D26" s="27" t="s">
        <v>227</v>
      </c>
      <c r="E26" s="109">
        <v>1.48</v>
      </c>
      <c r="F26" s="27"/>
      <c r="G26" s="27">
        <v>1</v>
      </c>
      <c r="H26" s="44">
        <v>2</v>
      </c>
      <c r="I26" s="44">
        <f t="shared" si="0"/>
        <v>0.74</v>
      </c>
    </row>
    <row r="27" spans="2:9" x14ac:dyDescent="0.3">
      <c r="B27" s="27"/>
      <c r="C27" s="27">
        <v>24</v>
      </c>
      <c r="D27" s="27" t="s">
        <v>27</v>
      </c>
      <c r="E27" s="109">
        <v>0.94</v>
      </c>
      <c r="F27" s="27"/>
      <c r="G27" s="27">
        <v>2</v>
      </c>
      <c r="H27" s="44">
        <v>1.85</v>
      </c>
      <c r="I27" s="44">
        <f t="shared" si="0"/>
        <v>1.0162162162162161</v>
      </c>
    </row>
    <row r="28" spans="2:9" x14ac:dyDescent="0.3">
      <c r="B28" s="27"/>
      <c r="C28" s="27">
        <v>25</v>
      </c>
      <c r="D28" s="27" t="s">
        <v>41</v>
      </c>
      <c r="E28" s="109">
        <v>1.58</v>
      </c>
      <c r="F28" s="27">
        <v>24</v>
      </c>
      <c r="G28" s="27">
        <v>1</v>
      </c>
      <c r="H28" s="44">
        <v>1.6</v>
      </c>
      <c r="I28" s="44">
        <f t="shared" si="0"/>
        <v>0.98750000000000004</v>
      </c>
    </row>
    <row r="29" spans="2:9" x14ac:dyDescent="0.3">
      <c r="B29" s="27"/>
      <c r="C29" s="27">
        <v>26</v>
      </c>
      <c r="D29" s="27" t="s">
        <v>2094</v>
      </c>
      <c r="E29" s="109">
        <v>1.58</v>
      </c>
      <c r="F29" s="27"/>
      <c r="G29" s="27">
        <v>1</v>
      </c>
      <c r="H29" s="44">
        <v>2.5</v>
      </c>
      <c r="I29" s="44">
        <f t="shared" si="0"/>
        <v>0.63200000000000001</v>
      </c>
    </row>
    <row r="30" spans="2:9" x14ac:dyDescent="0.3">
      <c r="B30" s="27"/>
      <c r="C30" s="27">
        <v>27</v>
      </c>
      <c r="D30" s="27" t="s">
        <v>381</v>
      </c>
      <c r="E30" s="109">
        <v>0.53</v>
      </c>
      <c r="F30" s="27"/>
      <c r="G30" s="27">
        <v>1</v>
      </c>
      <c r="H30" s="44">
        <v>1</v>
      </c>
      <c r="I30" s="44">
        <f t="shared" si="0"/>
        <v>0.53</v>
      </c>
    </row>
    <row r="31" spans="2:9" x14ac:dyDescent="0.3">
      <c r="B31" s="27"/>
      <c r="C31" s="27">
        <v>28</v>
      </c>
      <c r="D31" s="27" t="s">
        <v>3664</v>
      </c>
      <c r="E31" s="109">
        <v>0.45</v>
      </c>
      <c r="F31" s="27"/>
      <c r="G31" s="27">
        <v>2</v>
      </c>
      <c r="H31" s="44">
        <v>1</v>
      </c>
      <c r="I31" s="44">
        <f t="shared" si="0"/>
        <v>0.9</v>
      </c>
    </row>
    <row r="32" spans="2:9" x14ac:dyDescent="0.3">
      <c r="B32" s="27"/>
      <c r="C32" s="27">
        <v>29</v>
      </c>
      <c r="D32" s="27" t="s">
        <v>29</v>
      </c>
      <c r="E32" s="109">
        <v>0.04</v>
      </c>
      <c r="F32" s="27"/>
      <c r="G32" s="27">
        <v>1</v>
      </c>
      <c r="H32" s="44">
        <v>1</v>
      </c>
      <c r="I32" s="44">
        <f t="shared" si="0"/>
        <v>0.04</v>
      </c>
    </row>
    <row r="33" spans="2:9" x14ac:dyDescent="0.3">
      <c r="B33" s="27"/>
      <c r="C33" s="27">
        <v>30</v>
      </c>
      <c r="D33" s="27" t="s">
        <v>30</v>
      </c>
      <c r="E33" s="109">
        <v>0.11</v>
      </c>
      <c r="F33" s="27"/>
      <c r="G33" s="27">
        <v>1</v>
      </c>
      <c r="H33" s="44">
        <v>1</v>
      </c>
      <c r="I33" s="44">
        <f t="shared" si="0"/>
        <v>0.11</v>
      </c>
    </row>
    <row r="34" spans="2:9" x14ac:dyDescent="0.3">
      <c r="B34" s="27"/>
      <c r="C34" s="27">
        <v>31</v>
      </c>
      <c r="D34" s="27" t="s">
        <v>260</v>
      </c>
      <c r="E34" s="109">
        <v>0.26</v>
      </c>
      <c r="F34" s="27"/>
      <c r="G34" s="27">
        <v>1</v>
      </c>
      <c r="H34" s="44">
        <v>1</v>
      </c>
      <c r="I34" s="44">
        <f t="shared" si="0"/>
        <v>0.26</v>
      </c>
    </row>
    <row r="35" spans="2:9" x14ac:dyDescent="0.3">
      <c r="B35" s="27"/>
      <c r="C35" s="27">
        <v>32</v>
      </c>
      <c r="D35" s="27" t="s">
        <v>31</v>
      </c>
      <c r="E35" s="109">
        <v>0.95</v>
      </c>
      <c r="F35" s="27"/>
      <c r="G35" s="27">
        <v>1</v>
      </c>
      <c r="H35" s="44">
        <v>1</v>
      </c>
      <c r="I35" s="44">
        <f t="shared" si="0"/>
        <v>0.95</v>
      </c>
    </row>
    <row r="36" spans="2:9" x14ac:dyDescent="0.3">
      <c r="B36" s="27"/>
      <c r="C36" s="27">
        <v>33</v>
      </c>
      <c r="D36" s="27" t="s">
        <v>32</v>
      </c>
      <c r="E36" s="109">
        <v>1.0900000000000001</v>
      </c>
      <c r="F36" s="27"/>
      <c r="G36" s="27">
        <v>1</v>
      </c>
      <c r="H36" s="44">
        <v>1</v>
      </c>
      <c r="I36" s="44">
        <f t="shared" si="0"/>
        <v>1.0900000000000001</v>
      </c>
    </row>
    <row r="37" spans="2:9" x14ac:dyDescent="0.3">
      <c r="B37" s="27"/>
      <c r="C37" s="27">
        <v>34</v>
      </c>
      <c r="D37" s="27" t="s">
        <v>33</v>
      </c>
      <c r="E37" s="109">
        <v>0.9</v>
      </c>
      <c r="F37" s="27"/>
      <c r="G37" s="27">
        <v>1</v>
      </c>
      <c r="H37" s="44">
        <v>1</v>
      </c>
      <c r="I37" s="44">
        <f t="shared" si="0"/>
        <v>0.9</v>
      </c>
    </row>
    <row r="38" spans="2:9" x14ac:dyDescent="0.3">
      <c r="B38" s="27"/>
      <c r="C38" s="27">
        <v>35</v>
      </c>
      <c r="D38" s="27" t="s">
        <v>35</v>
      </c>
      <c r="E38" s="109">
        <v>0.66</v>
      </c>
      <c r="F38" s="27"/>
      <c r="G38" s="27">
        <v>1</v>
      </c>
      <c r="H38" s="44">
        <v>3.33</v>
      </c>
      <c r="I38" s="44">
        <f t="shared" si="0"/>
        <v>0.1981981981981982</v>
      </c>
    </row>
    <row r="39" spans="2:9" x14ac:dyDescent="0.3">
      <c r="B39" s="27"/>
      <c r="C39" s="27">
        <v>36</v>
      </c>
      <c r="D39" s="27" t="s">
        <v>36</v>
      </c>
      <c r="E39" s="109">
        <v>2.1</v>
      </c>
      <c r="F39" s="27">
        <v>3</v>
      </c>
      <c r="G39" s="27">
        <v>1</v>
      </c>
      <c r="H39" s="44">
        <v>3</v>
      </c>
      <c r="I39" s="44">
        <f t="shared" si="0"/>
        <v>0.70000000000000007</v>
      </c>
    </row>
    <row r="40" spans="2:9" x14ac:dyDescent="0.3">
      <c r="B40" s="27"/>
      <c r="C40" s="27">
        <v>37</v>
      </c>
      <c r="D40" s="27" t="s">
        <v>37</v>
      </c>
      <c r="E40" s="109">
        <v>0.42</v>
      </c>
      <c r="F40" s="27"/>
      <c r="G40" s="27">
        <v>2</v>
      </c>
      <c r="H40" s="44">
        <v>1</v>
      </c>
      <c r="I40" s="44">
        <f t="shared" si="0"/>
        <v>0.84</v>
      </c>
    </row>
    <row r="41" spans="2:9" x14ac:dyDescent="0.3">
      <c r="B41" s="27"/>
      <c r="C41" s="27">
        <v>38</v>
      </c>
      <c r="D41" s="27" t="s">
        <v>42</v>
      </c>
      <c r="E41" s="109">
        <v>0.43</v>
      </c>
      <c r="F41" s="27"/>
      <c r="G41" s="27">
        <v>1</v>
      </c>
      <c r="H41" s="44">
        <v>1</v>
      </c>
      <c r="I41" s="44">
        <f t="shared" si="0"/>
        <v>0.43</v>
      </c>
    </row>
    <row r="42" spans="2:9" x14ac:dyDescent="0.3">
      <c r="B42" s="27"/>
      <c r="C42" s="27">
        <v>39</v>
      </c>
      <c r="D42" s="27" t="s">
        <v>590</v>
      </c>
      <c r="E42" s="109">
        <v>0.95</v>
      </c>
      <c r="F42" s="27">
        <v>3</v>
      </c>
      <c r="G42" s="27">
        <v>1</v>
      </c>
      <c r="H42" s="44">
        <v>3</v>
      </c>
      <c r="I42" s="44">
        <f t="shared" si="0"/>
        <v>0.31666666666666665</v>
      </c>
    </row>
    <row r="43" spans="2:9" x14ac:dyDescent="0.3">
      <c r="B43" s="27"/>
      <c r="C43" s="27">
        <v>40</v>
      </c>
      <c r="D43" s="27" t="s">
        <v>3665</v>
      </c>
      <c r="E43" s="109">
        <v>0.47</v>
      </c>
      <c r="F43" s="27">
        <v>3</v>
      </c>
      <c r="G43" s="27">
        <v>1</v>
      </c>
      <c r="H43" s="44">
        <v>3</v>
      </c>
      <c r="I43" s="44">
        <f t="shared" si="0"/>
        <v>0.15666666666666665</v>
      </c>
    </row>
    <row r="44" spans="2:9" x14ac:dyDescent="0.3">
      <c r="B44" s="27"/>
      <c r="C44" s="27">
        <v>41</v>
      </c>
      <c r="D44" s="27" t="s">
        <v>28</v>
      </c>
      <c r="E44" s="109">
        <v>1.49</v>
      </c>
      <c r="F44" s="27"/>
      <c r="G44" s="27">
        <v>1</v>
      </c>
      <c r="H44" s="44">
        <v>3.13</v>
      </c>
      <c r="I44" s="44">
        <f t="shared" si="0"/>
        <v>0.47603833865814699</v>
      </c>
    </row>
    <row r="45" spans="2:9" x14ac:dyDescent="0.3">
      <c r="B45" s="27"/>
      <c r="C45" s="27">
        <v>42</v>
      </c>
      <c r="D45" s="27" t="s">
        <v>289</v>
      </c>
      <c r="E45" s="109">
        <v>1.26</v>
      </c>
      <c r="F45" s="27">
        <v>15</v>
      </c>
      <c r="G45" s="27">
        <v>1</v>
      </c>
      <c r="H45" s="44">
        <v>5</v>
      </c>
      <c r="I45" s="44">
        <f t="shared" si="0"/>
        <v>0.252</v>
      </c>
    </row>
    <row r="46" spans="2:9" x14ac:dyDescent="0.3">
      <c r="B46" s="27"/>
      <c r="C46" s="27">
        <v>43</v>
      </c>
      <c r="D46" s="27" t="s">
        <v>4232</v>
      </c>
      <c r="E46" s="109">
        <v>1.47</v>
      </c>
      <c r="F46" s="27">
        <v>3</v>
      </c>
      <c r="G46" s="27">
        <v>2</v>
      </c>
      <c r="H46" s="44">
        <v>1.2</v>
      </c>
      <c r="I46" s="44">
        <f t="shared" si="0"/>
        <v>2.4500000000000002</v>
      </c>
    </row>
    <row r="47" spans="2:9" x14ac:dyDescent="0.3">
      <c r="B47" s="27"/>
      <c r="C47" s="27">
        <v>44</v>
      </c>
      <c r="D47" s="27" t="s">
        <v>228</v>
      </c>
      <c r="E47" s="109">
        <v>1.05</v>
      </c>
      <c r="F47" s="27"/>
      <c r="G47" s="27">
        <v>2</v>
      </c>
      <c r="H47" s="44">
        <v>1</v>
      </c>
      <c r="I47" s="44">
        <f t="shared" si="0"/>
        <v>2.1</v>
      </c>
    </row>
    <row r="48" spans="2:9" x14ac:dyDescent="0.3">
      <c r="B48" s="27"/>
      <c r="C48" s="27">
        <v>45</v>
      </c>
      <c r="D48" s="27" t="s">
        <v>229</v>
      </c>
      <c r="E48" s="109">
        <v>0.45</v>
      </c>
      <c r="F48" s="27"/>
      <c r="G48" s="27">
        <v>5</v>
      </c>
      <c r="H48" s="44">
        <v>1</v>
      </c>
      <c r="I48" s="44">
        <f t="shared" si="0"/>
        <v>2.25</v>
      </c>
    </row>
    <row r="49" spans="2:9" x14ac:dyDescent="0.3">
      <c r="B49" s="27"/>
      <c r="C49" s="27">
        <v>46</v>
      </c>
      <c r="D49" s="27" t="s">
        <v>43</v>
      </c>
      <c r="E49" s="109">
        <v>0.13</v>
      </c>
      <c r="F49" s="27"/>
      <c r="G49" s="27">
        <v>15</v>
      </c>
      <c r="H49" s="44">
        <v>1</v>
      </c>
      <c r="I49" s="44">
        <f t="shared" si="0"/>
        <v>1.9500000000000002</v>
      </c>
    </row>
    <row r="50" spans="2:9" x14ac:dyDescent="0.3">
      <c r="B50" s="27"/>
      <c r="C50" s="27">
        <v>47</v>
      </c>
      <c r="D50" s="27" t="s">
        <v>44</v>
      </c>
      <c r="E50" s="109">
        <v>1.68</v>
      </c>
      <c r="F50" s="27">
        <v>5</v>
      </c>
      <c r="G50" s="27">
        <v>4</v>
      </c>
      <c r="H50" s="44">
        <v>1</v>
      </c>
      <c r="I50" s="44">
        <f t="shared" si="0"/>
        <v>6.72</v>
      </c>
    </row>
    <row r="51" spans="2:9" x14ac:dyDescent="0.3">
      <c r="B51" s="27"/>
      <c r="C51" s="27">
        <v>48</v>
      </c>
      <c r="D51" s="27" t="s">
        <v>45</v>
      </c>
      <c r="E51" s="109">
        <v>2.1</v>
      </c>
      <c r="F51" s="27"/>
      <c r="G51" s="27">
        <v>1</v>
      </c>
      <c r="H51" s="44">
        <v>1.85</v>
      </c>
      <c r="I51" s="44">
        <f t="shared" si="0"/>
        <v>1.1351351351351351</v>
      </c>
    </row>
    <row r="52" spans="2:9" x14ac:dyDescent="0.3">
      <c r="B52" s="27"/>
      <c r="C52" s="27">
        <v>49</v>
      </c>
      <c r="D52" s="27" t="s">
        <v>367</v>
      </c>
      <c r="E52" s="109">
        <v>0.53</v>
      </c>
      <c r="F52" s="27"/>
      <c r="G52" s="27">
        <v>9</v>
      </c>
      <c r="H52" s="44">
        <v>1</v>
      </c>
      <c r="I52" s="44">
        <f t="shared" si="0"/>
        <v>4.7700000000000005</v>
      </c>
    </row>
    <row r="53" spans="2:9" x14ac:dyDescent="0.3">
      <c r="B53" s="27"/>
      <c r="C53" s="27">
        <v>50</v>
      </c>
      <c r="D53" s="27" t="s">
        <v>547</v>
      </c>
      <c r="E53" s="109">
        <v>0.79</v>
      </c>
      <c r="F53" s="27"/>
      <c r="G53" s="27">
        <v>4</v>
      </c>
      <c r="H53" s="44">
        <v>1</v>
      </c>
      <c r="I53" s="44">
        <f t="shared" si="0"/>
        <v>3.16</v>
      </c>
    </row>
    <row r="54" spans="2:9" x14ac:dyDescent="0.3">
      <c r="B54" s="27"/>
      <c r="C54" s="27">
        <v>51</v>
      </c>
      <c r="D54" s="27" t="s">
        <v>290</v>
      </c>
      <c r="E54" s="109">
        <v>2</v>
      </c>
      <c r="F54" s="27"/>
      <c r="G54" s="27">
        <v>1</v>
      </c>
      <c r="H54" s="44">
        <v>1</v>
      </c>
      <c r="I54" s="44">
        <f t="shared" si="0"/>
        <v>2</v>
      </c>
    </row>
    <row r="55" spans="2:9" x14ac:dyDescent="0.3">
      <c r="B55" s="27"/>
      <c r="C55" s="27">
        <v>52</v>
      </c>
      <c r="D55" s="27" t="s">
        <v>382</v>
      </c>
      <c r="E55" s="109">
        <v>0.59</v>
      </c>
      <c r="F55" s="27"/>
      <c r="G55" s="27">
        <v>1</v>
      </c>
      <c r="H55" s="44">
        <v>1</v>
      </c>
      <c r="I55" s="44">
        <f t="shared" si="0"/>
        <v>0.59</v>
      </c>
    </row>
    <row r="56" spans="2:9" x14ac:dyDescent="0.3">
      <c r="B56" s="27"/>
      <c r="C56" s="27">
        <v>53</v>
      </c>
      <c r="D56" s="27" t="s">
        <v>3667</v>
      </c>
      <c r="E56" s="109">
        <v>1.89</v>
      </c>
      <c r="F56" s="27"/>
      <c r="G56" s="27">
        <v>1</v>
      </c>
      <c r="H56" s="44">
        <v>3.57</v>
      </c>
      <c r="I56" s="44">
        <f t="shared" si="0"/>
        <v>0.52941176470588236</v>
      </c>
    </row>
    <row r="57" spans="2:9" x14ac:dyDescent="0.3">
      <c r="B57" s="27"/>
      <c r="C57" s="27">
        <v>54</v>
      </c>
      <c r="D57" s="27" t="s">
        <v>3668</v>
      </c>
      <c r="E57" s="109">
        <v>2.63</v>
      </c>
      <c r="F57" s="27">
        <v>2</v>
      </c>
      <c r="G57" s="27">
        <v>1</v>
      </c>
      <c r="H57" s="44">
        <v>2.86</v>
      </c>
      <c r="I57" s="44">
        <f t="shared" si="0"/>
        <v>0.91958041958041958</v>
      </c>
    </row>
    <row r="58" spans="2:9" x14ac:dyDescent="0.3">
      <c r="B58" s="27"/>
      <c r="C58" s="27">
        <v>55</v>
      </c>
      <c r="D58" s="27" t="s">
        <v>291</v>
      </c>
      <c r="E58" s="109">
        <v>2.1</v>
      </c>
      <c r="F58" s="27">
        <v>6</v>
      </c>
      <c r="G58" s="27">
        <v>1</v>
      </c>
      <c r="H58" s="44">
        <v>3</v>
      </c>
      <c r="I58" s="44">
        <f t="shared" si="0"/>
        <v>0.70000000000000007</v>
      </c>
    </row>
    <row r="59" spans="2:9" x14ac:dyDescent="0.3">
      <c r="B59" s="27"/>
      <c r="C59" s="27">
        <v>56</v>
      </c>
      <c r="D59" s="27" t="s">
        <v>4906</v>
      </c>
      <c r="E59" s="109">
        <v>2.1</v>
      </c>
      <c r="F59" s="27">
        <v>5</v>
      </c>
      <c r="G59" s="27">
        <v>1</v>
      </c>
      <c r="H59" s="44">
        <v>2.5</v>
      </c>
      <c r="I59" s="44">
        <f t="shared" si="0"/>
        <v>0.84000000000000008</v>
      </c>
    </row>
    <row r="60" spans="2:9" x14ac:dyDescent="0.3">
      <c r="B60" s="27"/>
      <c r="C60" s="27">
        <v>57</v>
      </c>
      <c r="D60" s="27" t="s">
        <v>3669</v>
      </c>
      <c r="E60" s="109">
        <v>3.46</v>
      </c>
      <c r="F60" s="27"/>
      <c r="G60" s="27">
        <v>1</v>
      </c>
      <c r="H60" s="44">
        <v>1</v>
      </c>
      <c r="I60" s="44">
        <f t="shared" si="0"/>
        <v>3.46</v>
      </c>
    </row>
    <row r="61" spans="2:9" x14ac:dyDescent="0.3">
      <c r="B61" s="27"/>
      <c r="C61" s="27">
        <v>58</v>
      </c>
      <c r="D61" s="27" t="s">
        <v>4234</v>
      </c>
      <c r="E61" s="109">
        <v>0.95</v>
      </c>
      <c r="F61" s="27"/>
      <c r="G61" s="27">
        <v>1</v>
      </c>
      <c r="H61" s="44">
        <v>1</v>
      </c>
      <c r="I61" s="44">
        <f t="shared" si="0"/>
        <v>0.95</v>
      </c>
    </row>
    <row r="62" spans="2:9" x14ac:dyDescent="0.3">
      <c r="B62" s="27"/>
      <c r="C62" s="27">
        <v>59</v>
      </c>
      <c r="D62" s="27" t="s">
        <v>49</v>
      </c>
      <c r="E62" s="109">
        <v>0.79</v>
      </c>
      <c r="F62" s="27"/>
      <c r="G62" s="27">
        <v>1</v>
      </c>
      <c r="H62" s="44">
        <v>6</v>
      </c>
      <c r="I62" s="44">
        <f t="shared" si="0"/>
        <v>0.13166666666666668</v>
      </c>
    </row>
    <row r="63" spans="2:9" x14ac:dyDescent="0.3">
      <c r="B63" s="27"/>
      <c r="C63" s="27">
        <v>60</v>
      </c>
      <c r="D63" s="27" t="s">
        <v>2143</v>
      </c>
      <c r="E63" s="109">
        <v>1.1599999999999999</v>
      </c>
      <c r="F63" s="27">
        <v>18</v>
      </c>
      <c r="G63" s="27">
        <v>2</v>
      </c>
      <c r="H63" s="44">
        <v>1.1299999999999999</v>
      </c>
      <c r="I63" s="44">
        <f t="shared" si="0"/>
        <v>2.0530973451327434</v>
      </c>
    </row>
    <row r="64" spans="2:9" x14ac:dyDescent="0.3">
      <c r="B64" s="27"/>
      <c r="C64" s="27">
        <v>61</v>
      </c>
      <c r="D64" s="27" t="s">
        <v>3670</v>
      </c>
      <c r="E64" s="109">
        <v>0.85</v>
      </c>
      <c r="F64" s="27">
        <v>18</v>
      </c>
      <c r="G64" s="27">
        <v>3</v>
      </c>
      <c r="H64" s="44">
        <v>1.42</v>
      </c>
      <c r="I64" s="44">
        <f t="shared" si="0"/>
        <v>1.795774647887324</v>
      </c>
    </row>
    <row r="65" spans="2:9" x14ac:dyDescent="0.3">
      <c r="B65" s="27"/>
      <c r="C65" s="27">
        <v>62</v>
      </c>
      <c r="D65" s="27" t="s">
        <v>383</v>
      </c>
      <c r="E65" s="109">
        <v>0.53</v>
      </c>
      <c r="F65" s="27"/>
      <c r="G65" s="27">
        <v>1</v>
      </c>
      <c r="H65" s="44">
        <v>1</v>
      </c>
      <c r="I65" s="44">
        <f t="shared" si="0"/>
        <v>0.53</v>
      </c>
    </row>
    <row r="66" spans="2:9" x14ac:dyDescent="0.3">
      <c r="B66" s="27"/>
      <c r="C66" s="27">
        <v>63</v>
      </c>
      <c r="D66" s="27" t="s">
        <v>231</v>
      </c>
      <c r="E66" s="109">
        <v>1.05</v>
      </c>
      <c r="F66" s="27">
        <v>6</v>
      </c>
      <c r="G66" s="27">
        <v>1</v>
      </c>
      <c r="H66" s="44">
        <v>3</v>
      </c>
      <c r="I66" s="44">
        <f t="shared" si="0"/>
        <v>0.35000000000000003</v>
      </c>
    </row>
    <row r="67" spans="2:9" x14ac:dyDescent="0.3">
      <c r="B67" s="27"/>
      <c r="C67" s="27">
        <v>64</v>
      </c>
      <c r="D67" s="27" t="s">
        <v>384</v>
      </c>
      <c r="E67" s="109">
        <v>0.65</v>
      </c>
      <c r="F67" s="27">
        <v>8</v>
      </c>
      <c r="G67" s="27">
        <v>1</v>
      </c>
      <c r="H67" s="44">
        <v>4</v>
      </c>
      <c r="I67" s="44">
        <f t="shared" si="0"/>
        <v>0.16250000000000001</v>
      </c>
    </row>
    <row r="68" spans="2:9" x14ac:dyDescent="0.3">
      <c r="B68" s="27"/>
      <c r="C68" s="27">
        <v>65</v>
      </c>
      <c r="D68" s="27" t="s">
        <v>3671</v>
      </c>
      <c r="E68" s="109">
        <v>0.47</v>
      </c>
      <c r="F68" s="27">
        <v>31</v>
      </c>
      <c r="G68" s="27">
        <v>1</v>
      </c>
      <c r="H68" s="44">
        <v>2.58</v>
      </c>
      <c r="I68" s="44">
        <f t="shared" ref="I68:I113" si="1">+(E68*G68)/H68</f>
        <v>0.18217054263565891</v>
      </c>
    </row>
    <row r="69" spans="2:9" x14ac:dyDescent="0.3">
      <c r="B69" s="27"/>
      <c r="C69" s="27">
        <v>66</v>
      </c>
      <c r="D69" s="27" t="s">
        <v>3671</v>
      </c>
      <c r="E69" s="109">
        <v>0.47</v>
      </c>
      <c r="F69" s="27">
        <v>22</v>
      </c>
      <c r="G69" s="27">
        <v>1</v>
      </c>
      <c r="H69" s="44">
        <v>4.4000000000000004</v>
      </c>
      <c r="I69" s="44">
        <f t="shared" si="1"/>
        <v>0.1068181818181818</v>
      </c>
    </row>
    <row r="70" spans="2:9" x14ac:dyDescent="0.3">
      <c r="B70" s="27"/>
      <c r="C70" s="27">
        <v>67</v>
      </c>
      <c r="D70" s="27" t="s">
        <v>3671</v>
      </c>
      <c r="E70" s="109">
        <v>0.47</v>
      </c>
      <c r="F70" s="27">
        <v>22</v>
      </c>
      <c r="G70" s="27">
        <v>1</v>
      </c>
      <c r="H70" s="44">
        <v>2.44</v>
      </c>
      <c r="I70" s="44">
        <f t="shared" si="1"/>
        <v>0.19262295081967212</v>
      </c>
    </row>
    <row r="71" spans="2:9" x14ac:dyDescent="0.3">
      <c r="B71" s="27"/>
      <c r="C71" s="27">
        <v>68</v>
      </c>
      <c r="D71" s="27" t="s">
        <v>3671</v>
      </c>
      <c r="E71" s="109">
        <v>1.1000000000000001</v>
      </c>
      <c r="F71" s="27">
        <v>12</v>
      </c>
      <c r="G71" s="27">
        <v>1</v>
      </c>
      <c r="H71" s="44">
        <v>2</v>
      </c>
      <c r="I71" s="44">
        <f t="shared" si="1"/>
        <v>0.55000000000000004</v>
      </c>
    </row>
    <row r="72" spans="2:9" x14ac:dyDescent="0.3">
      <c r="B72" s="27"/>
      <c r="C72" s="27">
        <v>69</v>
      </c>
      <c r="D72" s="27" t="s">
        <v>3671</v>
      </c>
      <c r="E72" s="109">
        <v>0.6</v>
      </c>
      <c r="F72" s="27">
        <v>23</v>
      </c>
      <c r="G72" s="27">
        <v>1</v>
      </c>
      <c r="H72" s="44">
        <v>3.83</v>
      </c>
      <c r="I72" s="44">
        <f t="shared" si="1"/>
        <v>0.15665796344647517</v>
      </c>
    </row>
    <row r="73" spans="2:9" x14ac:dyDescent="0.3">
      <c r="B73" s="27"/>
      <c r="C73" s="27">
        <v>70</v>
      </c>
      <c r="D73" s="27" t="s">
        <v>4235</v>
      </c>
      <c r="E73" s="109">
        <v>0.42</v>
      </c>
      <c r="F73" s="27">
        <v>39</v>
      </c>
      <c r="G73" s="27">
        <v>1</v>
      </c>
      <c r="H73" s="44">
        <v>2.0499999999999998</v>
      </c>
      <c r="I73" s="44">
        <f t="shared" si="1"/>
        <v>0.20487804878048782</v>
      </c>
    </row>
    <row r="74" spans="2:9" x14ac:dyDescent="0.3">
      <c r="B74" s="27"/>
      <c r="C74" s="27">
        <v>71</v>
      </c>
      <c r="D74" s="27" t="s">
        <v>55</v>
      </c>
      <c r="E74" s="109">
        <v>1.89</v>
      </c>
      <c r="F74" s="27">
        <v>48</v>
      </c>
      <c r="G74" s="27">
        <v>1</v>
      </c>
      <c r="H74" s="44">
        <v>1.92</v>
      </c>
      <c r="I74" s="44">
        <f t="shared" si="1"/>
        <v>0.984375</v>
      </c>
    </row>
    <row r="75" spans="2:9" x14ac:dyDescent="0.3">
      <c r="B75" s="27"/>
      <c r="C75" s="27">
        <v>72</v>
      </c>
      <c r="D75" s="27" t="s">
        <v>55</v>
      </c>
      <c r="E75" s="109">
        <v>2.84</v>
      </c>
      <c r="F75" s="27">
        <v>16</v>
      </c>
      <c r="G75" s="27">
        <v>1</v>
      </c>
      <c r="H75" s="44">
        <v>8</v>
      </c>
      <c r="I75" s="44">
        <f t="shared" si="1"/>
        <v>0.35499999999999998</v>
      </c>
    </row>
    <row r="76" spans="2:9" x14ac:dyDescent="0.3">
      <c r="B76" s="27"/>
      <c r="C76" s="27">
        <v>73</v>
      </c>
      <c r="D76" s="27" t="s">
        <v>54</v>
      </c>
      <c r="E76" s="109">
        <v>1.1599999999999999</v>
      </c>
      <c r="F76" s="27"/>
      <c r="G76" s="27">
        <v>1</v>
      </c>
      <c r="H76" s="44">
        <v>20</v>
      </c>
      <c r="I76" s="44">
        <f t="shared" si="1"/>
        <v>5.7999999999999996E-2</v>
      </c>
    </row>
    <row r="77" spans="2:9" x14ac:dyDescent="0.3">
      <c r="B77" s="27"/>
      <c r="C77" s="27">
        <v>74</v>
      </c>
      <c r="D77" s="27" t="s">
        <v>263</v>
      </c>
      <c r="E77" s="109">
        <v>2.31</v>
      </c>
      <c r="F77" s="27"/>
      <c r="G77" s="27">
        <v>1</v>
      </c>
      <c r="H77" s="44">
        <v>9.52</v>
      </c>
      <c r="I77" s="44">
        <f t="shared" si="1"/>
        <v>0.24264705882352944</v>
      </c>
    </row>
    <row r="78" spans="2:9" x14ac:dyDescent="0.3">
      <c r="B78" s="27"/>
      <c r="C78" s="27">
        <v>75</v>
      </c>
      <c r="D78" s="27" t="s">
        <v>4236</v>
      </c>
      <c r="E78" s="109">
        <v>1.05</v>
      </c>
      <c r="F78" s="27"/>
      <c r="G78" s="27">
        <v>1</v>
      </c>
      <c r="H78" s="44">
        <v>12</v>
      </c>
      <c r="I78" s="44">
        <f t="shared" si="1"/>
        <v>8.7500000000000008E-2</v>
      </c>
    </row>
    <row r="79" spans="2:9" x14ac:dyDescent="0.3">
      <c r="B79" s="27"/>
      <c r="C79" s="27">
        <v>76</v>
      </c>
      <c r="D79" s="27" t="s">
        <v>4237</v>
      </c>
      <c r="E79" s="109">
        <v>0.57999999999999996</v>
      </c>
      <c r="F79" s="27"/>
      <c r="G79" s="27">
        <v>1</v>
      </c>
      <c r="H79" s="44">
        <v>1.83</v>
      </c>
      <c r="I79" s="44">
        <f t="shared" si="1"/>
        <v>0.31693989071038248</v>
      </c>
    </row>
    <row r="80" spans="2:9" x14ac:dyDescent="0.3">
      <c r="B80" s="27"/>
      <c r="C80" s="27">
        <v>77</v>
      </c>
      <c r="D80" s="27" t="s">
        <v>4238</v>
      </c>
      <c r="E80" s="109">
        <v>0.57999999999999996</v>
      </c>
      <c r="F80" s="27"/>
      <c r="G80" s="27">
        <v>1</v>
      </c>
      <c r="H80" s="44">
        <v>5</v>
      </c>
      <c r="I80" s="44">
        <f t="shared" si="1"/>
        <v>0.11599999999999999</v>
      </c>
    </row>
    <row r="81" spans="2:9" x14ac:dyDescent="0.3">
      <c r="B81" s="27"/>
      <c r="C81" s="27">
        <v>78</v>
      </c>
      <c r="D81" s="27" t="s">
        <v>4239</v>
      </c>
      <c r="E81" s="109">
        <v>0.57999999999999996</v>
      </c>
      <c r="F81" s="27">
        <v>3</v>
      </c>
      <c r="G81" s="27">
        <v>1</v>
      </c>
      <c r="H81" s="44">
        <v>3</v>
      </c>
      <c r="I81" s="44">
        <f t="shared" si="1"/>
        <v>0.19333333333333333</v>
      </c>
    </row>
    <row r="82" spans="2:9" x14ac:dyDescent="0.3">
      <c r="B82" s="27"/>
      <c r="C82" s="27">
        <v>79</v>
      </c>
      <c r="D82" s="27" t="s">
        <v>3674</v>
      </c>
      <c r="E82" s="109">
        <v>1.7</v>
      </c>
      <c r="F82" s="27"/>
      <c r="G82" s="27">
        <v>1</v>
      </c>
      <c r="H82" s="44">
        <v>1</v>
      </c>
      <c r="I82" s="44">
        <f t="shared" si="1"/>
        <v>1.7</v>
      </c>
    </row>
    <row r="83" spans="2:9" x14ac:dyDescent="0.3">
      <c r="B83" s="27"/>
      <c r="C83" s="27">
        <v>80</v>
      </c>
      <c r="D83" s="27" t="s">
        <v>58</v>
      </c>
      <c r="E83" s="109">
        <v>1.26</v>
      </c>
      <c r="F83" s="27"/>
      <c r="G83" s="27">
        <v>1</v>
      </c>
      <c r="H83" s="44">
        <v>3.79</v>
      </c>
      <c r="I83" s="44">
        <f t="shared" si="1"/>
        <v>0.33245382585751981</v>
      </c>
    </row>
    <row r="84" spans="2:9" x14ac:dyDescent="0.3">
      <c r="B84" s="27"/>
      <c r="C84" s="27">
        <v>81</v>
      </c>
      <c r="D84" s="27" t="s">
        <v>60</v>
      </c>
      <c r="E84" s="109">
        <v>1.1000000000000001</v>
      </c>
      <c r="F84" s="27">
        <v>80</v>
      </c>
      <c r="G84" s="27">
        <v>1</v>
      </c>
      <c r="H84" s="44">
        <v>1.29</v>
      </c>
      <c r="I84" s="44">
        <f t="shared" si="1"/>
        <v>0.85271317829457371</v>
      </c>
    </row>
    <row r="85" spans="2:9" x14ac:dyDescent="0.3">
      <c r="B85" s="27"/>
      <c r="C85" s="27">
        <v>82</v>
      </c>
      <c r="D85" s="27" t="s">
        <v>61</v>
      </c>
      <c r="E85" s="109">
        <v>3.15</v>
      </c>
      <c r="F85" s="27"/>
      <c r="G85" s="27">
        <v>1</v>
      </c>
      <c r="H85" s="44">
        <v>2</v>
      </c>
      <c r="I85" s="44">
        <f t="shared" si="1"/>
        <v>1.575</v>
      </c>
    </row>
    <row r="86" spans="2:9" x14ac:dyDescent="0.3">
      <c r="B86" s="27"/>
      <c r="C86" s="27">
        <v>83</v>
      </c>
      <c r="D86" s="27" t="s">
        <v>595</v>
      </c>
      <c r="E86" s="109">
        <v>1.99</v>
      </c>
      <c r="F86" s="27">
        <v>9</v>
      </c>
      <c r="G86" s="27">
        <v>1</v>
      </c>
      <c r="H86" s="44">
        <v>1.1299999999999999</v>
      </c>
      <c r="I86" s="44">
        <f t="shared" si="1"/>
        <v>1.7610619469026549</v>
      </c>
    </row>
    <row r="87" spans="2:9" x14ac:dyDescent="0.3">
      <c r="B87" s="27"/>
      <c r="C87" s="27">
        <v>84</v>
      </c>
      <c r="D87" s="27" t="s">
        <v>3675</v>
      </c>
      <c r="E87" s="109">
        <v>1</v>
      </c>
      <c r="F87" s="27">
        <v>8</v>
      </c>
      <c r="G87" s="27">
        <v>1</v>
      </c>
      <c r="H87" s="44">
        <v>8</v>
      </c>
      <c r="I87" s="44">
        <f t="shared" si="1"/>
        <v>0.125</v>
      </c>
    </row>
    <row r="88" spans="2:9" x14ac:dyDescent="0.3">
      <c r="B88" s="27"/>
      <c r="C88" s="27">
        <v>85</v>
      </c>
      <c r="D88" s="27" t="s">
        <v>1670</v>
      </c>
      <c r="E88" s="109">
        <v>3.03</v>
      </c>
      <c r="F88" s="27">
        <v>5</v>
      </c>
      <c r="G88" s="27">
        <v>1</v>
      </c>
      <c r="H88" s="44">
        <v>5</v>
      </c>
      <c r="I88" s="44">
        <f t="shared" si="1"/>
        <v>0.60599999999999998</v>
      </c>
    </row>
    <row r="89" spans="2:9" x14ac:dyDescent="0.3">
      <c r="B89" s="27"/>
      <c r="C89" s="27">
        <v>86</v>
      </c>
      <c r="D89" s="27" t="s">
        <v>3677</v>
      </c>
      <c r="E89" s="109">
        <v>0.17500000000000002</v>
      </c>
      <c r="F89" s="27"/>
      <c r="G89" s="27">
        <v>1</v>
      </c>
      <c r="H89" s="44">
        <v>1</v>
      </c>
      <c r="I89" s="44">
        <f t="shared" si="1"/>
        <v>0.17500000000000002</v>
      </c>
    </row>
    <row r="90" spans="2:9" x14ac:dyDescent="0.3">
      <c r="B90" s="27"/>
      <c r="C90" s="27">
        <v>87</v>
      </c>
      <c r="D90" s="27" t="s">
        <v>4907</v>
      </c>
      <c r="E90" s="109">
        <v>1.42</v>
      </c>
      <c r="F90" s="27">
        <v>15</v>
      </c>
      <c r="G90" s="27">
        <v>1</v>
      </c>
      <c r="H90" s="44">
        <v>5</v>
      </c>
      <c r="I90" s="44">
        <f t="shared" si="1"/>
        <v>0.28399999999999997</v>
      </c>
    </row>
    <row r="91" spans="2:9" x14ac:dyDescent="0.3">
      <c r="B91" s="27"/>
      <c r="C91" s="27">
        <v>88</v>
      </c>
      <c r="D91" s="27" t="s">
        <v>4908</v>
      </c>
      <c r="E91" s="109">
        <v>1.26</v>
      </c>
      <c r="F91" s="27">
        <v>5</v>
      </c>
      <c r="G91" s="27">
        <v>1</v>
      </c>
      <c r="H91" s="44">
        <v>5</v>
      </c>
      <c r="I91" s="44">
        <f t="shared" si="1"/>
        <v>0.252</v>
      </c>
    </row>
    <row r="92" spans="2:9" x14ac:dyDescent="0.3">
      <c r="B92" s="27"/>
      <c r="C92" s="27">
        <v>89</v>
      </c>
      <c r="D92" s="27" t="s">
        <v>4909</v>
      </c>
      <c r="E92" s="109">
        <v>0.89</v>
      </c>
      <c r="F92" s="27">
        <v>6</v>
      </c>
      <c r="G92" s="27">
        <v>1</v>
      </c>
      <c r="H92" s="44">
        <v>6</v>
      </c>
      <c r="I92" s="44">
        <f t="shared" si="1"/>
        <v>0.14833333333333334</v>
      </c>
    </row>
    <row r="93" spans="2:9" x14ac:dyDescent="0.3">
      <c r="B93" s="27"/>
      <c r="C93" s="27">
        <v>90</v>
      </c>
      <c r="D93" s="27" t="s">
        <v>4910</v>
      </c>
      <c r="E93" s="109">
        <v>0.79</v>
      </c>
      <c r="F93" s="27">
        <v>12</v>
      </c>
      <c r="G93" s="27">
        <v>1</v>
      </c>
      <c r="H93" s="44">
        <v>6</v>
      </c>
      <c r="I93" s="44">
        <f t="shared" si="1"/>
        <v>0.13166666666666668</v>
      </c>
    </row>
    <row r="94" spans="2:9" x14ac:dyDescent="0.3">
      <c r="B94" s="27"/>
      <c r="C94" s="27">
        <v>91</v>
      </c>
      <c r="D94" s="27" t="s">
        <v>4911</v>
      </c>
      <c r="E94" s="109">
        <v>0.57999999999999996</v>
      </c>
      <c r="F94" s="27">
        <v>8</v>
      </c>
      <c r="G94" s="27">
        <v>1</v>
      </c>
      <c r="H94" s="44">
        <v>4</v>
      </c>
      <c r="I94" s="44">
        <f t="shared" si="1"/>
        <v>0.14499999999999999</v>
      </c>
    </row>
    <row r="95" spans="2:9" x14ac:dyDescent="0.3">
      <c r="B95" s="27"/>
      <c r="C95" s="27">
        <v>92</v>
      </c>
      <c r="D95" s="27" t="s">
        <v>53</v>
      </c>
      <c r="E95" s="109">
        <v>2.1</v>
      </c>
      <c r="F95" s="27"/>
      <c r="G95" s="27">
        <v>1</v>
      </c>
      <c r="H95" s="44">
        <v>8</v>
      </c>
      <c r="I95" s="44">
        <f t="shared" si="1"/>
        <v>0.26250000000000001</v>
      </c>
    </row>
    <row r="96" spans="2:9" x14ac:dyDescent="0.3">
      <c r="B96" s="27"/>
      <c r="C96" s="27">
        <v>93</v>
      </c>
      <c r="D96" s="27" t="s">
        <v>294</v>
      </c>
      <c r="E96" s="109">
        <v>2.63</v>
      </c>
      <c r="F96" s="27">
        <v>6</v>
      </c>
      <c r="G96" s="27">
        <v>1</v>
      </c>
      <c r="H96" s="44">
        <v>6</v>
      </c>
      <c r="I96" s="44">
        <f t="shared" si="1"/>
        <v>0.4383333333333333</v>
      </c>
    </row>
    <row r="97" spans="2:9" x14ac:dyDescent="0.3">
      <c r="B97" s="27"/>
      <c r="C97" s="27">
        <v>94</v>
      </c>
      <c r="D97" s="27" t="s">
        <v>234</v>
      </c>
      <c r="E97" s="109">
        <v>1.46</v>
      </c>
      <c r="F97" s="27"/>
      <c r="G97" s="27">
        <v>1</v>
      </c>
      <c r="H97" s="44">
        <v>1</v>
      </c>
      <c r="I97" s="44">
        <f t="shared" si="1"/>
        <v>1.46</v>
      </c>
    </row>
    <row r="98" spans="2:9" x14ac:dyDescent="0.3">
      <c r="B98" s="27"/>
      <c r="C98" s="27">
        <v>95</v>
      </c>
      <c r="D98" s="27" t="s">
        <v>62</v>
      </c>
      <c r="E98" s="109">
        <v>1.05</v>
      </c>
      <c r="F98" s="27"/>
      <c r="G98" s="27">
        <v>1</v>
      </c>
      <c r="H98" s="44">
        <v>4</v>
      </c>
      <c r="I98" s="44">
        <f t="shared" si="1"/>
        <v>0.26250000000000001</v>
      </c>
    </row>
    <row r="99" spans="2:9" x14ac:dyDescent="0.3">
      <c r="B99" s="27"/>
      <c r="C99" s="27">
        <v>96</v>
      </c>
      <c r="D99" s="27" t="s">
        <v>265</v>
      </c>
      <c r="E99" s="109">
        <v>0.44999999999999996</v>
      </c>
      <c r="F99" s="27"/>
      <c r="G99" s="27">
        <v>1</v>
      </c>
      <c r="H99" s="44">
        <v>1.67</v>
      </c>
      <c r="I99" s="44">
        <f t="shared" si="1"/>
        <v>0.26946107784431134</v>
      </c>
    </row>
    <row r="100" spans="2:9" x14ac:dyDescent="0.3">
      <c r="B100" s="27"/>
      <c r="C100" s="27">
        <v>97</v>
      </c>
      <c r="D100" s="27" t="s">
        <v>63</v>
      </c>
      <c r="E100" s="109">
        <v>0.75</v>
      </c>
      <c r="F100" s="27"/>
      <c r="G100" s="27">
        <v>1</v>
      </c>
      <c r="H100" s="44">
        <v>1</v>
      </c>
      <c r="I100" s="44">
        <f t="shared" si="1"/>
        <v>0.75</v>
      </c>
    </row>
    <row r="101" spans="2:9" x14ac:dyDescent="0.3">
      <c r="B101" s="27"/>
      <c r="C101" s="27">
        <v>98</v>
      </c>
      <c r="D101" s="27" t="s">
        <v>4912</v>
      </c>
      <c r="E101" s="109">
        <v>2.1</v>
      </c>
      <c r="F101" s="27"/>
      <c r="G101" s="27">
        <v>1</v>
      </c>
      <c r="H101" s="44">
        <v>8</v>
      </c>
      <c r="I101" s="44">
        <f t="shared" si="1"/>
        <v>0.26250000000000001</v>
      </c>
    </row>
    <row r="102" spans="2:9" x14ac:dyDescent="0.3">
      <c r="B102" s="27"/>
      <c r="C102" s="27">
        <v>99</v>
      </c>
      <c r="D102" s="27" t="s">
        <v>64</v>
      </c>
      <c r="E102" s="109">
        <v>0.74</v>
      </c>
      <c r="F102" s="27"/>
      <c r="G102" s="27">
        <v>1</v>
      </c>
      <c r="H102" s="44">
        <v>25</v>
      </c>
      <c r="I102" s="44">
        <f t="shared" si="1"/>
        <v>2.9600000000000001E-2</v>
      </c>
    </row>
    <row r="103" spans="2:9" x14ac:dyDescent="0.3">
      <c r="B103" s="27"/>
      <c r="C103" s="27">
        <v>100</v>
      </c>
      <c r="D103" s="27" t="s">
        <v>296</v>
      </c>
      <c r="E103" s="109">
        <v>1.3</v>
      </c>
      <c r="F103" s="27">
        <v>12</v>
      </c>
      <c r="G103" s="27">
        <v>1</v>
      </c>
      <c r="H103" s="44">
        <v>12</v>
      </c>
      <c r="I103" s="44">
        <f t="shared" si="1"/>
        <v>0.10833333333333334</v>
      </c>
    </row>
    <row r="104" spans="2:9" x14ac:dyDescent="0.3">
      <c r="B104" s="27"/>
      <c r="C104" s="27">
        <v>101</v>
      </c>
      <c r="D104" s="27" t="s">
        <v>374</v>
      </c>
      <c r="E104" s="109">
        <v>0.53</v>
      </c>
      <c r="F104" s="27"/>
      <c r="G104" s="27">
        <v>1</v>
      </c>
      <c r="H104" s="44">
        <v>14</v>
      </c>
      <c r="I104" s="44">
        <f t="shared" si="1"/>
        <v>3.785714285714286E-2</v>
      </c>
    </row>
    <row r="105" spans="2:9" x14ac:dyDescent="0.3">
      <c r="B105" s="27"/>
      <c r="C105" s="27">
        <v>102</v>
      </c>
      <c r="D105" s="27" t="s">
        <v>26</v>
      </c>
      <c r="E105" s="109">
        <v>1.26</v>
      </c>
      <c r="F105" s="27"/>
      <c r="G105" s="27">
        <v>1</v>
      </c>
      <c r="H105" s="44">
        <v>26</v>
      </c>
      <c r="I105" s="44">
        <f t="shared" si="1"/>
        <v>4.8461538461538459E-2</v>
      </c>
    </row>
    <row r="106" spans="2:9" x14ac:dyDescent="0.3">
      <c r="B106" s="27"/>
      <c r="C106" s="27">
        <v>103</v>
      </c>
      <c r="D106" s="27" t="s">
        <v>297</v>
      </c>
      <c r="E106" s="109">
        <v>1.26</v>
      </c>
      <c r="F106" s="27"/>
      <c r="G106" s="27">
        <v>1</v>
      </c>
      <c r="H106" s="44">
        <v>25</v>
      </c>
      <c r="I106" s="44">
        <f t="shared" si="1"/>
        <v>5.04E-2</v>
      </c>
    </row>
    <row r="107" spans="2:9" x14ac:dyDescent="0.3">
      <c r="B107" s="27"/>
      <c r="C107" s="27">
        <v>104</v>
      </c>
      <c r="D107" s="27" t="s">
        <v>496</v>
      </c>
      <c r="E107" s="109">
        <v>0.28000000000000003</v>
      </c>
      <c r="F107" s="27"/>
      <c r="G107" s="27">
        <v>1</v>
      </c>
      <c r="H107" s="44">
        <v>5</v>
      </c>
      <c r="I107" s="44">
        <f t="shared" si="1"/>
        <v>5.6000000000000008E-2</v>
      </c>
    </row>
    <row r="108" spans="2:9" x14ac:dyDescent="0.3">
      <c r="B108" s="27"/>
      <c r="C108" s="27">
        <v>105</v>
      </c>
      <c r="D108" s="27" t="s">
        <v>298</v>
      </c>
      <c r="E108" s="109">
        <v>1.58</v>
      </c>
      <c r="F108" s="27"/>
      <c r="G108" s="27">
        <v>1</v>
      </c>
      <c r="H108" s="44">
        <v>1.69</v>
      </c>
      <c r="I108" s="44">
        <f t="shared" si="1"/>
        <v>0.93491124260355041</v>
      </c>
    </row>
    <row r="109" spans="2:9" x14ac:dyDescent="0.3">
      <c r="B109" s="27"/>
      <c r="C109" s="27">
        <v>106</v>
      </c>
      <c r="D109" s="27" t="s">
        <v>3682</v>
      </c>
      <c r="E109" s="109">
        <v>3.99</v>
      </c>
      <c r="F109" s="27">
        <v>8</v>
      </c>
      <c r="G109" s="27">
        <v>1</v>
      </c>
      <c r="H109" s="44">
        <v>2.67</v>
      </c>
      <c r="I109" s="44">
        <f t="shared" si="1"/>
        <v>1.4943820224719102</v>
      </c>
    </row>
    <row r="110" spans="2:9" x14ac:dyDescent="0.3">
      <c r="B110" s="27"/>
      <c r="C110" s="27">
        <v>107</v>
      </c>
      <c r="D110" s="27" t="s">
        <v>4913</v>
      </c>
      <c r="E110" s="109">
        <v>1.04</v>
      </c>
      <c r="F110" s="27">
        <v>6</v>
      </c>
      <c r="G110" s="27">
        <v>1</v>
      </c>
      <c r="H110" s="44">
        <v>6</v>
      </c>
      <c r="I110" s="44">
        <f t="shared" si="1"/>
        <v>0.17333333333333334</v>
      </c>
    </row>
    <row r="111" spans="2:9" x14ac:dyDescent="0.3">
      <c r="B111" s="27"/>
      <c r="C111" s="27">
        <v>108</v>
      </c>
      <c r="D111" s="27" t="s">
        <v>3683</v>
      </c>
      <c r="E111" s="109">
        <v>80</v>
      </c>
      <c r="F111" s="27"/>
      <c r="G111" s="27">
        <v>1</v>
      </c>
      <c r="H111" s="44">
        <v>52.14</v>
      </c>
      <c r="I111" s="44">
        <f t="shared" si="1"/>
        <v>1.5343306482546988</v>
      </c>
    </row>
    <row r="112" spans="2:9" x14ac:dyDescent="0.3">
      <c r="B112" s="27"/>
      <c r="C112" s="27">
        <v>109</v>
      </c>
      <c r="D112" s="27" t="s">
        <v>299</v>
      </c>
      <c r="E112" s="109">
        <v>70</v>
      </c>
      <c r="F112" s="27"/>
      <c r="G112" s="27">
        <v>1</v>
      </c>
      <c r="H112" s="44">
        <v>13.04</v>
      </c>
      <c r="I112" s="44">
        <f t="shared" si="1"/>
        <v>5.368098159509203</v>
      </c>
    </row>
    <row r="113" spans="2:12" x14ac:dyDescent="0.3">
      <c r="B113" s="27"/>
      <c r="C113" s="27">
        <v>110</v>
      </c>
      <c r="D113" s="27" t="s">
        <v>2593</v>
      </c>
      <c r="E113" s="109">
        <v>27</v>
      </c>
      <c r="F113" s="27"/>
      <c r="G113" s="27">
        <v>1</v>
      </c>
      <c r="H113" s="44">
        <v>4.3499999999999996</v>
      </c>
      <c r="I113" s="44">
        <f t="shared" si="1"/>
        <v>6.2068965517241388</v>
      </c>
      <c r="J113" s="57" t="s">
        <v>449</v>
      </c>
      <c r="K113" s="132">
        <f>SUM(I4:I113)</f>
        <v>132.94464187269324</v>
      </c>
      <c r="L113" s="66">
        <f>COUNT(I4:I113)</f>
        <v>110</v>
      </c>
    </row>
    <row r="114" spans="2:12" x14ac:dyDescent="0.3">
      <c r="B114" s="40" t="s">
        <v>238</v>
      </c>
      <c r="C114" s="27"/>
      <c r="D114" s="27"/>
      <c r="E114" s="109"/>
      <c r="F114" s="27"/>
      <c r="G114" s="27"/>
      <c r="H114" s="44"/>
      <c r="I114" s="44"/>
    </row>
    <row r="115" spans="2:12" x14ac:dyDescent="0.3">
      <c r="B115" s="27"/>
      <c r="C115" s="27">
        <v>111</v>
      </c>
      <c r="D115" s="27" t="s">
        <v>239</v>
      </c>
      <c r="E115" s="109">
        <v>5</v>
      </c>
      <c r="F115" s="27"/>
      <c r="G115" s="27">
        <v>1</v>
      </c>
      <c r="H115" s="44">
        <v>1</v>
      </c>
      <c r="I115" s="44">
        <f>+(E115*G115)/H115</f>
        <v>5</v>
      </c>
    </row>
    <row r="116" spans="2:12" x14ac:dyDescent="0.3">
      <c r="B116" s="27"/>
      <c r="C116" s="27">
        <v>112</v>
      </c>
      <c r="D116" s="27" t="s">
        <v>3819</v>
      </c>
      <c r="E116" s="109">
        <v>4.5999999999999996</v>
      </c>
      <c r="F116" s="27">
        <v>4</v>
      </c>
      <c r="G116" s="27">
        <v>1</v>
      </c>
      <c r="H116" s="44">
        <v>1</v>
      </c>
      <c r="I116" s="44">
        <f t="shared" ref="I116:I118" si="2">+(E116*G116)/H116</f>
        <v>4.5999999999999996</v>
      </c>
    </row>
    <row r="117" spans="2:12" x14ac:dyDescent="0.3">
      <c r="B117" s="27"/>
      <c r="C117" s="27">
        <v>113</v>
      </c>
      <c r="D117" s="27" t="s">
        <v>239</v>
      </c>
      <c r="E117" s="109">
        <v>4.45</v>
      </c>
      <c r="F117" s="27"/>
      <c r="G117" s="27">
        <v>1</v>
      </c>
      <c r="H117" s="44">
        <v>13.04</v>
      </c>
      <c r="I117" s="44">
        <f t="shared" si="2"/>
        <v>0.34125766871165647</v>
      </c>
    </row>
    <row r="118" spans="2:12" x14ac:dyDescent="0.3">
      <c r="B118" s="27"/>
      <c r="C118" s="27">
        <v>114</v>
      </c>
      <c r="D118" s="27" t="s">
        <v>375</v>
      </c>
      <c r="E118" s="109">
        <v>5.6</v>
      </c>
      <c r="F118" s="27"/>
      <c r="G118" s="27">
        <v>1</v>
      </c>
      <c r="H118" s="44">
        <v>13.04</v>
      </c>
      <c r="I118" s="44">
        <f t="shared" si="2"/>
        <v>0.42944785276073622</v>
      </c>
      <c r="J118" s="57" t="s">
        <v>238</v>
      </c>
      <c r="K118" s="132">
        <f>SUM(I115:I118)</f>
        <v>10.370705521472393</v>
      </c>
      <c r="L118" s="66">
        <f>COUNT(I115:I118)</f>
        <v>4</v>
      </c>
    </row>
    <row r="119" spans="2:12" x14ac:dyDescent="0.3">
      <c r="B119" s="40" t="s">
        <v>300</v>
      </c>
      <c r="C119" s="27"/>
      <c r="D119" s="27"/>
      <c r="E119" s="109"/>
      <c r="F119" s="27"/>
      <c r="G119" s="27"/>
      <c r="H119" s="44"/>
      <c r="I119" s="44"/>
    </row>
    <row r="120" spans="2:12" x14ac:dyDescent="0.3">
      <c r="B120" s="27"/>
      <c r="C120" s="27">
        <v>115</v>
      </c>
      <c r="D120" s="27" t="s">
        <v>66</v>
      </c>
      <c r="E120" s="109">
        <v>8</v>
      </c>
      <c r="F120" s="27">
        <v>5</v>
      </c>
      <c r="G120" s="27">
        <v>2</v>
      </c>
      <c r="H120" s="44">
        <v>52.14</v>
      </c>
      <c r="I120" s="44">
        <f t="shared" ref="I120:I183" si="3">+(E120*G120)/H120</f>
        <v>0.30686612965093979</v>
      </c>
    </row>
    <row r="121" spans="2:12" x14ac:dyDescent="0.3">
      <c r="B121" s="27"/>
      <c r="C121" s="27">
        <v>116</v>
      </c>
      <c r="D121" s="27" t="s">
        <v>241</v>
      </c>
      <c r="E121" s="109">
        <v>16</v>
      </c>
      <c r="F121" s="27">
        <v>1</v>
      </c>
      <c r="G121" s="27">
        <v>6</v>
      </c>
      <c r="H121" s="44">
        <v>156.43</v>
      </c>
      <c r="I121" s="44">
        <f t="shared" si="3"/>
        <v>0.61369302563446904</v>
      </c>
    </row>
    <row r="122" spans="2:12" x14ac:dyDescent="0.3">
      <c r="B122" s="27"/>
      <c r="C122" s="27">
        <v>117</v>
      </c>
      <c r="D122" s="27" t="s">
        <v>65</v>
      </c>
      <c r="E122" s="109">
        <v>10</v>
      </c>
      <c r="F122" s="27">
        <v>5</v>
      </c>
      <c r="G122" s="27">
        <v>2</v>
      </c>
      <c r="H122" s="44">
        <v>52.14</v>
      </c>
      <c r="I122" s="44">
        <f t="shared" si="3"/>
        <v>0.3835826620636747</v>
      </c>
    </row>
    <row r="123" spans="2:12" x14ac:dyDescent="0.3">
      <c r="B123" s="27"/>
      <c r="C123" s="27">
        <v>118</v>
      </c>
      <c r="D123" s="27" t="s">
        <v>498</v>
      </c>
      <c r="E123" s="109">
        <v>8</v>
      </c>
      <c r="F123" s="27">
        <v>2</v>
      </c>
      <c r="G123" s="27">
        <v>2</v>
      </c>
      <c r="H123" s="44">
        <v>52.14</v>
      </c>
      <c r="I123" s="44">
        <f t="shared" si="3"/>
        <v>0.30686612965093979</v>
      </c>
    </row>
    <row r="124" spans="2:12" x14ac:dyDescent="0.3">
      <c r="B124" s="27"/>
      <c r="C124" s="27">
        <v>119</v>
      </c>
      <c r="D124" s="27" t="s">
        <v>302</v>
      </c>
      <c r="E124" s="109">
        <v>10</v>
      </c>
      <c r="F124" s="27"/>
      <c r="G124" s="27">
        <v>3</v>
      </c>
      <c r="H124" s="44">
        <v>52.14</v>
      </c>
      <c r="I124" s="44">
        <f t="shared" si="3"/>
        <v>0.57537399309551207</v>
      </c>
    </row>
    <row r="125" spans="2:12" x14ac:dyDescent="0.3">
      <c r="B125" s="27"/>
      <c r="C125" s="27">
        <v>120</v>
      </c>
      <c r="D125" s="27" t="s">
        <v>2206</v>
      </c>
      <c r="E125" s="109">
        <v>3</v>
      </c>
      <c r="F125" s="27"/>
      <c r="G125" s="27">
        <v>3</v>
      </c>
      <c r="H125" s="44">
        <v>52.14</v>
      </c>
      <c r="I125" s="44">
        <f t="shared" si="3"/>
        <v>0.17261219792865362</v>
      </c>
    </row>
    <row r="126" spans="2:12" x14ac:dyDescent="0.3">
      <c r="B126" s="27"/>
      <c r="C126" s="27">
        <v>121</v>
      </c>
      <c r="D126" s="27" t="s">
        <v>2207</v>
      </c>
      <c r="E126" s="109">
        <v>12.5</v>
      </c>
      <c r="F126" s="27"/>
      <c r="G126" s="27">
        <v>6</v>
      </c>
      <c r="H126" s="44">
        <v>52.14</v>
      </c>
      <c r="I126" s="44">
        <f t="shared" si="3"/>
        <v>1.4384349827387801</v>
      </c>
    </row>
    <row r="127" spans="2:12" x14ac:dyDescent="0.3">
      <c r="B127" s="27"/>
      <c r="C127" s="27">
        <v>122</v>
      </c>
      <c r="D127" s="27" t="s">
        <v>1727</v>
      </c>
      <c r="E127" s="109">
        <v>19.5</v>
      </c>
      <c r="F127" s="27"/>
      <c r="G127" s="27">
        <v>3</v>
      </c>
      <c r="H127" s="44">
        <v>52.14</v>
      </c>
      <c r="I127" s="44">
        <f t="shared" si="3"/>
        <v>1.1219792865362486</v>
      </c>
    </row>
    <row r="128" spans="2:12" x14ac:dyDescent="0.3">
      <c r="B128" s="27"/>
      <c r="C128" s="27">
        <v>123</v>
      </c>
      <c r="D128" s="27" t="s">
        <v>499</v>
      </c>
      <c r="E128" s="109">
        <v>26</v>
      </c>
      <c r="F128" s="27"/>
      <c r="G128" s="27">
        <v>2</v>
      </c>
      <c r="H128" s="44">
        <v>52.14</v>
      </c>
      <c r="I128" s="44">
        <f t="shared" si="3"/>
        <v>0.99731492136555422</v>
      </c>
    </row>
    <row r="129" spans="2:9" x14ac:dyDescent="0.3">
      <c r="B129" s="27"/>
      <c r="C129" s="27">
        <v>124</v>
      </c>
      <c r="D129" s="27" t="s">
        <v>70</v>
      </c>
      <c r="E129" s="109">
        <v>25.99</v>
      </c>
      <c r="F129" s="27"/>
      <c r="G129" s="27">
        <v>3</v>
      </c>
      <c r="H129" s="44">
        <v>52.14</v>
      </c>
      <c r="I129" s="44">
        <f t="shared" si="3"/>
        <v>1.4953970080552359</v>
      </c>
    </row>
    <row r="130" spans="2:9" x14ac:dyDescent="0.3">
      <c r="B130" s="27"/>
      <c r="C130" s="27">
        <v>125</v>
      </c>
      <c r="D130" s="27" t="s">
        <v>75</v>
      </c>
      <c r="E130" s="109">
        <v>17.5</v>
      </c>
      <c r="F130" s="27"/>
      <c r="G130" s="27">
        <v>3</v>
      </c>
      <c r="H130" s="44">
        <v>104.29</v>
      </c>
      <c r="I130" s="44">
        <f t="shared" si="3"/>
        <v>0.50340396969987533</v>
      </c>
    </row>
    <row r="131" spans="2:9" x14ac:dyDescent="0.3">
      <c r="B131" s="27"/>
      <c r="C131" s="27">
        <v>126</v>
      </c>
      <c r="D131" s="27" t="s">
        <v>1729</v>
      </c>
      <c r="E131" s="109">
        <v>22.99</v>
      </c>
      <c r="F131" s="27"/>
      <c r="G131" s="27">
        <v>2</v>
      </c>
      <c r="H131" s="44">
        <v>52.14</v>
      </c>
      <c r="I131" s="44">
        <f t="shared" si="3"/>
        <v>0.88185654008438807</v>
      </c>
    </row>
    <row r="132" spans="2:9" x14ac:dyDescent="0.3">
      <c r="B132" s="27"/>
      <c r="C132" s="27">
        <v>127</v>
      </c>
      <c r="D132" s="27" t="s">
        <v>1730</v>
      </c>
      <c r="E132" s="109">
        <v>29.99</v>
      </c>
      <c r="F132" s="27"/>
      <c r="G132" s="27">
        <v>1</v>
      </c>
      <c r="H132" s="44">
        <v>52.14</v>
      </c>
      <c r="I132" s="44">
        <f t="shared" si="3"/>
        <v>0.57518220176448021</v>
      </c>
    </row>
    <row r="133" spans="2:9" x14ac:dyDescent="0.3">
      <c r="B133" s="27"/>
      <c r="C133" s="27">
        <v>128</v>
      </c>
      <c r="D133" s="27" t="s">
        <v>501</v>
      </c>
      <c r="E133" s="109">
        <v>32.99</v>
      </c>
      <c r="F133" s="27"/>
      <c r="G133" s="27">
        <v>1</v>
      </c>
      <c r="H133" s="44">
        <v>52.14</v>
      </c>
      <c r="I133" s="44">
        <f t="shared" si="3"/>
        <v>0.63271960107403147</v>
      </c>
    </row>
    <row r="134" spans="2:9" x14ac:dyDescent="0.3">
      <c r="B134" s="27"/>
      <c r="C134" s="27">
        <v>129</v>
      </c>
      <c r="D134" s="27" t="s">
        <v>2755</v>
      </c>
      <c r="E134" s="109">
        <v>19.5</v>
      </c>
      <c r="F134" s="27"/>
      <c r="G134" s="27">
        <v>2</v>
      </c>
      <c r="H134" s="44">
        <v>52.14</v>
      </c>
      <c r="I134" s="44">
        <f t="shared" si="3"/>
        <v>0.74798619102416575</v>
      </c>
    </row>
    <row r="135" spans="2:9" x14ac:dyDescent="0.3">
      <c r="B135" s="27"/>
      <c r="C135" s="27">
        <v>130</v>
      </c>
      <c r="D135" s="27" t="s">
        <v>2756</v>
      </c>
      <c r="E135" s="109">
        <v>10</v>
      </c>
      <c r="F135" s="27"/>
      <c r="G135" s="27">
        <v>2</v>
      </c>
      <c r="H135" s="44">
        <v>52.14</v>
      </c>
      <c r="I135" s="44">
        <f t="shared" si="3"/>
        <v>0.3835826620636747</v>
      </c>
    </row>
    <row r="136" spans="2:9" x14ac:dyDescent="0.3">
      <c r="B136" s="27"/>
      <c r="C136" s="27">
        <v>131</v>
      </c>
      <c r="D136" s="27" t="s">
        <v>3829</v>
      </c>
      <c r="E136" s="109">
        <v>35</v>
      </c>
      <c r="F136" s="27"/>
      <c r="G136" s="27">
        <v>1</v>
      </c>
      <c r="H136" s="44">
        <v>156.43</v>
      </c>
      <c r="I136" s="44">
        <f t="shared" si="3"/>
        <v>0.2237422489292335</v>
      </c>
    </row>
    <row r="137" spans="2:9" x14ac:dyDescent="0.3">
      <c r="B137" s="27"/>
      <c r="C137" s="27">
        <v>132</v>
      </c>
      <c r="D137" s="27" t="s">
        <v>1734</v>
      </c>
      <c r="E137" s="109">
        <v>25.99</v>
      </c>
      <c r="F137" s="27"/>
      <c r="G137" s="27">
        <v>1</v>
      </c>
      <c r="H137" s="44">
        <v>156.43</v>
      </c>
      <c r="I137" s="44">
        <f t="shared" si="3"/>
        <v>0.16614460141916509</v>
      </c>
    </row>
    <row r="138" spans="2:9" x14ac:dyDescent="0.3">
      <c r="B138" s="27"/>
      <c r="C138" s="27">
        <v>133</v>
      </c>
      <c r="D138" s="27" t="s">
        <v>2758</v>
      </c>
      <c r="E138" s="109">
        <v>30</v>
      </c>
      <c r="F138" s="27"/>
      <c r="G138" s="27">
        <v>1</v>
      </c>
      <c r="H138" s="44">
        <v>52.14</v>
      </c>
      <c r="I138" s="44">
        <f t="shared" si="3"/>
        <v>0.57537399309551207</v>
      </c>
    </row>
    <row r="139" spans="2:9" x14ac:dyDescent="0.3">
      <c r="B139" s="27"/>
      <c r="C139" s="27">
        <v>134</v>
      </c>
      <c r="D139" s="27" t="s">
        <v>2759</v>
      </c>
      <c r="E139" s="109">
        <v>5.99</v>
      </c>
      <c r="F139" s="27"/>
      <c r="G139" s="27">
        <v>1</v>
      </c>
      <c r="H139" s="44">
        <v>52.14</v>
      </c>
      <c r="I139" s="44">
        <f t="shared" si="3"/>
        <v>0.11488300728807058</v>
      </c>
    </row>
    <row r="140" spans="2:9" x14ac:dyDescent="0.3">
      <c r="B140" s="27"/>
      <c r="C140" s="27">
        <v>135</v>
      </c>
      <c r="D140" s="27" t="s">
        <v>72</v>
      </c>
      <c r="E140" s="109">
        <v>13.65</v>
      </c>
      <c r="F140" s="27"/>
      <c r="G140" s="27">
        <v>2</v>
      </c>
      <c r="H140" s="44">
        <v>104.29</v>
      </c>
      <c r="I140" s="44">
        <f t="shared" si="3"/>
        <v>0.26177006424393517</v>
      </c>
    </row>
    <row r="141" spans="2:9" x14ac:dyDescent="0.3">
      <c r="B141" s="27"/>
      <c r="C141" s="27">
        <v>136</v>
      </c>
      <c r="D141" s="27" t="s">
        <v>72</v>
      </c>
      <c r="E141" s="109">
        <v>17</v>
      </c>
      <c r="F141" s="27"/>
      <c r="G141" s="27">
        <v>2</v>
      </c>
      <c r="H141" s="44">
        <v>104.29</v>
      </c>
      <c r="I141" s="44">
        <f t="shared" si="3"/>
        <v>0.32601399942468118</v>
      </c>
    </row>
    <row r="142" spans="2:9" x14ac:dyDescent="0.3">
      <c r="B142" s="27"/>
      <c r="C142" s="27">
        <v>137</v>
      </c>
      <c r="D142" s="27" t="s">
        <v>377</v>
      </c>
      <c r="E142" s="109">
        <v>25</v>
      </c>
      <c r="F142" s="27"/>
      <c r="G142" s="27">
        <v>2</v>
      </c>
      <c r="H142" s="44">
        <v>104.29</v>
      </c>
      <c r="I142" s="44">
        <f t="shared" si="3"/>
        <v>0.47943235209511936</v>
      </c>
    </row>
    <row r="143" spans="2:9" x14ac:dyDescent="0.3">
      <c r="B143" s="27"/>
      <c r="C143" s="27">
        <v>138</v>
      </c>
      <c r="D143" s="27" t="s">
        <v>82</v>
      </c>
      <c r="E143" s="109">
        <v>7.5</v>
      </c>
      <c r="F143" s="27"/>
      <c r="G143" s="27">
        <v>1</v>
      </c>
      <c r="H143" s="44">
        <v>104.29</v>
      </c>
      <c r="I143" s="44">
        <f t="shared" si="3"/>
        <v>7.1914852814267904E-2</v>
      </c>
    </row>
    <row r="144" spans="2:9" x14ac:dyDescent="0.3">
      <c r="B144" s="27"/>
      <c r="C144" s="27">
        <v>139</v>
      </c>
      <c r="D144" s="27" t="s">
        <v>84</v>
      </c>
      <c r="E144" s="109">
        <v>5.5</v>
      </c>
      <c r="F144" s="27"/>
      <c r="G144" s="27">
        <v>1</v>
      </c>
      <c r="H144" s="44">
        <v>104.29</v>
      </c>
      <c r="I144" s="44">
        <f t="shared" si="3"/>
        <v>5.2737558730463131E-2</v>
      </c>
    </row>
    <row r="145" spans="2:9" x14ac:dyDescent="0.3">
      <c r="B145" s="27"/>
      <c r="C145" s="27">
        <v>140</v>
      </c>
      <c r="D145" s="27" t="s">
        <v>1117</v>
      </c>
      <c r="E145" s="109">
        <v>6.5</v>
      </c>
      <c r="F145" s="27"/>
      <c r="G145" s="27">
        <v>1</v>
      </c>
      <c r="H145" s="44">
        <v>104.29</v>
      </c>
      <c r="I145" s="44">
        <f t="shared" si="3"/>
        <v>6.2326205772365514E-2</v>
      </c>
    </row>
    <row r="146" spans="2:9" x14ac:dyDescent="0.3">
      <c r="B146" s="27"/>
      <c r="C146" s="27">
        <v>141</v>
      </c>
      <c r="D146" s="27" t="s">
        <v>1118</v>
      </c>
      <c r="E146" s="109">
        <v>25</v>
      </c>
      <c r="F146" s="27"/>
      <c r="G146" s="27">
        <v>1</v>
      </c>
      <c r="H146" s="44">
        <v>156.43</v>
      </c>
      <c r="I146" s="44">
        <f t="shared" si="3"/>
        <v>0.15981589209230965</v>
      </c>
    </row>
    <row r="147" spans="2:9" x14ac:dyDescent="0.3">
      <c r="B147" s="27"/>
      <c r="C147" s="27">
        <v>142</v>
      </c>
      <c r="D147" s="27" t="s">
        <v>1738</v>
      </c>
      <c r="E147" s="109">
        <v>29.99</v>
      </c>
      <c r="F147" s="27"/>
      <c r="G147" s="27">
        <v>1</v>
      </c>
      <c r="H147" s="44">
        <v>260.70999999999998</v>
      </c>
      <c r="I147" s="44">
        <f t="shared" si="3"/>
        <v>0.1150320279237467</v>
      </c>
    </row>
    <row r="148" spans="2:9" x14ac:dyDescent="0.3">
      <c r="B148" s="27"/>
      <c r="C148" s="27">
        <v>143</v>
      </c>
      <c r="D148" s="27" t="s">
        <v>243</v>
      </c>
      <c r="E148" s="109">
        <v>25.99</v>
      </c>
      <c r="F148" s="27"/>
      <c r="G148" s="27">
        <v>1</v>
      </c>
      <c r="H148" s="44">
        <v>104.29</v>
      </c>
      <c r="I148" s="44">
        <f t="shared" si="3"/>
        <v>0.24920893661904303</v>
      </c>
    </row>
    <row r="149" spans="2:9" x14ac:dyDescent="0.3">
      <c r="B149" s="27"/>
      <c r="C149" s="27">
        <v>144</v>
      </c>
      <c r="D149" s="27" t="s">
        <v>2760</v>
      </c>
      <c r="E149" s="109">
        <v>12</v>
      </c>
      <c r="F149" s="27"/>
      <c r="G149" s="27">
        <v>1</v>
      </c>
      <c r="H149" s="44">
        <v>104.29</v>
      </c>
      <c r="I149" s="44">
        <f t="shared" si="3"/>
        <v>0.11506376450282864</v>
      </c>
    </row>
    <row r="150" spans="2:9" x14ac:dyDescent="0.3">
      <c r="B150" s="27"/>
      <c r="C150" s="27">
        <v>145</v>
      </c>
      <c r="D150" s="27" t="s">
        <v>2761</v>
      </c>
      <c r="E150" s="109">
        <v>9.99</v>
      </c>
      <c r="F150" s="27"/>
      <c r="G150" s="27">
        <v>1</v>
      </c>
      <c r="H150" s="44">
        <v>104.29</v>
      </c>
      <c r="I150" s="44">
        <f t="shared" si="3"/>
        <v>9.5790583948604846E-2</v>
      </c>
    </row>
    <row r="151" spans="2:9" x14ac:dyDescent="0.3">
      <c r="B151" s="27"/>
      <c r="C151" s="27">
        <v>146</v>
      </c>
      <c r="D151" s="27" t="s">
        <v>1741</v>
      </c>
      <c r="E151" s="109">
        <v>12.99</v>
      </c>
      <c r="F151" s="27"/>
      <c r="G151" s="27">
        <v>3</v>
      </c>
      <c r="H151" s="44">
        <v>52.14</v>
      </c>
      <c r="I151" s="44">
        <f t="shared" si="3"/>
        <v>0.74741081703107015</v>
      </c>
    </row>
    <row r="152" spans="2:9" x14ac:dyDescent="0.3">
      <c r="B152" s="27"/>
      <c r="C152" s="27">
        <v>147</v>
      </c>
      <c r="D152" s="27" t="s">
        <v>2762</v>
      </c>
      <c r="E152" s="109">
        <v>12.5</v>
      </c>
      <c r="F152" s="27"/>
      <c r="G152" s="27">
        <v>3</v>
      </c>
      <c r="H152" s="44">
        <v>52.14</v>
      </c>
      <c r="I152" s="44">
        <f t="shared" si="3"/>
        <v>0.71921749136939006</v>
      </c>
    </row>
    <row r="153" spans="2:9" x14ac:dyDescent="0.3">
      <c r="B153" s="27"/>
      <c r="C153" s="27">
        <v>148</v>
      </c>
      <c r="D153" s="27" t="s">
        <v>4349</v>
      </c>
      <c r="E153" s="109">
        <v>28</v>
      </c>
      <c r="F153" s="27"/>
      <c r="G153" s="27">
        <v>1</v>
      </c>
      <c r="H153" s="44">
        <v>104.29</v>
      </c>
      <c r="I153" s="44">
        <f t="shared" si="3"/>
        <v>0.26848211717326681</v>
      </c>
    </row>
    <row r="154" spans="2:9" x14ac:dyDescent="0.3">
      <c r="B154" s="27"/>
      <c r="C154" s="27">
        <v>149</v>
      </c>
      <c r="D154" s="27" t="s">
        <v>3830</v>
      </c>
      <c r="E154" s="109">
        <v>25.99</v>
      </c>
      <c r="F154" s="27"/>
      <c r="G154" s="27">
        <v>1</v>
      </c>
      <c r="H154" s="44">
        <v>104.29</v>
      </c>
      <c r="I154" s="44">
        <f t="shared" si="3"/>
        <v>0.24920893661904303</v>
      </c>
    </row>
    <row r="155" spans="2:9" x14ac:dyDescent="0.3">
      <c r="B155" s="27"/>
      <c r="C155" s="27">
        <v>150</v>
      </c>
      <c r="D155" s="27" t="s">
        <v>3831</v>
      </c>
      <c r="E155" s="109">
        <v>10</v>
      </c>
      <c r="F155" s="27"/>
      <c r="G155" s="27">
        <v>2</v>
      </c>
      <c r="H155" s="44">
        <v>104.29</v>
      </c>
      <c r="I155" s="44">
        <f t="shared" si="3"/>
        <v>0.19177294083804775</v>
      </c>
    </row>
    <row r="156" spans="2:9" x14ac:dyDescent="0.3">
      <c r="B156" s="27"/>
      <c r="C156" s="27">
        <v>151</v>
      </c>
      <c r="D156" s="27" t="s">
        <v>2766</v>
      </c>
      <c r="E156" s="109">
        <v>9.99</v>
      </c>
      <c r="F156" s="27"/>
      <c r="G156" s="27">
        <v>1</v>
      </c>
      <c r="H156" s="44">
        <v>104.29</v>
      </c>
      <c r="I156" s="44">
        <f t="shared" si="3"/>
        <v>9.5790583948604846E-2</v>
      </c>
    </row>
    <row r="157" spans="2:9" x14ac:dyDescent="0.3">
      <c r="B157" s="27"/>
      <c r="C157" s="27">
        <v>152</v>
      </c>
      <c r="D157" s="27" t="s">
        <v>66</v>
      </c>
      <c r="E157" s="109">
        <v>15</v>
      </c>
      <c r="F157" s="27">
        <v>6</v>
      </c>
      <c r="G157" s="27">
        <v>2</v>
      </c>
      <c r="H157" s="44">
        <v>104.29</v>
      </c>
      <c r="I157" s="44">
        <f t="shared" si="3"/>
        <v>0.28765941125707162</v>
      </c>
    </row>
    <row r="158" spans="2:9" x14ac:dyDescent="0.3">
      <c r="B158" s="27"/>
      <c r="C158" s="27">
        <v>153</v>
      </c>
      <c r="D158" s="27" t="s">
        <v>65</v>
      </c>
      <c r="E158" s="109">
        <v>12</v>
      </c>
      <c r="F158" s="27">
        <v>5</v>
      </c>
      <c r="G158" s="27">
        <v>3</v>
      </c>
      <c r="H158" s="44">
        <v>104.29</v>
      </c>
      <c r="I158" s="44">
        <f t="shared" si="3"/>
        <v>0.34519129350848593</v>
      </c>
    </row>
    <row r="159" spans="2:9" x14ac:dyDescent="0.3">
      <c r="B159" s="27"/>
      <c r="C159" s="27">
        <v>154</v>
      </c>
      <c r="D159" s="27" t="s">
        <v>3832</v>
      </c>
      <c r="E159" s="109">
        <v>4</v>
      </c>
      <c r="F159" s="27">
        <v>1</v>
      </c>
      <c r="G159" s="27">
        <v>1</v>
      </c>
      <c r="H159" s="44">
        <v>104.29</v>
      </c>
      <c r="I159" s="44">
        <f t="shared" si="3"/>
        <v>3.8354588167609546E-2</v>
      </c>
    </row>
    <row r="160" spans="2:9" x14ac:dyDescent="0.3">
      <c r="B160" s="27"/>
      <c r="C160" s="27">
        <v>155</v>
      </c>
      <c r="D160" s="27" t="s">
        <v>4351</v>
      </c>
      <c r="E160" s="109">
        <v>16</v>
      </c>
      <c r="F160" s="27"/>
      <c r="G160" s="27">
        <v>7</v>
      </c>
      <c r="H160" s="44">
        <v>156.43</v>
      </c>
      <c r="I160" s="44">
        <f t="shared" si="3"/>
        <v>0.71597519657354725</v>
      </c>
    </row>
    <row r="161" spans="2:9" x14ac:dyDescent="0.3">
      <c r="B161" s="27"/>
      <c r="C161" s="27">
        <v>156</v>
      </c>
      <c r="D161" s="27" t="s">
        <v>3834</v>
      </c>
      <c r="E161" s="109">
        <v>14</v>
      </c>
      <c r="F161" s="27"/>
      <c r="G161" s="27">
        <v>3</v>
      </c>
      <c r="H161" s="44">
        <v>156.43</v>
      </c>
      <c r="I161" s="44">
        <f t="shared" si="3"/>
        <v>0.26849069871508019</v>
      </c>
    </row>
    <row r="162" spans="2:9" x14ac:dyDescent="0.3">
      <c r="B162" s="27"/>
      <c r="C162" s="27">
        <v>157</v>
      </c>
      <c r="D162" s="27" t="s">
        <v>2208</v>
      </c>
      <c r="E162" s="109">
        <v>6</v>
      </c>
      <c r="F162" s="27"/>
      <c r="G162" s="27">
        <v>10</v>
      </c>
      <c r="H162" s="44">
        <v>156.43</v>
      </c>
      <c r="I162" s="44">
        <f t="shared" si="3"/>
        <v>0.38355814102154318</v>
      </c>
    </row>
    <row r="163" spans="2:9" x14ac:dyDescent="0.3">
      <c r="B163" s="27"/>
      <c r="C163" s="27">
        <v>158</v>
      </c>
      <c r="D163" s="27" t="s">
        <v>377</v>
      </c>
      <c r="E163" s="109">
        <v>16</v>
      </c>
      <c r="F163" s="27"/>
      <c r="G163" s="27">
        <v>2</v>
      </c>
      <c r="H163" s="44">
        <v>156.43</v>
      </c>
      <c r="I163" s="44">
        <f t="shared" si="3"/>
        <v>0.20456434187815636</v>
      </c>
    </row>
    <row r="164" spans="2:9" x14ac:dyDescent="0.3">
      <c r="B164" s="27"/>
      <c r="C164" s="27">
        <v>159</v>
      </c>
      <c r="D164" s="27" t="s">
        <v>1735</v>
      </c>
      <c r="E164" s="109">
        <v>19.5</v>
      </c>
      <c r="F164" s="27"/>
      <c r="G164" s="27">
        <v>1</v>
      </c>
      <c r="H164" s="44">
        <v>156.43</v>
      </c>
      <c r="I164" s="44">
        <f t="shared" si="3"/>
        <v>0.12465639583200153</v>
      </c>
    </row>
    <row r="165" spans="2:9" x14ac:dyDescent="0.3">
      <c r="B165" s="27"/>
      <c r="C165" s="27">
        <v>160</v>
      </c>
      <c r="D165" s="27" t="s">
        <v>3835</v>
      </c>
      <c r="E165" s="109">
        <v>13.65</v>
      </c>
      <c r="F165" s="27"/>
      <c r="G165" s="27">
        <v>2</v>
      </c>
      <c r="H165" s="44">
        <v>156.43</v>
      </c>
      <c r="I165" s="44">
        <f t="shared" si="3"/>
        <v>0.17451895416480215</v>
      </c>
    </row>
    <row r="166" spans="2:9" x14ac:dyDescent="0.3">
      <c r="B166" s="27"/>
      <c r="C166" s="27">
        <v>161</v>
      </c>
      <c r="D166" s="27" t="s">
        <v>3836</v>
      </c>
      <c r="E166" s="109">
        <v>30</v>
      </c>
      <c r="F166" s="27"/>
      <c r="G166" s="27">
        <v>3</v>
      </c>
      <c r="H166" s="44">
        <v>156.43</v>
      </c>
      <c r="I166" s="44">
        <f t="shared" si="3"/>
        <v>0.57533721153231476</v>
      </c>
    </row>
    <row r="167" spans="2:9" x14ac:dyDescent="0.3">
      <c r="B167" s="27"/>
      <c r="C167" s="27">
        <v>162</v>
      </c>
      <c r="D167" s="27" t="s">
        <v>70</v>
      </c>
      <c r="E167" s="109">
        <v>20</v>
      </c>
      <c r="F167" s="27"/>
      <c r="G167" s="27">
        <v>3</v>
      </c>
      <c r="H167" s="44">
        <v>156.43</v>
      </c>
      <c r="I167" s="44">
        <f t="shared" si="3"/>
        <v>0.38355814102154318</v>
      </c>
    </row>
    <row r="168" spans="2:9" x14ac:dyDescent="0.3">
      <c r="B168" s="27"/>
      <c r="C168" s="27">
        <v>163</v>
      </c>
      <c r="D168" s="27" t="s">
        <v>499</v>
      </c>
      <c r="E168" s="109">
        <v>22</v>
      </c>
      <c r="F168" s="27"/>
      <c r="G168" s="27">
        <v>3</v>
      </c>
      <c r="H168" s="44">
        <v>156.43</v>
      </c>
      <c r="I168" s="44">
        <f t="shared" si="3"/>
        <v>0.4219139551236975</v>
      </c>
    </row>
    <row r="169" spans="2:9" x14ac:dyDescent="0.3">
      <c r="B169" s="27"/>
      <c r="C169" s="27">
        <v>164</v>
      </c>
      <c r="D169" s="27" t="s">
        <v>307</v>
      </c>
      <c r="E169" s="109">
        <v>2</v>
      </c>
      <c r="F169" s="27">
        <v>5</v>
      </c>
      <c r="G169" s="27">
        <v>1</v>
      </c>
      <c r="H169" s="44">
        <v>104.29</v>
      </c>
      <c r="I169" s="44">
        <f t="shared" si="3"/>
        <v>1.9177294083804773E-2</v>
      </c>
    </row>
    <row r="170" spans="2:9" x14ac:dyDescent="0.3">
      <c r="B170" s="27"/>
      <c r="C170" s="27">
        <v>165</v>
      </c>
      <c r="D170" s="27" t="s">
        <v>3837</v>
      </c>
      <c r="E170" s="109">
        <v>35</v>
      </c>
      <c r="F170" s="27"/>
      <c r="G170" s="27">
        <v>1</v>
      </c>
      <c r="H170" s="44">
        <v>156.43</v>
      </c>
      <c r="I170" s="44">
        <f t="shared" si="3"/>
        <v>0.2237422489292335</v>
      </c>
    </row>
    <row r="171" spans="2:9" x14ac:dyDescent="0.3">
      <c r="B171" s="27"/>
      <c r="C171" s="27">
        <v>166</v>
      </c>
      <c r="D171" s="27" t="s">
        <v>3838</v>
      </c>
      <c r="E171" s="109">
        <v>34.99</v>
      </c>
      <c r="F171" s="27"/>
      <c r="G171" s="27">
        <v>1</v>
      </c>
      <c r="H171" s="44">
        <v>156.43</v>
      </c>
      <c r="I171" s="44">
        <f t="shared" si="3"/>
        <v>0.22367832257239662</v>
      </c>
    </row>
    <row r="172" spans="2:9" x14ac:dyDescent="0.3">
      <c r="B172" s="27"/>
      <c r="C172" s="27">
        <v>167</v>
      </c>
      <c r="D172" s="27" t="s">
        <v>1115</v>
      </c>
      <c r="E172" s="109">
        <v>25</v>
      </c>
      <c r="F172" s="27"/>
      <c r="G172" s="27">
        <v>2</v>
      </c>
      <c r="H172" s="44">
        <v>104.29</v>
      </c>
      <c r="I172" s="44">
        <f t="shared" si="3"/>
        <v>0.47943235209511936</v>
      </c>
    </row>
    <row r="173" spans="2:9" x14ac:dyDescent="0.3">
      <c r="B173" s="27"/>
      <c r="C173" s="27">
        <v>168</v>
      </c>
      <c r="D173" s="27" t="s">
        <v>3839</v>
      </c>
      <c r="E173" s="109">
        <v>15</v>
      </c>
      <c r="F173" s="27"/>
      <c r="G173" s="27">
        <v>1</v>
      </c>
      <c r="H173" s="44">
        <v>156.43</v>
      </c>
      <c r="I173" s="44">
        <f t="shared" si="3"/>
        <v>9.5889535255385794E-2</v>
      </c>
    </row>
    <row r="174" spans="2:9" x14ac:dyDescent="0.3">
      <c r="B174" s="27"/>
      <c r="C174" s="27">
        <v>169</v>
      </c>
      <c r="D174" s="27" t="s">
        <v>76</v>
      </c>
      <c r="E174" s="109">
        <v>139</v>
      </c>
      <c r="F174" s="27"/>
      <c r="G174" s="27">
        <v>2</v>
      </c>
      <c r="H174" s="44">
        <v>260.70999999999998</v>
      </c>
      <c r="I174" s="44">
        <f t="shared" si="3"/>
        <v>1.0663188983928504</v>
      </c>
    </row>
    <row r="175" spans="2:9" x14ac:dyDescent="0.3">
      <c r="B175" s="27"/>
      <c r="C175" s="27">
        <v>170</v>
      </c>
      <c r="D175" s="27" t="s">
        <v>1737</v>
      </c>
      <c r="E175" s="109">
        <v>19.5</v>
      </c>
      <c r="F175" s="27"/>
      <c r="G175" s="27">
        <v>2</v>
      </c>
      <c r="H175" s="44">
        <v>260.70999999999998</v>
      </c>
      <c r="I175" s="44">
        <f t="shared" si="3"/>
        <v>0.14959150013424879</v>
      </c>
    </row>
    <row r="176" spans="2:9" x14ac:dyDescent="0.3">
      <c r="B176" s="27"/>
      <c r="C176" s="27">
        <v>171</v>
      </c>
      <c r="D176" s="27" t="s">
        <v>81</v>
      </c>
      <c r="E176" s="109">
        <v>7.5</v>
      </c>
      <c r="F176" s="27"/>
      <c r="G176" s="27">
        <v>5</v>
      </c>
      <c r="H176" s="44">
        <v>260.70999999999998</v>
      </c>
      <c r="I176" s="44">
        <f t="shared" si="3"/>
        <v>0.14383798089831615</v>
      </c>
    </row>
    <row r="177" spans="2:9" x14ac:dyDescent="0.3">
      <c r="B177" s="27"/>
      <c r="C177" s="27">
        <v>172</v>
      </c>
      <c r="D177" s="27" t="s">
        <v>82</v>
      </c>
      <c r="E177" s="109">
        <v>17.489999999999998</v>
      </c>
      <c r="F177" s="27"/>
      <c r="G177" s="27">
        <v>1</v>
      </c>
      <c r="H177" s="44">
        <v>104.29</v>
      </c>
      <c r="I177" s="44">
        <f t="shared" si="3"/>
        <v>0.16770543676287272</v>
      </c>
    </row>
    <row r="178" spans="2:9" x14ac:dyDescent="0.3">
      <c r="B178" s="27"/>
      <c r="C178" s="27">
        <v>173</v>
      </c>
      <c r="D178" s="27" t="s">
        <v>84</v>
      </c>
      <c r="E178" s="109">
        <v>0</v>
      </c>
      <c r="F178" s="27">
        <v>1</v>
      </c>
      <c r="G178" s="27">
        <v>1</v>
      </c>
      <c r="H178" s="44">
        <v>104.29</v>
      </c>
      <c r="I178" s="44">
        <f t="shared" si="3"/>
        <v>0</v>
      </c>
    </row>
    <row r="179" spans="2:9" x14ac:dyDescent="0.3">
      <c r="B179" s="27"/>
      <c r="C179" s="27">
        <v>174</v>
      </c>
      <c r="D179" s="27" t="s">
        <v>1117</v>
      </c>
      <c r="E179" s="109">
        <v>0</v>
      </c>
      <c r="F179" s="27"/>
      <c r="G179" s="27">
        <v>1</v>
      </c>
      <c r="H179" s="44">
        <v>104.29</v>
      </c>
      <c r="I179" s="44">
        <f t="shared" si="3"/>
        <v>0</v>
      </c>
    </row>
    <row r="180" spans="2:9" x14ac:dyDescent="0.3">
      <c r="B180" s="27"/>
      <c r="C180" s="27">
        <v>175</v>
      </c>
      <c r="D180" s="27" t="s">
        <v>1118</v>
      </c>
      <c r="E180" s="109">
        <v>69.3</v>
      </c>
      <c r="F180" s="27"/>
      <c r="G180" s="27">
        <v>1</v>
      </c>
      <c r="H180" s="44">
        <v>260.70999999999998</v>
      </c>
      <c r="I180" s="44">
        <f t="shared" si="3"/>
        <v>0.26581258870008823</v>
      </c>
    </row>
    <row r="181" spans="2:9" x14ac:dyDescent="0.3">
      <c r="B181" s="27"/>
      <c r="C181" s="27">
        <v>176</v>
      </c>
      <c r="D181" s="27" t="s">
        <v>1119</v>
      </c>
      <c r="E181" s="109">
        <v>45</v>
      </c>
      <c r="F181" s="27"/>
      <c r="G181" s="27">
        <v>1</v>
      </c>
      <c r="H181" s="44">
        <v>260.70999999999998</v>
      </c>
      <c r="I181" s="44">
        <f t="shared" si="3"/>
        <v>0.17260557707797938</v>
      </c>
    </row>
    <row r="182" spans="2:9" x14ac:dyDescent="0.3">
      <c r="B182" s="27"/>
      <c r="C182" s="27">
        <v>177</v>
      </c>
      <c r="D182" s="27" t="s">
        <v>1120</v>
      </c>
      <c r="E182" s="109">
        <v>16</v>
      </c>
      <c r="F182" s="27"/>
      <c r="G182" s="27">
        <v>1</v>
      </c>
      <c r="H182" s="44">
        <v>260.70999999999998</v>
      </c>
      <c r="I182" s="44">
        <f t="shared" si="3"/>
        <v>6.1370871849948223E-2</v>
      </c>
    </row>
    <row r="183" spans="2:9" x14ac:dyDescent="0.3">
      <c r="B183" s="27"/>
      <c r="C183" s="27">
        <v>178</v>
      </c>
      <c r="D183" s="27" t="s">
        <v>86</v>
      </c>
      <c r="E183" s="109">
        <v>4</v>
      </c>
      <c r="F183" s="27"/>
      <c r="G183" s="27">
        <v>1</v>
      </c>
      <c r="H183" s="44">
        <v>104.29</v>
      </c>
      <c r="I183" s="44">
        <f t="shared" si="3"/>
        <v>3.8354588167609546E-2</v>
      </c>
    </row>
    <row r="184" spans="2:9" x14ac:dyDescent="0.3">
      <c r="B184" s="27"/>
      <c r="C184" s="27">
        <v>179</v>
      </c>
      <c r="D184" s="27" t="s">
        <v>3840</v>
      </c>
      <c r="E184" s="109">
        <v>16</v>
      </c>
      <c r="F184" s="27"/>
      <c r="G184" s="27">
        <v>2</v>
      </c>
      <c r="H184" s="44">
        <v>104.29</v>
      </c>
      <c r="I184" s="44"/>
    </row>
    <row r="185" spans="2:9" x14ac:dyDescent="0.3">
      <c r="B185" s="27"/>
      <c r="C185" s="27">
        <v>180</v>
      </c>
      <c r="D185" s="27" t="s">
        <v>3841</v>
      </c>
      <c r="E185" s="109">
        <v>16</v>
      </c>
      <c r="F185" s="27"/>
      <c r="G185" s="27">
        <v>2</v>
      </c>
      <c r="H185" s="44">
        <v>104.29</v>
      </c>
      <c r="I185" s="44"/>
    </row>
    <row r="186" spans="2:9" x14ac:dyDescent="0.3">
      <c r="B186" s="27"/>
      <c r="C186" s="27">
        <v>181</v>
      </c>
      <c r="D186" s="27" t="s">
        <v>67</v>
      </c>
      <c r="E186" s="109">
        <v>30</v>
      </c>
      <c r="F186" s="27"/>
      <c r="G186" s="27">
        <v>1</v>
      </c>
      <c r="H186" s="44">
        <v>104.29</v>
      </c>
      <c r="I186" s="44"/>
    </row>
    <row r="187" spans="2:9" x14ac:dyDescent="0.3">
      <c r="B187" s="27"/>
      <c r="C187" s="27">
        <v>182</v>
      </c>
      <c r="D187" s="27" t="s">
        <v>3842</v>
      </c>
      <c r="E187" s="109">
        <v>6.99</v>
      </c>
      <c r="F187" s="27"/>
      <c r="G187" s="27">
        <v>1</v>
      </c>
      <c r="H187" s="44">
        <v>104.29</v>
      </c>
      <c r="I187" s="44"/>
    </row>
    <row r="188" spans="2:9" x14ac:dyDescent="0.3">
      <c r="B188" s="27"/>
      <c r="C188" s="27">
        <v>183</v>
      </c>
      <c r="D188" s="27" t="s">
        <v>207</v>
      </c>
      <c r="E188" s="109">
        <v>29.99</v>
      </c>
      <c r="F188" s="27"/>
      <c r="G188" s="27">
        <v>1</v>
      </c>
      <c r="H188" s="44">
        <v>260.70999999999998</v>
      </c>
      <c r="I188" s="44">
        <f t="shared" ref="I188:I204" si="4">+(E188*G188)/H188</f>
        <v>0.1150320279237467</v>
      </c>
    </row>
    <row r="189" spans="2:9" x14ac:dyDescent="0.3">
      <c r="B189" s="27"/>
      <c r="C189" s="27">
        <v>184</v>
      </c>
      <c r="D189" s="27" t="s">
        <v>3843</v>
      </c>
      <c r="E189" s="109">
        <v>2.5299999999999998</v>
      </c>
      <c r="F189" s="27"/>
      <c r="G189" s="27">
        <v>1</v>
      </c>
      <c r="H189" s="44">
        <v>260.70999999999998</v>
      </c>
      <c r="I189" s="44">
        <f t="shared" si="4"/>
        <v>9.7042691112730617E-3</v>
      </c>
    </row>
    <row r="190" spans="2:9" x14ac:dyDescent="0.3">
      <c r="B190" s="27"/>
      <c r="C190" s="27">
        <v>284</v>
      </c>
      <c r="D190" s="27" t="s">
        <v>2887</v>
      </c>
      <c r="E190" s="109">
        <v>11.99</v>
      </c>
      <c r="F190" s="27"/>
      <c r="G190" s="27">
        <v>1</v>
      </c>
      <c r="H190" s="44">
        <v>521.42999999999995</v>
      </c>
      <c r="I190" s="44">
        <f t="shared" si="4"/>
        <v>2.2994457549431375E-2</v>
      </c>
    </row>
    <row r="191" spans="2:9" x14ac:dyDescent="0.3">
      <c r="B191" s="27"/>
      <c r="C191" s="27">
        <v>285</v>
      </c>
      <c r="D191" s="27" t="s">
        <v>78</v>
      </c>
      <c r="E191" s="109">
        <v>21.99</v>
      </c>
      <c r="F191" s="27"/>
      <c r="G191" s="27">
        <v>1</v>
      </c>
      <c r="H191" s="44">
        <v>104.29</v>
      </c>
      <c r="I191" s="44">
        <f t="shared" si="4"/>
        <v>0.21085434845143347</v>
      </c>
    </row>
    <row r="192" spans="2:9" x14ac:dyDescent="0.3">
      <c r="B192" s="27"/>
      <c r="C192" s="27">
        <v>286</v>
      </c>
      <c r="D192" s="27" t="s">
        <v>80</v>
      </c>
      <c r="E192" s="109">
        <v>6.99</v>
      </c>
      <c r="F192" s="27"/>
      <c r="G192" s="27">
        <v>1</v>
      </c>
      <c r="H192" s="44">
        <v>26.07</v>
      </c>
      <c r="I192" s="44">
        <f t="shared" si="4"/>
        <v>0.26812428078250866</v>
      </c>
    </row>
    <row r="193" spans="2:12" x14ac:dyDescent="0.3">
      <c r="B193" s="27"/>
      <c r="C193" s="27">
        <v>287</v>
      </c>
      <c r="D193" s="27" t="s">
        <v>2888</v>
      </c>
      <c r="E193" s="109">
        <v>9.99</v>
      </c>
      <c r="F193" s="27"/>
      <c r="G193" s="27">
        <v>1</v>
      </c>
      <c r="H193" s="44">
        <v>104.29</v>
      </c>
      <c r="I193" s="44">
        <f t="shared" si="4"/>
        <v>9.5790583948604846E-2</v>
      </c>
    </row>
    <row r="194" spans="2:12" x14ac:dyDescent="0.3">
      <c r="B194" s="27"/>
      <c r="C194" s="27">
        <v>288</v>
      </c>
      <c r="D194" s="27" t="s">
        <v>5125</v>
      </c>
      <c r="E194" s="109">
        <v>11.99</v>
      </c>
      <c r="F194" s="27"/>
      <c r="G194" s="27">
        <v>1</v>
      </c>
      <c r="H194" s="44">
        <v>104.29</v>
      </c>
      <c r="I194" s="44">
        <f t="shared" si="4"/>
        <v>0.11496787803240963</v>
      </c>
    </row>
    <row r="195" spans="2:12" x14ac:dyDescent="0.3">
      <c r="B195" s="27"/>
      <c r="C195" s="27">
        <v>289</v>
      </c>
      <c r="D195" s="27" t="s">
        <v>305</v>
      </c>
      <c r="E195" s="109">
        <v>29.99</v>
      </c>
      <c r="F195" s="27"/>
      <c r="G195" s="27">
        <v>1</v>
      </c>
      <c r="H195" s="44">
        <v>52.14</v>
      </c>
      <c r="I195" s="44">
        <f t="shared" si="4"/>
        <v>0.57518220176448021</v>
      </c>
    </row>
    <row r="196" spans="2:12" x14ac:dyDescent="0.3">
      <c r="B196" s="27"/>
      <c r="C196" s="27">
        <v>290</v>
      </c>
      <c r="D196" s="27" t="s">
        <v>2890</v>
      </c>
      <c r="E196" s="109">
        <v>7.49</v>
      </c>
      <c r="F196" s="27"/>
      <c r="G196" s="27">
        <v>1</v>
      </c>
      <c r="H196" s="44">
        <v>52.14</v>
      </c>
      <c r="I196" s="44">
        <f t="shared" si="4"/>
        <v>0.14365170694284618</v>
      </c>
    </row>
    <row r="197" spans="2:12" x14ac:dyDescent="0.3">
      <c r="B197" s="27"/>
      <c r="C197" s="27">
        <v>291</v>
      </c>
      <c r="D197" s="27" t="s">
        <v>2891</v>
      </c>
      <c r="E197" s="109">
        <v>14.99</v>
      </c>
      <c r="F197" s="27"/>
      <c r="G197" s="27">
        <v>1</v>
      </c>
      <c r="H197" s="44">
        <v>208.57</v>
      </c>
      <c r="I197" s="44">
        <f t="shared" si="4"/>
        <v>7.1870355276406006E-2</v>
      </c>
    </row>
    <row r="198" spans="2:12" x14ac:dyDescent="0.3">
      <c r="B198" s="27"/>
      <c r="C198" s="27">
        <v>292</v>
      </c>
      <c r="D198" s="27" t="s">
        <v>3844</v>
      </c>
      <c r="E198" s="109">
        <v>34</v>
      </c>
      <c r="F198" s="27"/>
      <c r="G198" s="27">
        <v>1</v>
      </c>
      <c r="H198" s="44">
        <v>104.29</v>
      </c>
      <c r="I198" s="44">
        <f t="shared" si="4"/>
        <v>0.32601399942468118</v>
      </c>
    </row>
    <row r="199" spans="2:12" x14ac:dyDescent="0.3">
      <c r="B199" s="27"/>
      <c r="C199" s="27">
        <v>293</v>
      </c>
      <c r="D199" s="27" t="s">
        <v>5126</v>
      </c>
      <c r="E199" s="109">
        <v>24</v>
      </c>
      <c r="F199" s="27"/>
      <c r="G199" s="27">
        <v>1</v>
      </c>
      <c r="H199" s="44">
        <v>52.14</v>
      </c>
      <c r="I199" s="44">
        <f t="shared" si="4"/>
        <v>0.46029919447640966</v>
      </c>
    </row>
    <row r="200" spans="2:12" x14ac:dyDescent="0.3">
      <c r="B200" s="27"/>
      <c r="C200" s="27">
        <v>294</v>
      </c>
      <c r="D200" s="27" t="s">
        <v>5126</v>
      </c>
      <c r="E200" s="109">
        <v>26</v>
      </c>
      <c r="F200" s="27"/>
      <c r="G200" s="27">
        <v>1</v>
      </c>
      <c r="H200" s="44">
        <v>52.14</v>
      </c>
      <c r="I200" s="44">
        <f t="shared" si="4"/>
        <v>0.49865746068277711</v>
      </c>
    </row>
    <row r="201" spans="2:12" x14ac:dyDescent="0.3">
      <c r="B201" s="27"/>
      <c r="C201" s="27">
        <v>295</v>
      </c>
      <c r="D201" s="27" t="s">
        <v>78</v>
      </c>
      <c r="E201" s="109">
        <v>35</v>
      </c>
      <c r="F201" s="27"/>
      <c r="G201" s="27">
        <v>1</v>
      </c>
      <c r="H201" s="44">
        <v>52.14</v>
      </c>
      <c r="I201" s="44">
        <f t="shared" si="4"/>
        <v>0.67126965861143073</v>
      </c>
    </row>
    <row r="202" spans="2:12" x14ac:dyDescent="0.3">
      <c r="B202" s="27"/>
      <c r="C202" s="27">
        <v>296</v>
      </c>
      <c r="D202" s="27" t="s">
        <v>305</v>
      </c>
      <c r="E202" s="109">
        <v>5</v>
      </c>
      <c r="F202" s="27"/>
      <c r="G202" s="27">
        <v>1</v>
      </c>
      <c r="H202" s="44">
        <v>104.29</v>
      </c>
      <c r="I202" s="44">
        <f t="shared" si="4"/>
        <v>4.7943235209511936E-2</v>
      </c>
    </row>
    <row r="203" spans="2:12" x14ac:dyDescent="0.3">
      <c r="B203" s="27"/>
      <c r="C203" s="27">
        <v>297</v>
      </c>
      <c r="D203" s="27" t="s">
        <v>5127</v>
      </c>
      <c r="E203" s="109">
        <v>19.989999999999998</v>
      </c>
      <c r="F203" s="27"/>
      <c r="G203" s="27">
        <v>1</v>
      </c>
      <c r="H203" s="44">
        <v>260.70999999999998</v>
      </c>
      <c r="I203" s="44">
        <f t="shared" si="4"/>
        <v>7.6675233017529057E-2</v>
      </c>
    </row>
    <row r="204" spans="2:12" x14ac:dyDescent="0.3">
      <c r="B204" s="27"/>
      <c r="C204" s="27">
        <v>298</v>
      </c>
      <c r="D204" s="27" t="s">
        <v>5128</v>
      </c>
      <c r="E204" s="109">
        <v>11.99</v>
      </c>
      <c r="F204" s="27"/>
      <c r="G204" s="27">
        <v>1</v>
      </c>
      <c r="H204" s="44">
        <v>521.42999999999995</v>
      </c>
      <c r="I204" s="44">
        <f t="shared" si="4"/>
        <v>2.2994457549431375E-2</v>
      </c>
      <c r="J204" s="57" t="s">
        <v>10</v>
      </c>
      <c r="K204" s="132">
        <f>SUM(I120:I204)</f>
        <v>27.241305350780021</v>
      </c>
      <c r="L204" s="66">
        <f>COUNT(I120:I204)</f>
        <v>81</v>
      </c>
    </row>
    <row r="205" spans="2:12" x14ac:dyDescent="0.3">
      <c r="B205" s="40" t="s">
        <v>390</v>
      </c>
      <c r="C205" s="27"/>
      <c r="D205" s="27"/>
      <c r="E205" s="109"/>
      <c r="F205" s="27"/>
      <c r="G205" s="27"/>
      <c r="H205" s="44"/>
      <c r="I205" s="44"/>
    </row>
    <row r="206" spans="2:12" x14ac:dyDescent="0.3">
      <c r="B206" s="27"/>
      <c r="C206" s="27">
        <v>182</v>
      </c>
      <c r="D206" s="27" t="s">
        <v>87</v>
      </c>
      <c r="E206" s="109">
        <f>'Private Rental'!L6</f>
        <v>103.62</v>
      </c>
      <c r="F206" s="27"/>
      <c r="G206" s="27">
        <v>1</v>
      </c>
      <c r="H206" s="44">
        <v>1</v>
      </c>
      <c r="I206" s="44">
        <f t="shared" ref="I206:I211" si="5">+(E206*G206)/H206</f>
        <v>103.62</v>
      </c>
    </row>
    <row r="207" spans="2:12" x14ac:dyDescent="0.3">
      <c r="B207" s="27"/>
      <c r="C207" s="27">
        <v>183</v>
      </c>
      <c r="D207" s="50" t="s">
        <v>88</v>
      </c>
      <c r="E207" s="113">
        <v>6.9486299103000002</v>
      </c>
      <c r="F207" s="27"/>
      <c r="G207" s="27">
        <v>1</v>
      </c>
      <c r="H207" s="44">
        <v>1</v>
      </c>
      <c r="I207" s="44">
        <f t="shared" si="5"/>
        <v>6.9486299103000002</v>
      </c>
    </row>
    <row r="208" spans="2:12" x14ac:dyDescent="0.3">
      <c r="B208" s="27"/>
      <c r="C208" s="27">
        <v>184</v>
      </c>
      <c r="D208" s="50" t="s">
        <v>444</v>
      </c>
      <c r="E208" s="113">
        <v>8.8128964716000002</v>
      </c>
      <c r="F208" s="27"/>
      <c r="G208" s="27">
        <v>1</v>
      </c>
      <c r="H208" s="44">
        <v>4.3499999999999996</v>
      </c>
      <c r="I208" s="44">
        <f t="shared" si="5"/>
        <v>2.0259532118620691</v>
      </c>
    </row>
    <row r="209" spans="2:12" x14ac:dyDescent="0.3">
      <c r="B209" s="27"/>
      <c r="C209" s="27">
        <v>185</v>
      </c>
      <c r="D209" s="27" t="s">
        <v>312</v>
      </c>
      <c r="E209" s="108">
        <v>1.72</v>
      </c>
      <c r="F209" s="27"/>
      <c r="G209" s="27">
        <v>1</v>
      </c>
      <c r="H209" s="44">
        <v>52.14</v>
      </c>
      <c r="I209" s="44">
        <f t="shared" si="5"/>
        <v>3.2988108937476023E-2</v>
      </c>
    </row>
    <row r="210" spans="2:12" x14ac:dyDescent="0.3">
      <c r="B210" s="27"/>
      <c r="C210" s="27">
        <v>186</v>
      </c>
      <c r="D210" s="27" t="s">
        <v>90</v>
      </c>
      <c r="E210" s="113">
        <v>18.5623861917</v>
      </c>
      <c r="F210" s="27"/>
      <c r="G210" s="27">
        <v>1</v>
      </c>
      <c r="H210" s="44">
        <v>52.14</v>
      </c>
      <c r="I210" s="44">
        <f t="shared" si="5"/>
        <v>0.35601047548331416</v>
      </c>
    </row>
    <row r="211" spans="2:12" x14ac:dyDescent="0.3">
      <c r="B211" s="27"/>
      <c r="C211" s="27">
        <v>187</v>
      </c>
      <c r="D211" s="27" t="s">
        <v>91</v>
      </c>
      <c r="E211" s="113">
        <v>145.35</v>
      </c>
      <c r="F211" s="27"/>
      <c r="G211" s="27">
        <v>1</v>
      </c>
      <c r="H211" s="44">
        <v>52.14</v>
      </c>
      <c r="I211" s="44">
        <f t="shared" si="5"/>
        <v>2.7876869965477558</v>
      </c>
      <c r="J211" s="57" t="s">
        <v>11</v>
      </c>
      <c r="K211" s="132">
        <f>SUM(I206:I211)</f>
        <v>115.77126870313063</v>
      </c>
      <c r="L211" s="66">
        <f>COUNT(I206:I211)</f>
        <v>6</v>
      </c>
    </row>
    <row r="212" spans="2:12" x14ac:dyDescent="0.3">
      <c r="B212" s="40" t="s">
        <v>245</v>
      </c>
      <c r="C212" s="27"/>
      <c r="D212" s="27"/>
      <c r="E212" s="109"/>
      <c r="F212" s="27"/>
      <c r="G212" s="27"/>
      <c r="H212" s="44"/>
      <c r="I212" s="44"/>
    </row>
    <row r="213" spans="2:12" x14ac:dyDescent="0.3">
      <c r="B213" s="27"/>
      <c r="C213" s="27">
        <v>327</v>
      </c>
      <c r="D213" s="27" t="s">
        <v>6913</v>
      </c>
      <c r="E213" s="109">
        <v>10</v>
      </c>
      <c r="F213" s="27"/>
      <c r="G213" s="27">
        <v>1</v>
      </c>
      <c r="H213" s="44">
        <v>521.42999999999995</v>
      </c>
      <c r="I213" s="44">
        <f t="shared" ref="I213:I276" si="6">+(E213*G213)/H213</f>
        <v>1.917802964923384E-2</v>
      </c>
    </row>
    <row r="214" spans="2:12" x14ac:dyDescent="0.3">
      <c r="B214" s="27"/>
      <c r="C214" s="27">
        <v>328</v>
      </c>
      <c r="D214" s="27" t="s">
        <v>6923</v>
      </c>
      <c r="E214" s="109">
        <v>8.99</v>
      </c>
      <c r="F214" s="27">
        <v>4</v>
      </c>
      <c r="G214" s="27">
        <v>1</v>
      </c>
      <c r="H214" s="44">
        <v>521.42999999999995</v>
      </c>
      <c r="I214" s="44">
        <f t="shared" si="6"/>
        <v>1.7241048654661223E-2</v>
      </c>
    </row>
    <row r="215" spans="2:12" x14ac:dyDescent="0.3">
      <c r="B215" s="27"/>
      <c r="C215" s="27">
        <v>329</v>
      </c>
      <c r="D215" s="27" t="s">
        <v>1188</v>
      </c>
      <c r="E215" s="109">
        <v>16</v>
      </c>
      <c r="F215" s="27"/>
      <c r="G215" s="27">
        <v>1</v>
      </c>
      <c r="H215" s="44">
        <v>156.43</v>
      </c>
      <c r="I215" s="44">
        <f t="shared" si="6"/>
        <v>0.10228217093907818</v>
      </c>
    </row>
    <row r="216" spans="2:12" x14ac:dyDescent="0.3">
      <c r="B216" s="27"/>
      <c r="C216" s="27">
        <v>330</v>
      </c>
      <c r="D216" s="27" t="s">
        <v>1188</v>
      </c>
      <c r="E216" s="109">
        <v>7</v>
      </c>
      <c r="F216" s="27"/>
      <c r="G216" s="27">
        <v>1</v>
      </c>
      <c r="H216" s="44">
        <v>104.29</v>
      </c>
      <c r="I216" s="44">
        <f t="shared" si="6"/>
        <v>6.7120529293316702E-2</v>
      </c>
    </row>
    <row r="217" spans="2:12" x14ac:dyDescent="0.3">
      <c r="B217" s="27"/>
      <c r="C217" s="27">
        <v>331</v>
      </c>
      <c r="D217" s="27" t="s">
        <v>178</v>
      </c>
      <c r="E217" s="109">
        <v>1.5</v>
      </c>
      <c r="F217" s="27"/>
      <c r="G217" s="27">
        <v>1</v>
      </c>
      <c r="H217" s="44">
        <v>521.42999999999995</v>
      </c>
      <c r="I217" s="44">
        <f t="shared" si="6"/>
        <v>2.8767044473850759E-3</v>
      </c>
    </row>
    <row r="218" spans="2:12" x14ac:dyDescent="0.3">
      <c r="B218" s="27"/>
      <c r="C218" s="27">
        <v>332</v>
      </c>
      <c r="D218" s="27" t="s">
        <v>3941</v>
      </c>
      <c r="E218" s="109">
        <v>44.99</v>
      </c>
      <c r="F218" s="27"/>
      <c r="G218" s="27">
        <v>1</v>
      </c>
      <c r="H218" s="44">
        <v>521.42999999999995</v>
      </c>
      <c r="I218" s="44">
        <f t="shared" si="6"/>
        <v>8.6281955391903045E-2</v>
      </c>
    </row>
    <row r="219" spans="2:12" x14ac:dyDescent="0.3">
      <c r="B219" s="27"/>
      <c r="C219" s="27">
        <v>333</v>
      </c>
      <c r="D219" s="27" t="s">
        <v>6913</v>
      </c>
      <c r="E219" s="109">
        <v>10</v>
      </c>
      <c r="F219" s="27"/>
      <c r="G219" s="27">
        <v>1</v>
      </c>
      <c r="H219" s="44">
        <v>521.42999999999995</v>
      </c>
      <c r="I219" s="44">
        <f t="shared" si="6"/>
        <v>1.917802964923384E-2</v>
      </c>
    </row>
    <row r="220" spans="2:12" x14ac:dyDescent="0.3">
      <c r="B220" s="27"/>
      <c r="C220" s="27">
        <v>334</v>
      </c>
      <c r="D220" s="27" t="s">
        <v>6923</v>
      </c>
      <c r="E220" s="109">
        <v>8.99</v>
      </c>
      <c r="F220" s="27">
        <v>4</v>
      </c>
      <c r="G220" s="27">
        <v>1</v>
      </c>
      <c r="H220" s="44">
        <v>521.42999999999995</v>
      </c>
      <c r="I220" s="44">
        <f t="shared" si="6"/>
        <v>1.7241048654661223E-2</v>
      </c>
    </row>
    <row r="221" spans="2:12" x14ac:dyDescent="0.3">
      <c r="B221" s="27"/>
      <c r="C221" s="27">
        <v>335</v>
      </c>
      <c r="D221" s="27" t="s">
        <v>6950</v>
      </c>
      <c r="E221" s="109">
        <v>33.99</v>
      </c>
      <c r="F221" s="27"/>
      <c r="G221" s="27">
        <v>1</v>
      </c>
      <c r="H221" s="44">
        <v>521.42999999999995</v>
      </c>
      <c r="I221" s="44">
        <f t="shared" si="6"/>
        <v>6.5186122777745825E-2</v>
      </c>
    </row>
    <row r="222" spans="2:12" x14ac:dyDescent="0.3">
      <c r="B222" s="27"/>
      <c r="C222" s="27">
        <v>336</v>
      </c>
      <c r="D222" s="27" t="s">
        <v>6951</v>
      </c>
      <c r="E222" s="109">
        <v>12</v>
      </c>
      <c r="F222" s="27"/>
      <c r="G222" s="27">
        <v>1</v>
      </c>
      <c r="H222" s="44">
        <v>1042.8599999999999</v>
      </c>
      <c r="I222" s="44">
        <f t="shared" si="6"/>
        <v>1.1506817789540304E-2</v>
      </c>
    </row>
    <row r="223" spans="2:12" x14ac:dyDescent="0.3">
      <c r="B223" s="27"/>
      <c r="C223" s="27">
        <v>337</v>
      </c>
      <c r="D223" s="27" t="s">
        <v>2936</v>
      </c>
      <c r="E223" s="109">
        <v>18</v>
      </c>
      <c r="F223" s="27"/>
      <c r="G223" s="27">
        <v>2</v>
      </c>
      <c r="H223" s="44">
        <v>156.43</v>
      </c>
      <c r="I223" s="44">
        <f t="shared" si="6"/>
        <v>0.23013488461292589</v>
      </c>
    </row>
    <row r="224" spans="2:12" x14ac:dyDescent="0.3">
      <c r="B224" s="27"/>
      <c r="C224" s="27">
        <v>338</v>
      </c>
      <c r="D224" s="27" t="s">
        <v>6952</v>
      </c>
      <c r="E224" s="109">
        <v>3</v>
      </c>
      <c r="F224" s="27"/>
      <c r="G224" s="27">
        <v>1</v>
      </c>
      <c r="H224" s="44">
        <v>782.14</v>
      </c>
      <c r="I224" s="44">
        <f t="shared" si="6"/>
        <v>3.8356304497915977E-3</v>
      </c>
    </row>
    <row r="225" spans="2:9" x14ac:dyDescent="0.3">
      <c r="B225" s="27"/>
      <c r="C225" s="27">
        <v>339</v>
      </c>
      <c r="D225" s="27" t="s">
        <v>315</v>
      </c>
      <c r="E225" s="109">
        <v>899</v>
      </c>
      <c r="F225" s="27"/>
      <c r="G225" s="27">
        <v>1</v>
      </c>
      <c r="H225" s="44">
        <v>521.42999999999995</v>
      </c>
      <c r="I225" s="44">
        <f t="shared" si="6"/>
        <v>1.7241048654661222</v>
      </c>
    </row>
    <row r="226" spans="2:9" x14ac:dyDescent="0.3">
      <c r="B226" s="27"/>
      <c r="C226" s="27">
        <v>340</v>
      </c>
      <c r="D226" s="27" t="s">
        <v>314</v>
      </c>
      <c r="E226" s="109">
        <v>799</v>
      </c>
      <c r="F226" s="27"/>
      <c r="G226" s="27">
        <v>1</v>
      </c>
      <c r="H226" s="44">
        <v>521.42999999999995</v>
      </c>
      <c r="I226" s="44">
        <f t="shared" si="6"/>
        <v>1.5323245689737839</v>
      </c>
    </row>
    <row r="227" spans="2:9" x14ac:dyDescent="0.3">
      <c r="B227" s="27"/>
      <c r="C227" s="27">
        <v>341</v>
      </c>
      <c r="D227" s="27" t="s">
        <v>2937</v>
      </c>
      <c r="E227" s="109">
        <v>6</v>
      </c>
      <c r="F227" s="27"/>
      <c r="G227" s="27">
        <v>2</v>
      </c>
      <c r="H227" s="44">
        <v>104.29</v>
      </c>
      <c r="I227" s="44">
        <f t="shared" si="6"/>
        <v>0.11506376450282864</v>
      </c>
    </row>
    <row r="228" spans="2:9" x14ac:dyDescent="0.3">
      <c r="B228" s="27"/>
      <c r="C228" s="27">
        <v>342</v>
      </c>
      <c r="D228" s="27" t="s">
        <v>103</v>
      </c>
      <c r="E228" s="109">
        <v>6</v>
      </c>
      <c r="F228" s="27"/>
      <c r="G228" s="27">
        <v>4</v>
      </c>
      <c r="H228" s="44">
        <v>260.70999999999998</v>
      </c>
      <c r="I228" s="44">
        <f t="shared" si="6"/>
        <v>9.2056307774922339E-2</v>
      </c>
    </row>
    <row r="229" spans="2:9" x14ac:dyDescent="0.3">
      <c r="B229" s="27"/>
      <c r="C229" s="27">
        <v>343</v>
      </c>
      <c r="D229" s="27" t="s">
        <v>2938</v>
      </c>
      <c r="E229" s="109">
        <v>9</v>
      </c>
      <c r="F229" s="27"/>
      <c r="G229" s="27">
        <v>4</v>
      </c>
      <c r="H229" s="44">
        <v>260.70999999999998</v>
      </c>
      <c r="I229" s="44">
        <f t="shared" si="6"/>
        <v>0.1380844616623835</v>
      </c>
    </row>
    <row r="230" spans="2:9" x14ac:dyDescent="0.3">
      <c r="B230" s="27"/>
      <c r="C230" s="27">
        <v>344</v>
      </c>
      <c r="D230" s="27" t="s">
        <v>100</v>
      </c>
      <c r="E230" s="109">
        <v>60</v>
      </c>
      <c r="F230" s="27"/>
      <c r="G230" s="27">
        <v>1</v>
      </c>
      <c r="H230" s="44">
        <v>521.42999999999995</v>
      </c>
      <c r="I230" s="44">
        <f t="shared" si="6"/>
        <v>0.11506817789540304</v>
      </c>
    </row>
    <row r="231" spans="2:9" x14ac:dyDescent="0.3">
      <c r="B231" s="27"/>
      <c r="C231" s="27">
        <v>345</v>
      </c>
      <c r="D231" s="27" t="s">
        <v>2939</v>
      </c>
      <c r="E231" s="109">
        <v>2.4</v>
      </c>
      <c r="F231" s="27"/>
      <c r="G231" s="27">
        <v>6</v>
      </c>
      <c r="H231" s="44">
        <v>521.42999999999995</v>
      </c>
      <c r="I231" s="44">
        <f t="shared" si="6"/>
        <v>2.7616362694896725E-2</v>
      </c>
    </row>
    <row r="232" spans="2:9" x14ac:dyDescent="0.3">
      <c r="B232" s="27"/>
      <c r="C232" s="27">
        <v>346</v>
      </c>
      <c r="D232" s="27" t="s">
        <v>99</v>
      </c>
      <c r="E232" s="109">
        <v>105</v>
      </c>
      <c r="F232" s="27"/>
      <c r="G232" s="27">
        <v>1</v>
      </c>
      <c r="H232" s="44">
        <v>521.42999999999995</v>
      </c>
      <c r="I232" s="44">
        <f t="shared" si="6"/>
        <v>0.20136931131695532</v>
      </c>
    </row>
    <row r="233" spans="2:9" x14ac:dyDescent="0.3">
      <c r="B233" s="27"/>
      <c r="C233" s="27">
        <v>347</v>
      </c>
      <c r="D233" s="27" t="s">
        <v>1192</v>
      </c>
      <c r="E233" s="109">
        <v>50</v>
      </c>
      <c r="F233" s="27"/>
      <c r="G233" s="27">
        <v>1</v>
      </c>
      <c r="H233" s="44">
        <v>521.42999999999995</v>
      </c>
      <c r="I233" s="44">
        <f t="shared" si="6"/>
        <v>9.5890148246169205E-2</v>
      </c>
    </row>
    <row r="234" spans="2:9" x14ac:dyDescent="0.3">
      <c r="B234" s="27"/>
      <c r="C234" s="27">
        <v>348</v>
      </c>
      <c r="D234" s="27" t="s">
        <v>2940</v>
      </c>
      <c r="E234" s="109">
        <v>50</v>
      </c>
      <c r="F234" s="27"/>
      <c r="G234" s="27">
        <v>1</v>
      </c>
      <c r="H234" s="44">
        <v>52.14</v>
      </c>
      <c r="I234" s="44">
        <f t="shared" si="6"/>
        <v>0.95895665515918682</v>
      </c>
    </row>
    <row r="235" spans="2:9" x14ac:dyDescent="0.3">
      <c r="B235" s="27"/>
      <c r="C235" s="27">
        <v>349</v>
      </c>
      <c r="D235" s="27" t="s">
        <v>6913</v>
      </c>
      <c r="E235" s="109">
        <v>10</v>
      </c>
      <c r="F235" s="27"/>
      <c r="G235" s="27">
        <v>1</v>
      </c>
      <c r="H235" s="44">
        <v>521.42999999999995</v>
      </c>
      <c r="I235" s="44">
        <f t="shared" si="6"/>
        <v>1.917802964923384E-2</v>
      </c>
    </row>
    <row r="236" spans="2:9" x14ac:dyDescent="0.3">
      <c r="B236" s="27"/>
      <c r="C236" s="27">
        <v>350</v>
      </c>
      <c r="D236" s="27" t="s">
        <v>6923</v>
      </c>
      <c r="E236" s="109">
        <v>8.99</v>
      </c>
      <c r="F236" s="27">
        <v>4</v>
      </c>
      <c r="G236" s="27">
        <v>1</v>
      </c>
      <c r="H236" s="44">
        <v>521.42999999999995</v>
      </c>
      <c r="I236" s="44">
        <f t="shared" si="6"/>
        <v>1.7241048654661223E-2</v>
      </c>
    </row>
    <row r="237" spans="2:9" x14ac:dyDescent="0.3">
      <c r="B237" s="27"/>
      <c r="C237" s="27">
        <v>351</v>
      </c>
      <c r="D237" s="27" t="s">
        <v>6950</v>
      </c>
      <c r="E237" s="109">
        <v>33.99</v>
      </c>
      <c r="F237" s="27"/>
      <c r="G237" s="27">
        <v>1</v>
      </c>
      <c r="H237" s="44">
        <v>521.42999999999995</v>
      </c>
      <c r="I237" s="44">
        <f t="shared" si="6"/>
        <v>6.5186122777745825E-2</v>
      </c>
    </row>
    <row r="238" spans="2:9" x14ac:dyDescent="0.3">
      <c r="B238" s="27"/>
      <c r="C238" s="27">
        <v>352</v>
      </c>
      <c r="D238" s="27" t="s">
        <v>6951</v>
      </c>
      <c r="E238" s="109">
        <v>12</v>
      </c>
      <c r="F238" s="27"/>
      <c r="G238" s="27">
        <v>1</v>
      </c>
      <c r="H238" s="44">
        <v>1042.8599999999999</v>
      </c>
      <c r="I238" s="44">
        <f t="shared" si="6"/>
        <v>1.1506817789540304E-2</v>
      </c>
    </row>
    <row r="239" spans="2:9" x14ac:dyDescent="0.3">
      <c r="B239" s="27" t="s">
        <v>924</v>
      </c>
      <c r="C239" s="27">
        <v>353</v>
      </c>
      <c r="D239" s="27" t="s">
        <v>2936</v>
      </c>
      <c r="E239" s="109">
        <v>18</v>
      </c>
      <c r="F239" s="27"/>
      <c r="G239" s="27">
        <v>2</v>
      </c>
      <c r="H239" s="44">
        <v>156.43</v>
      </c>
      <c r="I239" s="44">
        <f t="shared" si="6"/>
        <v>0.23013488461292589</v>
      </c>
    </row>
    <row r="240" spans="2:9" x14ac:dyDescent="0.3">
      <c r="B240" s="27"/>
      <c r="C240" s="27">
        <v>354</v>
      </c>
      <c r="D240" s="27" t="s">
        <v>6952</v>
      </c>
      <c r="E240" s="109">
        <v>3</v>
      </c>
      <c r="F240" s="27"/>
      <c r="G240" s="27">
        <v>1</v>
      </c>
      <c r="H240" s="44">
        <v>782.14</v>
      </c>
      <c r="I240" s="44">
        <f t="shared" si="6"/>
        <v>3.8356304497915977E-3</v>
      </c>
    </row>
    <row r="241" spans="2:9" x14ac:dyDescent="0.3">
      <c r="B241" s="27"/>
      <c r="C241" s="27">
        <v>355</v>
      </c>
      <c r="D241" s="27" t="s">
        <v>2941</v>
      </c>
      <c r="E241" s="109">
        <v>833</v>
      </c>
      <c r="F241" s="27"/>
      <c r="G241" s="27">
        <v>1</v>
      </c>
      <c r="H241" s="44">
        <v>782.14</v>
      </c>
      <c r="I241" s="44">
        <f t="shared" si="6"/>
        <v>1.0650267215588003</v>
      </c>
    </row>
    <row r="242" spans="2:9" x14ac:dyDescent="0.3">
      <c r="B242" s="27"/>
      <c r="C242" s="27">
        <v>356</v>
      </c>
      <c r="D242" s="27" t="s">
        <v>105</v>
      </c>
      <c r="E242" s="109">
        <v>9</v>
      </c>
      <c r="F242" s="27">
        <v>8</v>
      </c>
      <c r="G242" s="27">
        <v>2</v>
      </c>
      <c r="H242" s="44">
        <v>260.70999999999998</v>
      </c>
      <c r="I242" s="44">
        <f t="shared" si="6"/>
        <v>6.904223083119175E-2</v>
      </c>
    </row>
    <row r="243" spans="2:9" x14ac:dyDescent="0.3">
      <c r="B243" s="27"/>
      <c r="C243" s="27">
        <v>357</v>
      </c>
      <c r="D243" s="27" t="s">
        <v>106</v>
      </c>
      <c r="E243" s="109">
        <v>2.99</v>
      </c>
      <c r="F243" s="27">
        <v>4</v>
      </c>
      <c r="G243" s="27">
        <v>1</v>
      </c>
      <c r="H243" s="44">
        <v>260.70999999999998</v>
      </c>
      <c r="I243" s="44">
        <f t="shared" si="6"/>
        <v>1.1468681676959075E-2</v>
      </c>
    </row>
    <row r="244" spans="2:9" x14ac:dyDescent="0.3">
      <c r="B244" s="27"/>
      <c r="C244" s="27">
        <v>358</v>
      </c>
      <c r="D244" s="27" t="s">
        <v>2942</v>
      </c>
      <c r="E244" s="109">
        <v>5.99</v>
      </c>
      <c r="F244" s="27"/>
      <c r="G244" s="27">
        <v>1</v>
      </c>
      <c r="H244" s="44">
        <v>52.14</v>
      </c>
      <c r="I244" s="44">
        <f t="shared" si="6"/>
        <v>0.11488300728807058</v>
      </c>
    </row>
    <row r="245" spans="2:9" x14ac:dyDescent="0.3">
      <c r="B245" s="27"/>
      <c r="C245" s="27">
        <v>359</v>
      </c>
      <c r="D245" s="27" t="s">
        <v>6923</v>
      </c>
      <c r="E245" s="109">
        <v>8.99</v>
      </c>
      <c r="F245" s="27">
        <v>4</v>
      </c>
      <c r="G245" s="27">
        <v>1</v>
      </c>
      <c r="H245" s="44">
        <v>521.42999999999995</v>
      </c>
      <c r="I245" s="44">
        <f t="shared" si="6"/>
        <v>1.7241048654661223E-2</v>
      </c>
    </row>
    <row r="246" spans="2:9" x14ac:dyDescent="0.3">
      <c r="B246" s="27"/>
      <c r="C246" s="27">
        <v>360</v>
      </c>
      <c r="D246" s="27" t="s">
        <v>317</v>
      </c>
      <c r="E246" s="109">
        <v>23.99</v>
      </c>
      <c r="F246" s="27"/>
      <c r="G246" s="27">
        <v>1</v>
      </c>
      <c r="H246" s="44">
        <v>260.70999999999998</v>
      </c>
      <c r="I246" s="44">
        <f t="shared" si="6"/>
        <v>9.2017950980016111E-2</v>
      </c>
    </row>
    <row r="247" spans="2:9" x14ac:dyDescent="0.3">
      <c r="B247" s="27"/>
      <c r="C247" s="27">
        <v>361</v>
      </c>
      <c r="D247" s="27" t="s">
        <v>107</v>
      </c>
      <c r="E247" s="109">
        <v>32.090000000000003</v>
      </c>
      <c r="F247" s="27">
        <v>18</v>
      </c>
      <c r="G247" s="27">
        <v>2</v>
      </c>
      <c r="H247" s="44">
        <v>260.70999999999998</v>
      </c>
      <c r="I247" s="44">
        <f t="shared" si="6"/>
        <v>0.24617390970810485</v>
      </c>
    </row>
    <row r="248" spans="2:9" x14ac:dyDescent="0.3">
      <c r="B248" s="27"/>
      <c r="C248" s="27">
        <v>362</v>
      </c>
      <c r="D248" s="27" t="s">
        <v>108</v>
      </c>
      <c r="E248" s="109">
        <v>1.2</v>
      </c>
      <c r="F248" s="27"/>
      <c r="G248" s="27">
        <v>12</v>
      </c>
      <c r="H248" s="44">
        <v>260.70999999999998</v>
      </c>
      <c r="I248" s="44">
        <f t="shared" si="6"/>
        <v>5.5233784664953392E-2</v>
      </c>
    </row>
    <row r="249" spans="2:9" x14ac:dyDescent="0.3">
      <c r="B249" s="27"/>
      <c r="C249" s="27">
        <v>363</v>
      </c>
      <c r="D249" s="27" t="s">
        <v>2943</v>
      </c>
      <c r="E249" s="109">
        <v>3.3</v>
      </c>
      <c r="F249" s="27">
        <v>4</v>
      </c>
      <c r="G249" s="27">
        <v>1</v>
      </c>
      <c r="H249" s="44">
        <v>260.70999999999998</v>
      </c>
      <c r="I249" s="44">
        <f t="shared" si="6"/>
        <v>1.2657742319051821E-2</v>
      </c>
    </row>
    <row r="250" spans="2:9" x14ac:dyDescent="0.3">
      <c r="B250" s="27"/>
      <c r="C250" s="27">
        <v>364</v>
      </c>
      <c r="D250" s="27" t="s">
        <v>109</v>
      </c>
      <c r="E250" s="109">
        <v>22</v>
      </c>
      <c r="F250" s="27">
        <v>24</v>
      </c>
      <c r="G250" s="27">
        <v>2</v>
      </c>
      <c r="H250" s="44">
        <v>1042.8599999999999</v>
      </c>
      <c r="I250" s="44">
        <f t="shared" si="6"/>
        <v>4.2191665228314447E-2</v>
      </c>
    </row>
    <row r="251" spans="2:9" x14ac:dyDescent="0.3">
      <c r="B251" s="27"/>
      <c r="C251" s="27">
        <v>365</v>
      </c>
      <c r="D251" s="27" t="s">
        <v>2944</v>
      </c>
      <c r="E251" s="109">
        <v>4</v>
      </c>
      <c r="F251" s="27"/>
      <c r="G251" s="27">
        <v>8</v>
      </c>
      <c r="H251" s="44">
        <v>208.57</v>
      </c>
      <c r="I251" s="44">
        <f t="shared" si="6"/>
        <v>0.15342570839526298</v>
      </c>
    </row>
    <row r="252" spans="2:9" x14ac:dyDescent="0.3">
      <c r="B252" s="27"/>
      <c r="C252" s="27">
        <v>366</v>
      </c>
      <c r="D252" s="27" t="s">
        <v>2945</v>
      </c>
      <c r="E252" s="109">
        <v>4.5</v>
      </c>
      <c r="F252" s="27">
        <v>6</v>
      </c>
      <c r="G252" s="27">
        <v>1</v>
      </c>
      <c r="H252" s="44">
        <v>208.57</v>
      </c>
      <c r="I252" s="44">
        <f t="shared" si="6"/>
        <v>2.1575490243083858E-2</v>
      </c>
    </row>
    <row r="253" spans="2:9" x14ac:dyDescent="0.3">
      <c r="B253" s="27"/>
      <c r="C253" s="27">
        <v>367</v>
      </c>
      <c r="D253" s="27" t="s">
        <v>111</v>
      </c>
      <c r="E253" s="109">
        <v>6</v>
      </c>
      <c r="F253" s="27">
        <v>6</v>
      </c>
      <c r="G253" s="27">
        <v>1</v>
      </c>
      <c r="H253" s="44">
        <v>260.70999999999998</v>
      </c>
      <c r="I253" s="44">
        <f t="shared" si="6"/>
        <v>2.3014076943730585E-2</v>
      </c>
    </row>
    <row r="254" spans="2:9" x14ac:dyDescent="0.3">
      <c r="B254" s="27"/>
      <c r="C254" s="27">
        <v>368</v>
      </c>
      <c r="D254" s="27" t="s">
        <v>320</v>
      </c>
      <c r="E254" s="109">
        <v>5</v>
      </c>
      <c r="F254" s="27"/>
      <c r="G254" s="27">
        <v>1</v>
      </c>
      <c r="H254" s="44">
        <v>1042.8599999999999</v>
      </c>
      <c r="I254" s="44">
        <f t="shared" si="6"/>
        <v>4.7945074123084599E-3</v>
      </c>
    </row>
    <row r="255" spans="2:9" x14ac:dyDescent="0.3">
      <c r="B255" s="27"/>
      <c r="C255" s="27">
        <v>369</v>
      </c>
      <c r="D255" s="27" t="s">
        <v>319</v>
      </c>
      <c r="E255" s="109">
        <v>15.02</v>
      </c>
      <c r="F255" s="27"/>
      <c r="G255" s="27">
        <v>2</v>
      </c>
      <c r="H255" s="44">
        <v>260.70999999999998</v>
      </c>
      <c r="I255" s="44">
        <f t="shared" si="6"/>
        <v>0.11522381189827778</v>
      </c>
    </row>
    <row r="256" spans="2:9" x14ac:dyDescent="0.3">
      <c r="B256" s="27"/>
      <c r="C256" s="27">
        <v>370</v>
      </c>
      <c r="D256" s="27" t="s">
        <v>318</v>
      </c>
      <c r="E256" s="109">
        <v>8</v>
      </c>
      <c r="F256" s="27"/>
      <c r="G256" s="27">
        <v>2</v>
      </c>
      <c r="H256" s="44">
        <v>1042.8599999999999</v>
      </c>
      <c r="I256" s="44">
        <f t="shared" si="6"/>
        <v>1.5342423719387072E-2</v>
      </c>
    </row>
    <row r="257" spans="2:9" x14ac:dyDescent="0.3">
      <c r="B257" s="27"/>
      <c r="C257" s="27">
        <v>371</v>
      </c>
      <c r="D257" s="27" t="s">
        <v>2946</v>
      </c>
      <c r="E257" s="109">
        <v>7.99</v>
      </c>
      <c r="F257" s="27"/>
      <c r="G257" s="27">
        <v>1</v>
      </c>
      <c r="H257" s="44">
        <v>156.43</v>
      </c>
      <c r="I257" s="44">
        <f t="shared" si="6"/>
        <v>5.1077159112702164E-2</v>
      </c>
    </row>
    <row r="258" spans="2:9" x14ac:dyDescent="0.3">
      <c r="B258" s="27"/>
      <c r="C258" s="27">
        <v>372</v>
      </c>
      <c r="D258" s="27" t="s">
        <v>114</v>
      </c>
      <c r="E258" s="109">
        <v>180</v>
      </c>
      <c r="F258" s="27"/>
      <c r="G258" s="27">
        <v>1</v>
      </c>
      <c r="H258" s="44">
        <v>417.14</v>
      </c>
      <c r="I258" s="44">
        <f t="shared" si="6"/>
        <v>0.43150980486167717</v>
      </c>
    </row>
    <row r="259" spans="2:9" x14ac:dyDescent="0.3">
      <c r="B259" s="27"/>
      <c r="C259" s="27">
        <v>373</v>
      </c>
      <c r="D259" s="27" t="s">
        <v>115</v>
      </c>
      <c r="E259" s="109">
        <v>249</v>
      </c>
      <c r="F259" s="27"/>
      <c r="G259" s="27">
        <v>1</v>
      </c>
      <c r="H259" s="44">
        <v>521.42999999999995</v>
      </c>
      <c r="I259" s="44">
        <f t="shared" si="6"/>
        <v>0.47753293826592258</v>
      </c>
    </row>
    <row r="260" spans="2:9" x14ac:dyDescent="0.3">
      <c r="B260" s="27"/>
      <c r="C260" s="27">
        <v>374</v>
      </c>
      <c r="D260" s="27" t="s">
        <v>116</v>
      </c>
      <c r="E260" s="109">
        <v>200</v>
      </c>
      <c r="F260" s="27"/>
      <c r="G260" s="27">
        <v>1</v>
      </c>
      <c r="H260" s="44">
        <v>260.70999999999998</v>
      </c>
      <c r="I260" s="44">
        <f t="shared" si="6"/>
        <v>0.76713589812435279</v>
      </c>
    </row>
    <row r="261" spans="2:9" x14ac:dyDescent="0.3">
      <c r="B261" s="27"/>
      <c r="C261" s="27">
        <v>375</v>
      </c>
      <c r="D261" s="27" t="s">
        <v>113</v>
      </c>
      <c r="E261" s="109">
        <v>39.99</v>
      </c>
      <c r="F261" s="27"/>
      <c r="G261" s="27">
        <v>1</v>
      </c>
      <c r="H261" s="44">
        <v>260.70999999999998</v>
      </c>
      <c r="I261" s="44">
        <f t="shared" si="6"/>
        <v>0.15338882282996436</v>
      </c>
    </row>
    <row r="262" spans="2:9" x14ac:dyDescent="0.3">
      <c r="B262" s="27"/>
      <c r="C262" s="27">
        <v>376</v>
      </c>
      <c r="D262" s="27" t="s">
        <v>117</v>
      </c>
      <c r="E262" s="109">
        <v>19.989999999999998</v>
      </c>
      <c r="F262" s="27"/>
      <c r="G262" s="27">
        <v>1</v>
      </c>
      <c r="H262" s="44">
        <v>260.70999999999998</v>
      </c>
      <c r="I262" s="44">
        <f t="shared" si="6"/>
        <v>7.6675233017529057E-2</v>
      </c>
    </row>
    <row r="263" spans="2:9" x14ac:dyDescent="0.3">
      <c r="B263" s="27"/>
      <c r="C263" s="27">
        <v>377</v>
      </c>
      <c r="D263" s="27" t="s">
        <v>118</v>
      </c>
      <c r="E263" s="109">
        <v>9.99</v>
      </c>
      <c r="F263" s="27"/>
      <c r="G263" s="27">
        <v>1</v>
      </c>
      <c r="H263" s="44">
        <v>260.70999999999998</v>
      </c>
      <c r="I263" s="44">
        <f t="shared" si="6"/>
        <v>3.8318438111311422E-2</v>
      </c>
    </row>
    <row r="264" spans="2:9" x14ac:dyDescent="0.3">
      <c r="B264" s="27"/>
      <c r="C264" s="27">
        <v>378</v>
      </c>
      <c r="D264" s="27" t="s">
        <v>512</v>
      </c>
      <c r="E264" s="109">
        <v>34.99</v>
      </c>
      <c r="F264" s="27"/>
      <c r="G264" s="27">
        <v>1</v>
      </c>
      <c r="H264" s="44">
        <v>521.42999999999995</v>
      </c>
      <c r="I264" s="44">
        <f t="shared" si="6"/>
        <v>6.7103925742669213E-2</v>
      </c>
    </row>
    <row r="265" spans="2:9" x14ac:dyDescent="0.3">
      <c r="B265" s="27"/>
      <c r="C265" s="27">
        <v>379</v>
      </c>
      <c r="D265" s="27" t="s">
        <v>119</v>
      </c>
      <c r="E265" s="109">
        <v>45</v>
      </c>
      <c r="F265" s="27">
        <v>3</v>
      </c>
      <c r="G265" s="27">
        <v>1</v>
      </c>
      <c r="H265" s="44">
        <v>782.14</v>
      </c>
      <c r="I265" s="44">
        <f t="shared" si="6"/>
        <v>5.7534456746873963E-2</v>
      </c>
    </row>
    <row r="266" spans="2:9" x14ac:dyDescent="0.3">
      <c r="B266" s="27"/>
      <c r="C266" s="27">
        <v>380</v>
      </c>
      <c r="D266" s="27" t="s">
        <v>2947</v>
      </c>
      <c r="E266" s="109">
        <v>27</v>
      </c>
      <c r="F266" s="27"/>
      <c r="G266" s="27">
        <v>1</v>
      </c>
      <c r="H266" s="44">
        <v>782.14</v>
      </c>
      <c r="I266" s="44">
        <f t="shared" si="6"/>
        <v>3.4520674048124381E-2</v>
      </c>
    </row>
    <row r="267" spans="2:9" x14ac:dyDescent="0.3">
      <c r="B267" s="27"/>
      <c r="C267" s="27">
        <v>381</v>
      </c>
      <c r="D267" s="27" t="s">
        <v>321</v>
      </c>
      <c r="E267" s="109">
        <v>19</v>
      </c>
      <c r="F267" s="27"/>
      <c r="G267" s="27">
        <v>1</v>
      </c>
      <c r="H267" s="44">
        <v>521.42999999999995</v>
      </c>
      <c r="I267" s="44">
        <f t="shared" si="6"/>
        <v>3.6438256333544299E-2</v>
      </c>
    </row>
    <row r="268" spans="2:9" x14ac:dyDescent="0.3">
      <c r="B268" s="27"/>
      <c r="C268" s="27">
        <v>382</v>
      </c>
      <c r="D268" s="27" t="s">
        <v>120</v>
      </c>
      <c r="E268" s="109">
        <v>15</v>
      </c>
      <c r="F268" s="27"/>
      <c r="G268" s="27">
        <v>1</v>
      </c>
      <c r="H268" s="44">
        <v>521.42999999999995</v>
      </c>
      <c r="I268" s="44">
        <f t="shared" si="6"/>
        <v>2.8767044473850759E-2</v>
      </c>
    </row>
    <row r="269" spans="2:9" x14ac:dyDescent="0.3">
      <c r="B269" s="27"/>
      <c r="C269" s="27">
        <v>383</v>
      </c>
      <c r="D269" s="27" t="s">
        <v>123</v>
      </c>
      <c r="E269" s="109">
        <v>10.95</v>
      </c>
      <c r="F269" s="27"/>
      <c r="G269" s="27">
        <v>1</v>
      </c>
      <c r="H269" s="44">
        <v>521.42999999999995</v>
      </c>
      <c r="I269" s="44">
        <f t="shared" si="6"/>
        <v>2.0999942465911053E-2</v>
      </c>
    </row>
    <row r="270" spans="2:9" x14ac:dyDescent="0.3">
      <c r="B270" s="27"/>
      <c r="C270" s="27">
        <v>384</v>
      </c>
      <c r="D270" s="27" t="s">
        <v>1242</v>
      </c>
      <c r="E270" s="109">
        <v>9</v>
      </c>
      <c r="F270" s="27">
        <v>2</v>
      </c>
      <c r="G270" s="27">
        <v>1</v>
      </c>
      <c r="H270" s="44">
        <v>521.42999999999995</v>
      </c>
      <c r="I270" s="44">
        <f t="shared" si="6"/>
        <v>1.7260226684310456E-2</v>
      </c>
    </row>
    <row r="271" spans="2:9" x14ac:dyDescent="0.3">
      <c r="B271" s="27"/>
      <c r="C271" s="27">
        <v>385</v>
      </c>
      <c r="D271" s="27" t="s">
        <v>1241</v>
      </c>
      <c r="E271" s="109">
        <v>1.2</v>
      </c>
      <c r="F271" s="27"/>
      <c r="G271" s="27">
        <v>1</v>
      </c>
      <c r="H271" s="44">
        <v>52.14</v>
      </c>
      <c r="I271" s="44">
        <f t="shared" si="6"/>
        <v>2.3014959723820481E-2</v>
      </c>
    </row>
    <row r="272" spans="2:9" x14ac:dyDescent="0.3">
      <c r="B272" s="27"/>
      <c r="C272" s="27">
        <v>386</v>
      </c>
      <c r="D272" s="27" t="s">
        <v>322</v>
      </c>
      <c r="E272" s="109">
        <v>7</v>
      </c>
      <c r="F272" s="27"/>
      <c r="G272" s="27">
        <v>1</v>
      </c>
      <c r="H272" s="44">
        <v>260.70999999999998</v>
      </c>
      <c r="I272" s="44">
        <f t="shared" si="6"/>
        <v>2.6849756434352348E-2</v>
      </c>
    </row>
    <row r="273" spans="2:9" x14ac:dyDescent="0.3">
      <c r="B273" s="27"/>
      <c r="C273" s="27">
        <v>387</v>
      </c>
      <c r="D273" s="27" t="s">
        <v>555</v>
      </c>
      <c r="E273" s="109">
        <v>2</v>
      </c>
      <c r="F273" s="27">
        <v>3</v>
      </c>
      <c r="G273" s="27">
        <v>1</v>
      </c>
      <c r="H273" s="44">
        <v>521.42999999999995</v>
      </c>
      <c r="I273" s="44">
        <f t="shared" si="6"/>
        <v>3.8356059298467679E-3</v>
      </c>
    </row>
    <row r="274" spans="2:9" x14ac:dyDescent="0.3">
      <c r="B274" s="27"/>
      <c r="C274" s="27">
        <v>388</v>
      </c>
      <c r="D274" s="27" t="s">
        <v>324</v>
      </c>
      <c r="E274" s="109">
        <v>23</v>
      </c>
      <c r="F274" s="27">
        <v>3</v>
      </c>
      <c r="G274" s="27">
        <v>1</v>
      </c>
      <c r="H274" s="44">
        <v>1042.8599999999999</v>
      </c>
      <c r="I274" s="44">
        <f t="shared" si="6"/>
        <v>2.2054734096618917E-2</v>
      </c>
    </row>
    <row r="275" spans="2:9" x14ac:dyDescent="0.3">
      <c r="B275" s="27"/>
      <c r="C275" s="27">
        <v>389</v>
      </c>
      <c r="D275" s="27" t="s">
        <v>131</v>
      </c>
      <c r="E275" s="109">
        <v>20</v>
      </c>
      <c r="F275" s="27">
        <v>4</v>
      </c>
      <c r="G275" s="27">
        <v>1</v>
      </c>
      <c r="H275" s="44">
        <v>52.14</v>
      </c>
      <c r="I275" s="44">
        <f t="shared" si="6"/>
        <v>0.3835826620636747</v>
      </c>
    </row>
    <row r="276" spans="2:9" x14ac:dyDescent="0.3">
      <c r="B276" s="27"/>
      <c r="C276" s="27">
        <v>390</v>
      </c>
      <c r="D276" s="27" t="s">
        <v>325</v>
      </c>
      <c r="E276" s="109">
        <v>17</v>
      </c>
      <c r="F276" s="27">
        <v>9</v>
      </c>
      <c r="G276" s="27">
        <v>1</v>
      </c>
      <c r="H276" s="44">
        <v>260.70999999999998</v>
      </c>
      <c r="I276" s="44">
        <f t="shared" si="6"/>
        <v>6.520655134056999E-2</v>
      </c>
    </row>
    <row r="277" spans="2:9" x14ac:dyDescent="0.3">
      <c r="B277" s="27"/>
      <c r="C277" s="27">
        <v>391</v>
      </c>
      <c r="D277" s="27" t="s">
        <v>271</v>
      </c>
      <c r="E277" s="109">
        <v>8.99</v>
      </c>
      <c r="F277" s="27"/>
      <c r="G277" s="27">
        <v>1</v>
      </c>
      <c r="H277" s="44">
        <v>1042.8599999999999</v>
      </c>
      <c r="I277" s="44">
        <f t="shared" ref="I277:I340" si="7">+(E277*G277)/H277</f>
        <v>8.6205243273306115E-3</v>
      </c>
    </row>
    <row r="278" spans="2:9" x14ac:dyDescent="0.3">
      <c r="B278" s="27"/>
      <c r="C278" s="27">
        <v>392</v>
      </c>
      <c r="D278" s="27" t="s">
        <v>121</v>
      </c>
      <c r="E278" s="109">
        <v>4</v>
      </c>
      <c r="F278" s="27"/>
      <c r="G278" s="27">
        <v>1</v>
      </c>
      <c r="H278" s="44">
        <v>260.70999999999998</v>
      </c>
      <c r="I278" s="44">
        <f t="shared" si="7"/>
        <v>1.5342717962487056E-2</v>
      </c>
    </row>
    <row r="279" spans="2:9" x14ac:dyDescent="0.3">
      <c r="B279" s="27"/>
      <c r="C279" s="27">
        <v>393</v>
      </c>
      <c r="D279" s="27" t="s">
        <v>327</v>
      </c>
      <c r="E279" s="109">
        <v>6.44</v>
      </c>
      <c r="F279" s="27"/>
      <c r="G279" s="27">
        <v>1</v>
      </c>
      <c r="H279" s="44">
        <v>156.43</v>
      </c>
      <c r="I279" s="44">
        <f t="shared" si="7"/>
        <v>4.1168573802978968E-2</v>
      </c>
    </row>
    <row r="280" spans="2:9" x14ac:dyDescent="0.3">
      <c r="B280" s="27"/>
      <c r="C280" s="27">
        <v>394</v>
      </c>
      <c r="D280" s="27" t="s">
        <v>2308</v>
      </c>
      <c r="E280" s="109">
        <v>0</v>
      </c>
      <c r="F280" s="27"/>
      <c r="G280" s="27">
        <v>1</v>
      </c>
      <c r="H280" s="44">
        <v>104.29</v>
      </c>
      <c r="I280" s="44">
        <f t="shared" si="7"/>
        <v>0</v>
      </c>
    </row>
    <row r="281" spans="2:9" x14ac:dyDescent="0.3">
      <c r="B281" s="27"/>
      <c r="C281" s="27">
        <v>395</v>
      </c>
      <c r="D281" s="27" t="s">
        <v>129</v>
      </c>
      <c r="E281" s="109">
        <v>2</v>
      </c>
      <c r="F281" s="27"/>
      <c r="G281" s="27">
        <v>1</v>
      </c>
      <c r="H281" s="44">
        <v>104.29</v>
      </c>
      <c r="I281" s="44">
        <f t="shared" si="7"/>
        <v>1.9177294083804773E-2</v>
      </c>
    </row>
    <row r="282" spans="2:9" x14ac:dyDescent="0.3">
      <c r="B282" s="27"/>
      <c r="C282" s="27">
        <v>396</v>
      </c>
      <c r="D282" s="27" t="s">
        <v>270</v>
      </c>
      <c r="E282" s="109">
        <v>0</v>
      </c>
      <c r="F282" s="27"/>
      <c r="G282" s="27">
        <v>1</v>
      </c>
      <c r="H282" s="44">
        <v>104.29</v>
      </c>
      <c r="I282" s="44">
        <f t="shared" si="7"/>
        <v>0</v>
      </c>
    </row>
    <row r="283" spans="2:9" x14ac:dyDescent="0.3">
      <c r="B283" s="27"/>
      <c r="C283" s="27">
        <v>397</v>
      </c>
      <c r="D283" s="27" t="s">
        <v>130</v>
      </c>
      <c r="E283" s="109">
        <v>1.2</v>
      </c>
      <c r="F283" s="27"/>
      <c r="G283" s="27">
        <v>1</v>
      </c>
      <c r="H283" s="44">
        <v>521.42999999999995</v>
      </c>
      <c r="I283" s="44">
        <f t="shared" si="7"/>
        <v>2.3013635579080607E-3</v>
      </c>
    </row>
    <row r="284" spans="2:9" x14ac:dyDescent="0.3">
      <c r="B284" s="27"/>
      <c r="C284" s="27">
        <v>398</v>
      </c>
      <c r="D284" s="27" t="s">
        <v>2948</v>
      </c>
      <c r="E284" s="109">
        <v>5</v>
      </c>
      <c r="F284" s="27"/>
      <c r="G284" s="27">
        <v>1</v>
      </c>
      <c r="H284" s="44">
        <v>156.43</v>
      </c>
      <c r="I284" s="44">
        <f t="shared" si="7"/>
        <v>3.1963178418461934E-2</v>
      </c>
    </row>
    <row r="285" spans="2:9" x14ac:dyDescent="0.3">
      <c r="B285" s="27"/>
      <c r="C285" s="27">
        <v>399</v>
      </c>
      <c r="D285" s="27" t="s">
        <v>2949</v>
      </c>
      <c r="E285" s="109">
        <v>4</v>
      </c>
      <c r="F285" s="27"/>
      <c r="G285" s="27">
        <v>1</v>
      </c>
      <c r="H285" s="44">
        <v>260.70999999999998</v>
      </c>
      <c r="I285" s="44">
        <f t="shared" si="7"/>
        <v>1.5342717962487056E-2</v>
      </c>
    </row>
    <row r="286" spans="2:9" x14ac:dyDescent="0.3">
      <c r="B286" s="27"/>
      <c r="C286" s="27">
        <v>400</v>
      </c>
      <c r="D286" s="27" t="s">
        <v>137</v>
      </c>
      <c r="E286" s="109">
        <v>2.7</v>
      </c>
      <c r="F286" s="27"/>
      <c r="G286" s="27">
        <v>1</v>
      </c>
      <c r="H286" s="44">
        <v>1042.8599999999999</v>
      </c>
      <c r="I286" s="44">
        <f t="shared" si="7"/>
        <v>2.5890340026465683E-3</v>
      </c>
    </row>
    <row r="287" spans="2:9" x14ac:dyDescent="0.3">
      <c r="B287" s="27"/>
      <c r="C287" s="27">
        <v>401</v>
      </c>
      <c r="D287" s="27" t="s">
        <v>2950</v>
      </c>
      <c r="E287" s="109">
        <v>1.2</v>
      </c>
      <c r="F287" s="27">
        <v>6</v>
      </c>
      <c r="G287" s="27">
        <v>1</v>
      </c>
      <c r="H287" s="44">
        <v>521.42999999999995</v>
      </c>
      <c r="I287" s="44">
        <f t="shared" si="7"/>
        <v>2.3013635579080607E-3</v>
      </c>
    </row>
    <row r="288" spans="2:9" x14ac:dyDescent="0.3">
      <c r="B288" s="27"/>
      <c r="C288" s="27">
        <v>402</v>
      </c>
      <c r="D288" s="27" t="s">
        <v>2951</v>
      </c>
      <c r="E288" s="109">
        <v>10</v>
      </c>
      <c r="F288" s="27"/>
      <c r="G288" s="27">
        <v>1</v>
      </c>
      <c r="H288" s="44">
        <v>260.70999999999998</v>
      </c>
      <c r="I288" s="44">
        <f t="shared" si="7"/>
        <v>3.8356794906217642E-2</v>
      </c>
    </row>
    <row r="289" spans="2:9" x14ac:dyDescent="0.3">
      <c r="B289" s="27"/>
      <c r="C289" s="27">
        <v>403</v>
      </c>
      <c r="D289" s="27" t="s">
        <v>1306</v>
      </c>
      <c r="E289" s="109">
        <v>3</v>
      </c>
      <c r="F289" s="27">
        <v>2</v>
      </c>
      <c r="G289" s="27">
        <v>1</v>
      </c>
      <c r="H289" s="44">
        <v>260.70999999999998</v>
      </c>
      <c r="I289" s="44">
        <f t="shared" si="7"/>
        <v>1.1507038471865292E-2</v>
      </c>
    </row>
    <row r="290" spans="2:9" x14ac:dyDescent="0.3">
      <c r="B290" s="27"/>
      <c r="C290" s="27">
        <v>404</v>
      </c>
      <c r="D290" s="27" t="s">
        <v>126</v>
      </c>
      <c r="E290" s="109">
        <v>6.5</v>
      </c>
      <c r="F290" s="27"/>
      <c r="G290" s="27">
        <v>1</v>
      </c>
      <c r="H290" s="44">
        <v>1042.8599999999999</v>
      </c>
      <c r="I290" s="44">
        <f t="shared" si="7"/>
        <v>6.2328596360009978E-3</v>
      </c>
    </row>
    <row r="291" spans="2:9" x14ac:dyDescent="0.3">
      <c r="B291" s="27"/>
      <c r="C291" s="27">
        <v>405</v>
      </c>
      <c r="D291" s="27" t="s">
        <v>3942</v>
      </c>
      <c r="E291" s="109">
        <v>14</v>
      </c>
      <c r="F291" s="27">
        <v>3</v>
      </c>
      <c r="G291" s="27">
        <v>1</v>
      </c>
      <c r="H291" s="44">
        <v>1042.8599999999999</v>
      </c>
      <c r="I291" s="44">
        <f t="shared" si="7"/>
        <v>1.3424620754463688E-2</v>
      </c>
    </row>
    <row r="292" spans="2:9" x14ac:dyDescent="0.3">
      <c r="B292" s="27"/>
      <c r="C292" s="27">
        <v>406</v>
      </c>
      <c r="D292" s="27" t="s">
        <v>2952</v>
      </c>
      <c r="E292" s="109">
        <v>22</v>
      </c>
      <c r="F292" s="27">
        <v>21</v>
      </c>
      <c r="G292" s="27">
        <v>1</v>
      </c>
      <c r="H292" s="44">
        <v>104.29</v>
      </c>
      <c r="I292" s="44">
        <f t="shared" si="7"/>
        <v>0.21095023492185253</v>
      </c>
    </row>
    <row r="293" spans="2:9" x14ac:dyDescent="0.3">
      <c r="B293" s="27"/>
      <c r="C293" s="27">
        <v>407</v>
      </c>
      <c r="D293" s="27" t="s">
        <v>2953</v>
      </c>
      <c r="E293" s="109">
        <v>17</v>
      </c>
      <c r="F293" s="27">
        <v>3</v>
      </c>
      <c r="G293" s="27">
        <v>1</v>
      </c>
      <c r="H293" s="44">
        <v>521.42999999999995</v>
      </c>
      <c r="I293" s="44">
        <f t="shared" si="7"/>
        <v>3.2602650403697531E-2</v>
      </c>
    </row>
    <row r="294" spans="2:9" x14ac:dyDescent="0.3">
      <c r="B294" s="27"/>
      <c r="C294" s="27">
        <v>408</v>
      </c>
      <c r="D294" s="27" t="s">
        <v>1240</v>
      </c>
      <c r="E294" s="109">
        <v>32</v>
      </c>
      <c r="F294" s="27"/>
      <c r="G294" s="27">
        <v>1</v>
      </c>
      <c r="H294" s="44">
        <v>365</v>
      </c>
      <c r="I294" s="44">
        <f t="shared" si="7"/>
        <v>8.7671232876712329E-2</v>
      </c>
    </row>
    <row r="295" spans="2:9" x14ac:dyDescent="0.3">
      <c r="B295" s="27"/>
      <c r="C295" s="27">
        <v>409</v>
      </c>
      <c r="D295" s="27" t="s">
        <v>145</v>
      </c>
      <c r="E295" s="109">
        <v>35</v>
      </c>
      <c r="F295" s="27"/>
      <c r="G295" s="27">
        <v>1</v>
      </c>
      <c r="H295" s="44">
        <v>312.86</v>
      </c>
      <c r="I295" s="44">
        <f t="shared" si="7"/>
        <v>0.11187112446461675</v>
      </c>
    </row>
    <row r="296" spans="2:9" x14ac:dyDescent="0.3">
      <c r="B296" s="27"/>
      <c r="C296" s="27">
        <v>410</v>
      </c>
      <c r="D296" s="27" t="s">
        <v>139</v>
      </c>
      <c r="E296" s="109">
        <v>19.989999999999998</v>
      </c>
      <c r="F296" s="27"/>
      <c r="G296" s="27">
        <v>1</v>
      </c>
      <c r="H296" s="44">
        <v>260.70999999999998</v>
      </c>
      <c r="I296" s="44">
        <f t="shared" si="7"/>
        <v>7.6675233017529057E-2</v>
      </c>
    </row>
    <row r="297" spans="2:9" x14ac:dyDescent="0.3">
      <c r="B297" s="27"/>
      <c r="C297" s="27">
        <v>411</v>
      </c>
      <c r="D297" s="27" t="s">
        <v>140</v>
      </c>
      <c r="E297" s="109">
        <v>20</v>
      </c>
      <c r="F297" s="27"/>
      <c r="G297" s="27">
        <v>1</v>
      </c>
      <c r="H297" s="44">
        <v>1042.8599999999999</v>
      </c>
      <c r="I297" s="44">
        <f t="shared" si="7"/>
        <v>1.917802964923384E-2</v>
      </c>
    </row>
    <row r="298" spans="2:9" x14ac:dyDescent="0.3">
      <c r="B298" s="27"/>
      <c r="C298" s="27">
        <v>412</v>
      </c>
      <c r="D298" s="27" t="s">
        <v>141</v>
      </c>
      <c r="E298" s="109">
        <v>7.5</v>
      </c>
      <c r="F298" s="27"/>
      <c r="G298" s="27">
        <v>1</v>
      </c>
      <c r="H298" s="44">
        <v>104.29</v>
      </c>
      <c r="I298" s="44">
        <f t="shared" si="7"/>
        <v>7.1914852814267904E-2</v>
      </c>
    </row>
    <row r="299" spans="2:9" x14ac:dyDescent="0.3">
      <c r="B299" s="27"/>
      <c r="C299" s="27">
        <v>413</v>
      </c>
      <c r="D299" s="27" t="s">
        <v>2954</v>
      </c>
      <c r="E299" s="109">
        <v>1.2</v>
      </c>
      <c r="F299" s="27"/>
      <c r="G299" s="27">
        <v>1</v>
      </c>
      <c r="H299" s="44">
        <v>260.70999999999998</v>
      </c>
      <c r="I299" s="44">
        <f t="shared" si="7"/>
        <v>4.6028153887461166E-3</v>
      </c>
    </row>
    <row r="300" spans="2:9" x14ac:dyDescent="0.3">
      <c r="B300" s="27"/>
      <c r="C300" s="27">
        <v>414</v>
      </c>
      <c r="D300" s="27" t="s">
        <v>2955</v>
      </c>
      <c r="E300" s="109">
        <v>3.3</v>
      </c>
      <c r="F300" s="27"/>
      <c r="G300" s="27">
        <v>1</v>
      </c>
      <c r="H300" s="44">
        <v>260.70999999999998</v>
      </c>
      <c r="I300" s="44">
        <f t="shared" si="7"/>
        <v>1.2657742319051821E-2</v>
      </c>
    </row>
    <row r="301" spans="2:9" x14ac:dyDescent="0.3">
      <c r="B301" s="27"/>
      <c r="C301" s="27">
        <v>415</v>
      </c>
      <c r="D301" s="27" t="s">
        <v>135</v>
      </c>
      <c r="E301" s="109">
        <v>3</v>
      </c>
      <c r="F301" s="27"/>
      <c r="G301" s="27">
        <v>1</v>
      </c>
      <c r="H301" s="44">
        <v>104.29</v>
      </c>
      <c r="I301" s="44">
        <f t="shared" si="7"/>
        <v>2.876594112570716E-2</v>
      </c>
    </row>
    <row r="302" spans="2:9" x14ac:dyDescent="0.3">
      <c r="B302" s="27"/>
      <c r="C302" s="27">
        <v>416</v>
      </c>
      <c r="D302" s="27" t="s">
        <v>136</v>
      </c>
      <c r="E302" s="109">
        <v>2</v>
      </c>
      <c r="F302" s="27"/>
      <c r="G302" s="27">
        <v>1</v>
      </c>
      <c r="H302" s="44">
        <v>104.29</v>
      </c>
      <c r="I302" s="44">
        <f t="shared" si="7"/>
        <v>1.9177294083804773E-2</v>
      </c>
    </row>
    <row r="303" spans="2:9" x14ac:dyDescent="0.3">
      <c r="B303" s="27"/>
      <c r="C303" s="27">
        <v>417</v>
      </c>
      <c r="D303" s="27" t="s">
        <v>134</v>
      </c>
      <c r="E303" s="109">
        <v>13.99</v>
      </c>
      <c r="F303" s="27"/>
      <c r="G303" s="27">
        <v>1</v>
      </c>
      <c r="H303" s="44">
        <v>156.43</v>
      </c>
      <c r="I303" s="44">
        <f t="shared" si="7"/>
        <v>8.9432973214856479E-2</v>
      </c>
    </row>
    <row r="304" spans="2:9" x14ac:dyDescent="0.3">
      <c r="B304" s="27"/>
      <c r="C304" s="27">
        <v>418</v>
      </c>
      <c r="D304" s="27" t="s">
        <v>2956</v>
      </c>
      <c r="E304" s="109">
        <v>2.35</v>
      </c>
      <c r="F304" s="27">
        <v>20</v>
      </c>
      <c r="G304" s="27">
        <v>1</v>
      </c>
      <c r="H304" s="44">
        <v>8</v>
      </c>
      <c r="I304" s="44">
        <f t="shared" si="7"/>
        <v>0.29375000000000001</v>
      </c>
    </row>
    <row r="305" spans="2:9" x14ac:dyDescent="0.3">
      <c r="B305" s="27"/>
      <c r="C305" s="27">
        <v>419</v>
      </c>
      <c r="D305" s="27" t="s">
        <v>132</v>
      </c>
      <c r="E305" s="109">
        <v>4</v>
      </c>
      <c r="F305" s="27"/>
      <c r="G305" s="27">
        <v>1</v>
      </c>
      <c r="H305" s="44">
        <v>52.14</v>
      </c>
      <c r="I305" s="44">
        <f t="shared" si="7"/>
        <v>7.6716532412734947E-2</v>
      </c>
    </row>
    <row r="306" spans="2:9" x14ac:dyDescent="0.3">
      <c r="B306" s="27"/>
      <c r="C306" s="27">
        <v>420</v>
      </c>
      <c r="D306" s="27" t="s">
        <v>142</v>
      </c>
      <c r="E306" s="109">
        <v>6</v>
      </c>
      <c r="F306" s="27"/>
      <c r="G306" s="27">
        <v>1</v>
      </c>
      <c r="H306" s="44">
        <v>104.29</v>
      </c>
      <c r="I306" s="44">
        <f t="shared" si="7"/>
        <v>5.7531882251414319E-2</v>
      </c>
    </row>
    <row r="307" spans="2:9" x14ac:dyDescent="0.3">
      <c r="B307" s="27"/>
      <c r="C307" s="27">
        <v>421</v>
      </c>
      <c r="D307" s="27" t="s">
        <v>143</v>
      </c>
      <c r="E307" s="109">
        <v>4</v>
      </c>
      <c r="F307" s="27"/>
      <c r="G307" s="27">
        <v>1</v>
      </c>
      <c r="H307" s="44">
        <v>26.07</v>
      </c>
      <c r="I307" s="44">
        <f t="shared" si="7"/>
        <v>0.15343306482546989</v>
      </c>
    </row>
    <row r="308" spans="2:9" x14ac:dyDescent="0.3">
      <c r="B308" s="27"/>
      <c r="C308" s="27">
        <v>422</v>
      </c>
      <c r="D308" s="27" t="s">
        <v>144</v>
      </c>
      <c r="E308" s="109">
        <v>4</v>
      </c>
      <c r="F308" s="27"/>
      <c r="G308" s="27">
        <v>1</v>
      </c>
      <c r="H308" s="44">
        <v>260.70999999999998</v>
      </c>
      <c r="I308" s="44">
        <f t="shared" si="7"/>
        <v>1.5342717962487056E-2</v>
      </c>
    </row>
    <row r="309" spans="2:9" x14ac:dyDescent="0.3">
      <c r="B309" s="27"/>
      <c r="C309" s="27">
        <v>423</v>
      </c>
      <c r="D309" s="27" t="s">
        <v>556</v>
      </c>
      <c r="E309" s="109">
        <v>2.2000000000000002</v>
      </c>
      <c r="F309" s="27"/>
      <c r="G309" s="27">
        <v>1</v>
      </c>
      <c r="H309" s="44">
        <v>15</v>
      </c>
      <c r="I309" s="44">
        <f t="shared" si="7"/>
        <v>0.14666666666666667</v>
      </c>
    </row>
    <row r="310" spans="2:9" x14ac:dyDescent="0.3">
      <c r="B310" s="27"/>
      <c r="C310" s="27">
        <v>424</v>
      </c>
      <c r="D310" s="27" t="s">
        <v>2957</v>
      </c>
      <c r="E310" s="109">
        <v>1.36</v>
      </c>
      <c r="F310" s="27"/>
      <c r="G310" s="27">
        <v>1</v>
      </c>
      <c r="H310" s="44">
        <v>21.25</v>
      </c>
      <c r="I310" s="44">
        <f t="shared" si="7"/>
        <v>6.4000000000000001E-2</v>
      </c>
    </row>
    <row r="311" spans="2:9" x14ac:dyDescent="0.3">
      <c r="B311" s="27"/>
      <c r="C311" s="27">
        <v>425</v>
      </c>
      <c r="D311" s="27" t="s">
        <v>138</v>
      </c>
      <c r="E311" s="109">
        <v>19.989999999999998</v>
      </c>
      <c r="F311" s="27"/>
      <c r="G311" s="27">
        <v>1</v>
      </c>
      <c r="H311" s="44">
        <v>521.42999999999995</v>
      </c>
      <c r="I311" s="44">
        <f t="shared" si="7"/>
        <v>3.8336881268818443E-2</v>
      </c>
    </row>
    <row r="312" spans="2:9" x14ac:dyDescent="0.3">
      <c r="B312" s="27"/>
      <c r="C312" s="27">
        <v>426</v>
      </c>
      <c r="D312" s="27" t="s">
        <v>2958</v>
      </c>
      <c r="E312" s="109">
        <v>3.49</v>
      </c>
      <c r="F312" s="27">
        <v>3</v>
      </c>
      <c r="G312" s="27">
        <v>1</v>
      </c>
      <c r="H312" s="44">
        <v>521.42999999999995</v>
      </c>
      <c r="I312" s="44">
        <f t="shared" si="7"/>
        <v>6.6931323475826103E-3</v>
      </c>
    </row>
    <row r="313" spans="2:9" x14ac:dyDescent="0.3">
      <c r="B313" s="27"/>
      <c r="C313" s="27">
        <v>427</v>
      </c>
      <c r="D313" s="27" t="s">
        <v>151</v>
      </c>
      <c r="E313" s="109">
        <v>1.05</v>
      </c>
      <c r="F313" s="27"/>
      <c r="G313" s="27">
        <v>1</v>
      </c>
      <c r="H313" s="44">
        <v>8.69</v>
      </c>
      <c r="I313" s="44">
        <f t="shared" si="7"/>
        <v>0.12082853855005755</v>
      </c>
    </row>
    <row r="314" spans="2:9" x14ac:dyDescent="0.3">
      <c r="B314" s="27"/>
      <c r="C314" s="27">
        <v>428</v>
      </c>
      <c r="D314" s="27" t="s">
        <v>156</v>
      </c>
      <c r="E314" s="109">
        <v>0.39</v>
      </c>
      <c r="F314" s="27"/>
      <c r="G314" s="27">
        <v>1</v>
      </c>
      <c r="H314" s="44">
        <v>2</v>
      </c>
      <c r="I314" s="44">
        <f t="shared" si="7"/>
        <v>0.19500000000000001</v>
      </c>
    </row>
    <row r="315" spans="2:9" x14ac:dyDescent="0.3">
      <c r="B315" s="27"/>
      <c r="C315" s="27">
        <v>429</v>
      </c>
      <c r="D315" s="27" t="s">
        <v>2959</v>
      </c>
      <c r="E315" s="109">
        <v>0.84</v>
      </c>
      <c r="F315" s="27"/>
      <c r="G315" s="27">
        <v>1</v>
      </c>
      <c r="H315" s="44">
        <v>2</v>
      </c>
      <c r="I315" s="44">
        <f t="shared" si="7"/>
        <v>0.42</v>
      </c>
    </row>
    <row r="316" spans="2:9" x14ac:dyDescent="0.3">
      <c r="B316" s="27"/>
      <c r="C316" s="27">
        <v>430</v>
      </c>
      <c r="D316" s="27" t="s">
        <v>2960</v>
      </c>
      <c r="E316" s="109">
        <v>1.05</v>
      </c>
      <c r="F316" s="27"/>
      <c r="G316" s="27">
        <v>1</v>
      </c>
      <c r="H316" s="44">
        <v>26.07</v>
      </c>
      <c r="I316" s="44">
        <f t="shared" si="7"/>
        <v>4.0276179516685849E-2</v>
      </c>
    </row>
    <row r="317" spans="2:9" x14ac:dyDescent="0.3">
      <c r="B317" s="27"/>
      <c r="C317" s="27">
        <v>431</v>
      </c>
      <c r="D317" s="27" t="s">
        <v>876</v>
      </c>
      <c r="E317" s="109">
        <v>1.05</v>
      </c>
      <c r="F317" s="27"/>
      <c r="G317" s="27">
        <v>1</v>
      </c>
      <c r="H317" s="44">
        <v>4.3499999999999996</v>
      </c>
      <c r="I317" s="44">
        <f t="shared" si="7"/>
        <v>0.24137931034482762</v>
      </c>
    </row>
    <row r="318" spans="2:9" x14ac:dyDescent="0.3">
      <c r="B318" s="27"/>
      <c r="C318" s="27">
        <v>432</v>
      </c>
      <c r="D318" s="27" t="s">
        <v>157</v>
      </c>
      <c r="E318" s="109">
        <v>4</v>
      </c>
      <c r="F318" s="27"/>
      <c r="G318" s="27">
        <v>1</v>
      </c>
      <c r="H318" s="44">
        <v>26.07</v>
      </c>
      <c r="I318" s="44">
        <f t="shared" si="7"/>
        <v>0.15343306482546989</v>
      </c>
    </row>
    <row r="319" spans="2:9" x14ac:dyDescent="0.3">
      <c r="B319" s="27"/>
      <c r="C319" s="27">
        <v>433</v>
      </c>
      <c r="D319" s="27" t="s">
        <v>2961</v>
      </c>
      <c r="E319" s="109">
        <v>2.99</v>
      </c>
      <c r="F319" s="27"/>
      <c r="G319" s="27">
        <v>1</v>
      </c>
      <c r="H319" s="44">
        <v>52.14</v>
      </c>
      <c r="I319" s="44">
        <f t="shared" si="7"/>
        <v>5.7345607978519376E-2</v>
      </c>
    </row>
    <row r="320" spans="2:9" x14ac:dyDescent="0.3">
      <c r="B320" s="27"/>
      <c r="C320" s="27">
        <v>434</v>
      </c>
      <c r="D320" s="27" t="s">
        <v>2962</v>
      </c>
      <c r="E320" s="109">
        <v>2.1</v>
      </c>
      <c r="F320" s="27"/>
      <c r="G320" s="27">
        <v>1</v>
      </c>
      <c r="H320" s="44">
        <v>52.14</v>
      </c>
      <c r="I320" s="44">
        <f t="shared" si="7"/>
        <v>4.0276179516685849E-2</v>
      </c>
    </row>
    <row r="321" spans="2:9" x14ac:dyDescent="0.3">
      <c r="B321" s="27"/>
      <c r="C321" s="27">
        <v>435</v>
      </c>
      <c r="D321" s="27" t="s">
        <v>2963</v>
      </c>
      <c r="E321" s="109">
        <v>2.1</v>
      </c>
      <c r="F321" s="27">
        <v>4</v>
      </c>
      <c r="G321" s="27">
        <v>2</v>
      </c>
      <c r="H321" s="44">
        <v>52.14</v>
      </c>
      <c r="I321" s="44">
        <f t="shared" si="7"/>
        <v>8.0552359033371698E-2</v>
      </c>
    </row>
    <row r="322" spans="2:9" x14ac:dyDescent="0.3">
      <c r="B322" s="27"/>
      <c r="C322" s="27">
        <v>436</v>
      </c>
      <c r="D322" s="27" t="s">
        <v>2964</v>
      </c>
      <c r="E322" s="109">
        <v>1.05</v>
      </c>
      <c r="F322" s="27">
        <v>6</v>
      </c>
      <c r="G322" s="27">
        <v>1</v>
      </c>
      <c r="H322" s="44">
        <v>6</v>
      </c>
      <c r="I322" s="44">
        <f t="shared" si="7"/>
        <v>0.17500000000000002</v>
      </c>
    </row>
    <row r="323" spans="2:9" x14ac:dyDescent="0.3">
      <c r="B323" s="27"/>
      <c r="C323" s="27">
        <v>437</v>
      </c>
      <c r="D323" s="27" t="s">
        <v>147</v>
      </c>
      <c r="E323" s="109">
        <v>1.2</v>
      </c>
      <c r="F323" s="27">
        <v>4</v>
      </c>
      <c r="G323" s="27">
        <v>1</v>
      </c>
      <c r="H323" s="44">
        <v>52.14</v>
      </c>
      <c r="I323" s="44">
        <f t="shared" si="7"/>
        <v>2.3014959723820481E-2</v>
      </c>
    </row>
    <row r="324" spans="2:9" x14ac:dyDescent="0.3">
      <c r="B324" s="27"/>
      <c r="C324" s="27">
        <v>438</v>
      </c>
      <c r="D324" s="27" t="s">
        <v>332</v>
      </c>
      <c r="E324" s="109">
        <v>0.91</v>
      </c>
      <c r="F324" s="27"/>
      <c r="G324" s="27">
        <v>1</v>
      </c>
      <c r="H324" s="44">
        <v>1</v>
      </c>
      <c r="I324" s="44">
        <f t="shared" si="7"/>
        <v>0.91</v>
      </c>
    </row>
    <row r="325" spans="2:9" x14ac:dyDescent="0.3">
      <c r="B325" s="27"/>
      <c r="C325" s="27">
        <v>439</v>
      </c>
      <c r="D325" s="27" t="s">
        <v>153</v>
      </c>
      <c r="E325" s="109">
        <v>1.31</v>
      </c>
      <c r="F325" s="27"/>
      <c r="G325" s="27">
        <v>1</v>
      </c>
      <c r="H325" s="44">
        <v>8.69</v>
      </c>
      <c r="I325" s="44">
        <f t="shared" si="7"/>
        <v>0.15074798619102417</v>
      </c>
    </row>
    <row r="326" spans="2:9" x14ac:dyDescent="0.3">
      <c r="B326" s="27"/>
      <c r="C326" s="27">
        <v>440</v>
      </c>
      <c r="D326" s="27" t="s">
        <v>154</v>
      </c>
      <c r="E326" s="109">
        <v>1.31</v>
      </c>
      <c r="F326" s="27"/>
      <c r="G326" s="27">
        <v>1</v>
      </c>
      <c r="H326" s="44">
        <v>26.07</v>
      </c>
      <c r="I326" s="44">
        <f t="shared" si="7"/>
        <v>5.0249328730341387E-2</v>
      </c>
    </row>
    <row r="327" spans="2:9" x14ac:dyDescent="0.3">
      <c r="B327" s="27"/>
      <c r="C327" s="27">
        <v>441</v>
      </c>
      <c r="D327" s="27" t="s">
        <v>2965</v>
      </c>
      <c r="E327" s="109">
        <v>1</v>
      </c>
      <c r="F327" s="27">
        <v>30</v>
      </c>
      <c r="G327" s="27">
        <v>1</v>
      </c>
      <c r="H327" s="44">
        <v>8.69</v>
      </c>
      <c r="I327" s="44">
        <f t="shared" si="7"/>
        <v>0.11507479861910243</v>
      </c>
    </row>
    <row r="328" spans="2:9" x14ac:dyDescent="0.3">
      <c r="B328" s="27"/>
      <c r="C328" s="27">
        <v>442</v>
      </c>
      <c r="D328" s="27" t="s">
        <v>2966</v>
      </c>
      <c r="E328" s="109">
        <v>1.05</v>
      </c>
      <c r="F328" s="27"/>
      <c r="G328" s="27">
        <v>2</v>
      </c>
      <c r="H328" s="44">
        <v>4.3499999999999996</v>
      </c>
      <c r="I328" s="44">
        <f t="shared" si="7"/>
        <v>0.48275862068965525</v>
      </c>
    </row>
    <row r="329" spans="2:9" x14ac:dyDescent="0.3">
      <c r="B329" s="27"/>
      <c r="C329" s="27">
        <v>443</v>
      </c>
      <c r="D329" s="27" t="s">
        <v>150</v>
      </c>
      <c r="E329" s="109">
        <v>2</v>
      </c>
      <c r="F329" s="27">
        <v>2</v>
      </c>
      <c r="G329" s="27">
        <v>2</v>
      </c>
      <c r="H329" s="44">
        <v>52.14</v>
      </c>
      <c r="I329" s="44">
        <f t="shared" si="7"/>
        <v>7.6716532412734947E-2</v>
      </c>
    </row>
    <row r="330" spans="2:9" x14ac:dyDescent="0.3">
      <c r="B330" s="27"/>
      <c r="C330" s="27">
        <v>444</v>
      </c>
      <c r="D330" s="27" t="s">
        <v>561</v>
      </c>
      <c r="E330" s="109">
        <v>1.2</v>
      </c>
      <c r="F330" s="27"/>
      <c r="G330" s="27">
        <v>1</v>
      </c>
      <c r="H330" s="44">
        <v>260.70999999999998</v>
      </c>
      <c r="I330" s="44">
        <f t="shared" si="7"/>
        <v>4.6028153887461166E-3</v>
      </c>
    </row>
    <row r="331" spans="2:9" x14ac:dyDescent="0.3">
      <c r="B331" s="27"/>
      <c r="C331" s="27">
        <v>445</v>
      </c>
      <c r="D331" s="27" t="s">
        <v>2967</v>
      </c>
      <c r="E331" s="109">
        <v>30</v>
      </c>
      <c r="F331" s="27"/>
      <c r="G331" s="27">
        <v>1</v>
      </c>
      <c r="H331" s="44">
        <v>782.14</v>
      </c>
      <c r="I331" s="44">
        <f t="shared" si="7"/>
        <v>3.8356304497915973E-2</v>
      </c>
    </row>
    <row r="332" spans="2:9" x14ac:dyDescent="0.3">
      <c r="B332" s="27"/>
      <c r="C332" s="27">
        <v>446</v>
      </c>
      <c r="D332" s="27" t="s">
        <v>2968</v>
      </c>
      <c r="E332" s="109">
        <v>13.46</v>
      </c>
      <c r="F332" s="27"/>
      <c r="G332" s="27">
        <v>1</v>
      </c>
      <c r="H332" s="44">
        <v>782.14</v>
      </c>
      <c r="I332" s="44">
        <f t="shared" si="7"/>
        <v>1.7209195284731634E-2</v>
      </c>
    </row>
    <row r="333" spans="2:9" x14ac:dyDescent="0.3">
      <c r="B333" s="27"/>
      <c r="C333" s="27">
        <v>447</v>
      </c>
      <c r="D333" s="27" t="s">
        <v>2969</v>
      </c>
      <c r="E333" s="109">
        <v>20</v>
      </c>
      <c r="F333" s="27"/>
      <c r="G333" s="27">
        <v>2</v>
      </c>
      <c r="H333" s="44">
        <v>782.14</v>
      </c>
      <c r="I333" s="44">
        <f t="shared" si="7"/>
        <v>5.1141739330554631E-2</v>
      </c>
    </row>
    <row r="334" spans="2:9" x14ac:dyDescent="0.3">
      <c r="B334" s="27"/>
      <c r="C334" s="27">
        <v>448</v>
      </c>
      <c r="D334" s="27" t="s">
        <v>1306</v>
      </c>
      <c r="E334" s="109">
        <v>3.8</v>
      </c>
      <c r="F334" s="27">
        <v>2</v>
      </c>
      <c r="G334" s="27">
        <v>2</v>
      </c>
      <c r="H334" s="44">
        <v>260.70999999999998</v>
      </c>
      <c r="I334" s="44">
        <f t="shared" si="7"/>
        <v>2.9151164128725406E-2</v>
      </c>
    </row>
    <row r="335" spans="2:9" x14ac:dyDescent="0.3">
      <c r="B335" s="27"/>
      <c r="C335" s="27">
        <v>449</v>
      </c>
      <c r="D335" s="27" t="s">
        <v>1306</v>
      </c>
      <c r="E335" s="109">
        <v>7.3</v>
      </c>
      <c r="F335" s="27">
        <v>12</v>
      </c>
      <c r="G335" s="27">
        <v>1</v>
      </c>
      <c r="H335" s="44">
        <v>52.14</v>
      </c>
      <c r="I335" s="44">
        <f t="shared" si="7"/>
        <v>0.14000767165324127</v>
      </c>
    </row>
    <row r="336" spans="2:9" x14ac:dyDescent="0.3">
      <c r="B336" s="27"/>
      <c r="C336" s="27">
        <v>450</v>
      </c>
      <c r="D336" s="27" t="s">
        <v>1306</v>
      </c>
      <c r="E336" s="109">
        <v>7.3</v>
      </c>
      <c r="F336" s="27">
        <v>12</v>
      </c>
      <c r="G336" s="27">
        <v>1</v>
      </c>
      <c r="H336" s="44">
        <v>52.14</v>
      </c>
      <c r="I336" s="44">
        <f t="shared" si="7"/>
        <v>0.14000767165324127</v>
      </c>
    </row>
    <row r="337" spans="2:9" x14ac:dyDescent="0.3">
      <c r="B337" s="27"/>
      <c r="C337" s="27">
        <v>451</v>
      </c>
      <c r="D337" s="27" t="s">
        <v>6923</v>
      </c>
      <c r="E337" s="109">
        <v>8.99</v>
      </c>
      <c r="F337" s="27">
        <v>4</v>
      </c>
      <c r="G337" s="27">
        <v>1</v>
      </c>
      <c r="H337" s="44">
        <v>521.42999999999995</v>
      </c>
      <c r="I337" s="44">
        <f t="shared" si="7"/>
        <v>1.7241048654661223E-2</v>
      </c>
    </row>
    <row r="338" spans="2:9" x14ac:dyDescent="0.3">
      <c r="B338" s="27"/>
      <c r="C338" s="27">
        <v>452</v>
      </c>
      <c r="D338" s="27" t="s">
        <v>317</v>
      </c>
      <c r="E338" s="109">
        <v>23.99</v>
      </c>
      <c r="F338" s="27"/>
      <c r="G338" s="27">
        <v>1</v>
      </c>
      <c r="H338" s="44">
        <v>260.70999999999998</v>
      </c>
      <c r="I338" s="44">
        <f t="shared" si="7"/>
        <v>9.2017950980016111E-2</v>
      </c>
    </row>
    <row r="339" spans="2:9" x14ac:dyDescent="0.3">
      <c r="B339" s="27"/>
      <c r="C339" s="27">
        <v>453</v>
      </c>
      <c r="D339" s="27" t="s">
        <v>159</v>
      </c>
      <c r="E339" s="109">
        <v>29.99</v>
      </c>
      <c r="F339" s="27"/>
      <c r="G339" s="27">
        <v>1</v>
      </c>
      <c r="H339" s="44">
        <v>260.70999999999998</v>
      </c>
      <c r="I339" s="44">
        <f t="shared" si="7"/>
        <v>0.1150320279237467</v>
      </c>
    </row>
    <row r="340" spans="2:9" x14ac:dyDescent="0.3">
      <c r="B340" s="27"/>
      <c r="C340" s="27">
        <v>454</v>
      </c>
      <c r="D340" s="27" t="s">
        <v>1318</v>
      </c>
      <c r="E340" s="109">
        <v>6</v>
      </c>
      <c r="F340" s="27"/>
      <c r="G340" s="27">
        <v>4</v>
      </c>
      <c r="H340" s="44">
        <v>260.70999999999998</v>
      </c>
      <c r="I340" s="44">
        <f t="shared" si="7"/>
        <v>9.2056307774922339E-2</v>
      </c>
    </row>
    <row r="341" spans="2:9" x14ac:dyDescent="0.3">
      <c r="B341" s="27"/>
      <c r="C341" s="27">
        <v>455</v>
      </c>
      <c r="D341" s="27" t="s">
        <v>2970</v>
      </c>
      <c r="E341" s="109">
        <v>4</v>
      </c>
      <c r="F341" s="27"/>
      <c r="G341" s="27">
        <v>4</v>
      </c>
      <c r="H341" s="44">
        <v>260.70999999999998</v>
      </c>
      <c r="I341" s="44">
        <f t="shared" ref="I341:I404" si="8">+(E341*G341)/H341</f>
        <v>6.1370871849948223E-2</v>
      </c>
    </row>
    <row r="342" spans="2:9" x14ac:dyDescent="0.3">
      <c r="B342" s="27"/>
      <c r="C342" s="27">
        <v>456</v>
      </c>
      <c r="D342" s="27" t="s">
        <v>3943</v>
      </c>
      <c r="E342" s="109">
        <v>2</v>
      </c>
      <c r="F342" s="27"/>
      <c r="G342" s="27">
        <v>2</v>
      </c>
      <c r="H342" s="44">
        <v>260.70999999999998</v>
      </c>
      <c r="I342" s="44">
        <f t="shared" si="8"/>
        <v>1.5342717962487056E-2</v>
      </c>
    </row>
    <row r="343" spans="2:9" x14ac:dyDescent="0.3">
      <c r="B343" s="27"/>
      <c r="C343" s="27">
        <v>457</v>
      </c>
      <c r="D343" s="27" t="s">
        <v>6953</v>
      </c>
      <c r="E343" s="109">
        <v>10</v>
      </c>
      <c r="F343" s="27"/>
      <c r="G343" s="27">
        <v>1</v>
      </c>
      <c r="H343" s="44">
        <v>52.14</v>
      </c>
      <c r="I343" s="44">
        <f t="shared" si="8"/>
        <v>0.19179133103183735</v>
      </c>
    </row>
    <row r="344" spans="2:9" x14ac:dyDescent="0.3">
      <c r="B344" s="27"/>
      <c r="C344" s="27">
        <v>458</v>
      </c>
      <c r="D344" s="27" t="s">
        <v>6954</v>
      </c>
      <c r="E344" s="109">
        <v>15</v>
      </c>
      <c r="F344" s="27"/>
      <c r="G344" s="27">
        <v>1</v>
      </c>
      <c r="H344" s="44">
        <v>260.70999999999998</v>
      </c>
      <c r="I344" s="44">
        <f t="shared" si="8"/>
        <v>5.7535192359326456E-2</v>
      </c>
    </row>
    <row r="345" spans="2:9" x14ac:dyDescent="0.3">
      <c r="B345" s="27"/>
      <c r="C345" s="27">
        <v>459</v>
      </c>
      <c r="D345" s="27" t="s">
        <v>163</v>
      </c>
      <c r="E345" s="109">
        <v>5.99</v>
      </c>
      <c r="F345" s="27"/>
      <c r="G345" s="27">
        <v>1</v>
      </c>
      <c r="H345" s="44">
        <v>260.70999999999998</v>
      </c>
      <c r="I345" s="44">
        <f t="shared" si="8"/>
        <v>2.2975720148824368E-2</v>
      </c>
    </row>
    <row r="346" spans="2:9" x14ac:dyDescent="0.3">
      <c r="B346" s="27"/>
      <c r="C346" s="27">
        <v>460</v>
      </c>
      <c r="D346" s="27" t="s">
        <v>2971</v>
      </c>
      <c r="E346" s="109">
        <v>5.99</v>
      </c>
      <c r="F346" s="27"/>
      <c r="G346" s="27">
        <v>1</v>
      </c>
      <c r="H346" s="44">
        <v>52.14</v>
      </c>
      <c r="I346" s="44">
        <f t="shared" si="8"/>
        <v>0.11488300728807058</v>
      </c>
    </row>
    <row r="347" spans="2:9" x14ac:dyDescent="0.3">
      <c r="B347" s="27"/>
      <c r="C347" s="27">
        <v>461</v>
      </c>
      <c r="D347" s="27" t="s">
        <v>165</v>
      </c>
      <c r="E347" s="109">
        <v>8</v>
      </c>
      <c r="F347" s="27"/>
      <c r="G347" s="27">
        <v>1</v>
      </c>
      <c r="H347" s="44">
        <v>26.07</v>
      </c>
      <c r="I347" s="44">
        <f t="shared" si="8"/>
        <v>0.30686612965093979</v>
      </c>
    </row>
    <row r="348" spans="2:9" x14ac:dyDescent="0.3">
      <c r="B348" s="27"/>
      <c r="C348" s="27">
        <v>462</v>
      </c>
      <c r="D348" s="27" t="s">
        <v>7010</v>
      </c>
      <c r="E348" s="109">
        <v>1.2</v>
      </c>
      <c r="F348" s="27"/>
      <c r="G348" s="27">
        <v>1</v>
      </c>
      <c r="H348" s="44">
        <v>260.70999999999998</v>
      </c>
      <c r="I348" s="44">
        <f t="shared" si="8"/>
        <v>4.6028153887461166E-3</v>
      </c>
    </row>
    <row r="349" spans="2:9" x14ac:dyDescent="0.3">
      <c r="B349" s="27"/>
      <c r="C349" s="27">
        <v>463</v>
      </c>
      <c r="D349" s="27" t="s">
        <v>2972</v>
      </c>
      <c r="E349" s="109">
        <v>18</v>
      </c>
      <c r="F349" s="27"/>
      <c r="G349" s="27">
        <v>1</v>
      </c>
      <c r="H349" s="44">
        <v>260.70999999999998</v>
      </c>
      <c r="I349" s="44">
        <f t="shared" si="8"/>
        <v>6.904223083119175E-2</v>
      </c>
    </row>
    <row r="350" spans="2:9" x14ac:dyDescent="0.3">
      <c r="B350" s="27"/>
      <c r="C350" s="27">
        <v>464</v>
      </c>
      <c r="D350" s="27" t="s">
        <v>6913</v>
      </c>
      <c r="E350" s="109">
        <v>10</v>
      </c>
      <c r="F350" s="27"/>
      <c r="G350" s="27">
        <v>1</v>
      </c>
      <c r="H350" s="44">
        <v>521.42999999999995</v>
      </c>
      <c r="I350" s="44">
        <f t="shared" si="8"/>
        <v>1.917802964923384E-2</v>
      </c>
    </row>
    <row r="351" spans="2:9" x14ac:dyDescent="0.3">
      <c r="B351" s="27"/>
      <c r="C351" s="27">
        <v>465</v>
      </c>
      <c r="D351" s="27" t="s">
        <v>6923</v>
      </c>
      <c r="E351" s="109">
        <v>8.99</v>
      </c>
      <c r="F351" s="27">
        <v>4</v>
      </c>
      <c r="G351" s="27">
        <v>3</v>
      </c>
      <c r="H351" s="44">
        <v>521.42999999999995</v>
      </c>
      <c r="I351" s="44">
        <f t="shared" si="8"/>
        <v>5.1723145963983662E-2</v>
      </c>
    </row>
    <row r="352" spans="2:9" x14ac:dyDescent="0.3">
      <c r="B352" s="27"/>
      <c r="C352" s="27">
        <v>466</v>
      </c>
      <c r="D352" s="27" t="s">
        <v>6950</v>
      </c>
      <c r="E352" s="109">
        <v>33.99</v>
      </c>
      <c r="F352" s="27"/>
      <c r="G352" s="27">
        <v>1</v>
      </c>
      <c r="H352" s="44">
        <v>521.42999999999995</v>
      </c>
      <c r="I352" s="44">
        <f t="shared" si="8"/>
        <v>6.5186122777745825E-2</v>
      </c>
    </row>
    <row r="353" spans="2:9" x14ac:dyDescent="0.3">
      <c r="B353" s="27"/>
      <c r="C353" s="27">
        <v>467</v>
      </c>
      <c r="D353" s="27" t="s">
        <v>6951</v>
      </c>
      <c r="E353" s="109">
        <v>12</v>
      </c>
      <c r="F353" s="27"/>
      <c r="G353" s="27">
        <v>1</v>
      </c>
      <c r="H353" s="44">
        <v>1042.8599999999999</v>
      </c>
      <c r="I353" s="44">
        <f t="shared" si="8"/>
        <v>1.1506817789540304E-2</v>
      </c>
    </row>
    <row r="354" spans="2:9" x14ac:dyDescent="0.3">
      <c r="B354" s="27"/>
      <c r="C354" s="27">
        <v>468</v>
      </c>
      <c r="D354" s="27" t="s">
        <v>2936</v>
      </c>
      <c r="E354" s="109">
        <v>18</v>
      </c>
      <c r="F354" s="27"/>
      <c r="G354" s="27">
        <v>2</v>
      </c>
      <c r="H354" s="44">
        <v>156.43</v>
      </c>
      <c r="I354" s="44">
        <f t="shared" si="8"/>
        <v>0.23013488461292589</v>
      </c>
    </row>
    <row r="355" spans="2:9" x14ac:dyDescent="0.3">
      <c r="B355" s="27"/>
      <c r="C355" s="27">
        <v>469</v>
      </c>
      <c r="D355" s="27" t="s">
        <v>6952</v>
      </c>
      <c r="E355" s="109">
        <v>3</v>
      </c>
      <c r="F355" s="27"/>
      <c r="G355" s="27">
        <v>1</v>
      </c>
      <c r="H355" s="44">
        <v>782.14</v>
      </c>
      <c r="I355" s="44">
        <f t="shared" si="8"/>
        <v>3.8356304497915977E-3</v>
      </c>
    </row>
    <row r="356" spans="2:9" x14ac:dyDescent="0.3">
      <c r="B356" s="27"/>
      <c r="C356" s="27">
        <v>470</v>
      </c>
      <c r="D356" s="27" t="s">
        <v>3944</v>
      </c>
      <c r="E356" s="109">
        <v>179</v>
      </c>
      <c r="F356" s="27"/>
      <c r="G356" s="27">
        <v>1</v>
      </c>
      <c r="H356" s="44">
        <v>417.14</v>
      </c>
      <c r="I356" s="44">
        <f t="shared" si="8"/>
        <v>0.42911252816800116</v>
      </c>
    </row>
    <row r="357" spans="2:9" x14ac:dyDescent="0.3">
      <c r="B357" s="27"/>
      <c r="C357" s="27">
        <v>471</v>
      </c>
      <c r="D357" s="27" t="s">
        <v>333</v>
      </c>
      <c r="E357" s="109">
        <v>175</v>
      </c>
      <c r="F357" s="27"/>
      <c r="G357" s="27">
        <v>1</v>
      </c>
      <c r="H357" s="44">
        <v>417.14</v>
      </c>
      <c r="I357" s="44">
        <f t="shared" si="8"/>
        <v>0.41952342139329724</v>
      </c>
    </row>
    <row r="358" spans="2:9" x14ac:dyDescent="0.3">
      <c r="B358" s="27"/>
      <c r="C358" s="27">
        <v>472</v>
      </c>
      <c r="D358" s="27" t="s">
        <v>168</v>
      </c>
      <c r="E358" s="109">
        <v>199</v>
      </c>
      <c r="F358" s="27"/>
      <c r="G358" s="27">
        <v>2</v>
      </c>
      <c r="H358" s="44">
        <v>521.42999999999995</v>
      </c>
      <c r="I358" s="44">
        <f t="shared" si="8"/>
        <v>0.76328558003950686</v>
      </c>
    </row>
    <row r="359" spans="2:9" x14ac:dyDescent="0.3">
      <c r="B359" s="27"/>
      <c r="C359" s="27">
        <v>473</v>
      </c>
      <c r="D359" s="27" t="s">
        <v>3945</v>
      </c>
      <c r="E359" s="109">
        <v>0</v>
      </c>
      <c r="F359" s="27"/>
      <c r="G359" s="27">
        <v>2</v>
      </c>
      <c r="H359" s="44">
        <v>521.42999999999995</v>
      </c>
      <c r="I359" s="44">
        <f t="shared" si="8"/>
        <v>0</v>
      </c>
    </row>
    <row r="360" spans="2:9" x14ac:dyDescent="0.3">
      <c r="B360" s="27"/>
      <c r="C360" s="27">
        <v>474</v>
      </c>
      <c r="D360" s="27" t="s">
        <v>169</v>
      </c>
      <c r="E360" s="109">
        <v>0</v>
      </c>
      <c r="F360" s="27"/>
      <c r="G360" s="27">
        <v>2</v>
      </c>
      <c r="H360" s="44">
        <v>521.42999999999995</v>
      </c>
      <c r="I360" s="44">
        <f t="shared" si="8"/>
        <v>0</v>
      </c>
    </row>
    <row r="361" spans="2:9" x14ac:dyDescent="0.3">
      <c r="B361" s="27"/>
      <c r="C361" s="27">
        <v>475</v>
      </c>
      <c r="D361" s="27" t="s">
        <v>378</v>
      </c>
      <c r="E361" s="109">
        <v>12</v>
      </c>
      <c r="F361" s="27"/>
      <c r="G361" s="27">
        <v>2</v>
      </c>
      <c r="H361" s="44">
        <v>521.42999999999995</v>
      </c>
      <c r="I361" s="44">
        <f t="shared" si="8"/>
        <v>4.6027271158161215E-2</v>
      </c>
    </row>
    <row r="362" spans="2:9" x14ac:dyDescent="0.3">
      <c r="B362" s="27"/>
      <c r="C362" s="27">
        <v>476</v>
      </c>
      <c r="D362" s="27" t="s">
        <v>520</v>
      </c>
      <c r="E362" s="109">
        <v>12.99</v>
      </c>
      <c r="F362" s="27"/>
      <c r="G362" s="27">
        <v>1</v>
      </c>
      <c r="H362" s="44">
        <v>260.70999999999998</v>
      </c>
      <c r="I362" s="44">
        <f t="shared" si="8"/>
        <v>4.9825476583176716E-2</v>
      </c>
    </row>
    <row r="363" spans="2:9" x14ac:dyDescent="0.3">
      <c r="B363" s="27"/>
      <c r="C363" s="27">
        <v>477</v>
      </c>
      <c r="D363" s="27" t="s">
        <v>519</v>
      </c>
      <c r="E363" s="109">
        <v>12.5</v>
      </c>
      <c r="F363" s="27"/>
      <c r="G363" s="27">
        <v>1</v>
      </c>
      <c r="H363" s="44">
        <v>260.70999999999998</v>
      </c>
      <c r="I363" s="44">
        <f t="shared" si="8"/>
        <v>4.7945993632772049E-2</v>
      </c>
    </row>
    <row r="364" spans="2:9" x14ac:dyDescent="0.3">
      <c r="B364" s="27"/>
      <c r="C364" s="27">
        <v>478</v>
      </c>
      <c r="D364" s="27" t="s">
        <v>172</v>
      </c>
      <c r="E364" s="109">
        <v>9.99</v>
      </c>
      <c r="F364" s="27">
        <v>2</v>
      </c>
      <c r="G364" s="27">
        <v>2</v>
      </c>
      <c r="H364" s="44">
        <v>104.29</v>
      </c>
      <c r="I364" s="44">
        <f t="shared" si="8"/>
        <v>0.19158116789720969</v>
      </c>
    </row>
    <row r="365" spans="2:9" x14ac:dyDescent="0.3">
      <c r="B365" s="27"/>
      <c r="C365" s="27">
        <v>479</v>
      </c>
      <c r="D365" s="27" t="s">
        <v>177</v>
      </c>
      <c r="E365" s="109">
        <v>6.45</v>
      </c>
      <c r="F365" s="27">
        <v>2</v>
      </c>
      <c r="G365" s="27">
        <v>1</v>
      </c>
      <c r="H365" s="44">
        <v>260.70999999999998</v>
      </c>
      <c r="I365" s="44">
        <f t="shared" si="8"/>
        <v>2.4740132714510379E-2</v>
      </c>
    </row>
    <row r="366" spans="2:9" x14ac:dyDescent="0.3">
      <c r="B366" s="27"/>
      <c r="C366" s="27">
        <v>480</v>
      </c>
      <c r="D366" s="27" t="s">
        <v>173</v>
      </c>
      <c r="E366" s="109">
        <v>10.79</v>
      </c>
      <c r="F366" s="27"/>
      <c r="G366" s="27">
        <v>1</v>
      </c>
      <c r="H366" s="44">
        <v>260.70999999999998</v>
      </c>
      <c r="I366" s="44">
        <f t="shared" si="8"/>
        <v>4.1386981703808827E-2</v>
      </c>
    </row>
    <row r="367" spans="2:9" x14ac:dyDescent="0.3">
      <c r="B367" s="27"/>
      <c r="C367" s="27">
        <v>481</v>
      </c>
      <c r="D367" s="27" t="s">
        <v>3946</v>
      </c>
      <c r="E367" s="109">
        <v>10</v>
      </c>
      <c r="F367" s="27"/>
      <c r="G367" s="27">
        <v>2</v>
      </c>
      <c r="H367" s="44">
        <v>260.70999999999998</v>
      </c>
      <c r="I367" s="44">
        <f t="shared" si="8"/>
        <v>7.6713589812435284E-2</v>
      </c>
    </row>
    <row r="368" spans="2:9" x14ac:dyDescent="0.3">
      <c r="B368" s="27"/>
      <c r="C368" s="27">
        <v>482</v>
      </c>
      <c r="D368" s="27" t="s">
        <v>175</v>
      </c>
      <c r="E368" s="109">
        <v>10</v>
      </c>
      <c r="F368" s="27"/>
      <c r="G368" s="27">
        <v>2</v>
      </c>
      <c r="H368" s="44">
        <v>260.70999999999998</v>
      </c>
      <c r="I368" s="44">
        <f t="shared" si="8"/>
        <v>7.6713589812435284E-2</v>
      </c>
    </row>
    <row r="369" spans="2:9" x14ac:dyDescent="0.3">
      <c r="B369" s="27"/>
      <c r="C369" s="27">
        <v>483</v>
      </c>
      <c r="D369" s="27" t="s">
        <v>176</v>
      </c>
      <c r="E369" s="109">
        <v>4.99</v>
      </c>
      <c r="F369" s="27">
        <v>2</v>
      </c>
      <c r="G369" s="27">
        <v>2</v>
      </c>
      <c r="H369" s="44">
        <v>260.70999999999998</v>
      </c>
      <c r="I369" s="44">
        <f t="shared" si="8"/>
        <v>3.8280081316405208E-2</v>
      </c>
    </row>
    <row r="370" spans="2:9" x14ac:dyDescent="0.3">
      <c r="B370" s="27"/>
      <c r="C370" s="27">
        <v>484</v>
      </c>
      <c r="D370" s="27" t="s">
        <v>276</v>
      </c>
      <c r="E370" s="109">
        <v>15.99</v>
      </c>
      <c r="F370" s="27"/>
      <c r="G370" s="27">
        <v>2</v>
      </c>
      <c r="H370" s="44">
        <v>521.42999999999995</v>
      </c>
      <c r="I370" s="44">
        <f t="shared" si="8"/>
        <v>6.1331338818249821E-2</v>
      </c>
    </row>
    <row r="371" spans="2:9" x14ac:dyDescent="0.3">
      <c r="B371" s="27"/>
      <c r="C371" s="27">
        <v>485</v>
      </c>
      <c r="D371" s="27" t="s">
        <v>6950</v>
      </c>
      <c r="E371" s="109">
        <v>33.99</v>
      </c>
      <c r="F371" s="27"/>
      <c r="G371" s="27">
        <v>1</v>
      </c>
      <c r="H371" s="44">
        <v>521.42999999999995</v>
      </c>
      <c r="I371" s="44">
        <f t="shared" si="8"/>
        <v>6.5186122777745825E-2</v>
      </c>
    </row>
    <row r="372" spans="2:9" x14ac:dyDescent="0.3">
      <c r="B372" s="27"/>
      <c r="C372" s="27">
        <v>486</v>
      </c>
      <c r="D372" s="27" t="s">
        <v>6951</v>
      </c>
      <c r="E372" s="109">
        <v>12</v>
      </c>
      <c r="F372" s="27"/>
      <c r="G372" s="27">
        <v>1</v>
      </c>
      <c r="H372" s="44">
        <v>1042.8599999999999</v>
      </c>
      <c r="I372" s="44">
        <f t="shared" si="8"/>
        <v>1.1506817789540304E-2</v>
      </c>
    </row>
    <row r="373" spans="2:9" x14ac:dyDescent="0.3">
      <c r="B373" s="27"/>
      <c r="C373" s="27">
        <v>487</v>
      </c>
      <c r="D373" s="27" t="s">
        <v>6914</v>
      </c>
      <c r="E373" s="109">
        <v>10</v>
      </c>
      <c r="F373" s="27"/>
      <c r="G373" s="27">
        <v>1</v>
      </c>
      <c r="H373" s="44">
        <v>521.42999999999995</v>
      </c>
      <c r="I373" s="44">
        <f t="shared" si="8"/>
        <v>1.917802964923384E-2</v>
      </c>
    </row>
    <row r="374" spans="2:9" x14ac:dyDescent="0.3">
      <c r="B374" s="27"/>
      <c r="C374" s="27">
        <v>488</v>
      </c>
      <c r="D374" s="27" t="s">
        <v>6923</v>
      </c>
      <c r="E374" s="109">
        <v>8.99</v>
      </c>
      <c r="F374" s="27">
        <v>4</v>
      </c>
      <c r="G374" s="27">
        <v>1</v>
      </c>
      <c r="H374" s="44">
        <v>521.42999999999995</v>
      </c>
      <c r="I374" s="44">
        <f t="shared" si="8"/>
        <v>1.7241048654661223E-2</v>
      </c>
    </row>
    <row r="375" spans="2:9" x14ac:dyDescent="0.3">
      <c r="B375" s="27"/>
      <c r="C375" s="27">
        <v>489</v>
      </c>
      <c r="D375" s="27" t="s">
        <v>2974</v>
      </c>
      <c r="E375" s="109">
        <v>10</v>
      </c>
      <c r="F375" s="27"/>
      <c r="G375" s="27">
        <v>1</v>
      </c>
      <c r="H375" s="44">
        <v>260.70999999999998</v>
      </c>
      <c r="I375" s="44">
        <f t="shared" si="8"/>
        <v>3.8356794906217642E-2</v>
      </c>
    </row>
    <row r="376" spans="2:9" x14ac:dyDescent="0.3">
      <c r="B376" s="27"/>
      <c r="C376" s="27">
        <v>490</v>
      </c>
      <c r="D376" s="27" t="s">
        <v>2975</v>
      </c>
      <c r="E376" s="109">
        <v>8</v>
      </c>
      <c r="F376" s="27"/>
      <c r="G376" s="27">
        <v>1</v>
      </c>
      <c r="H376" s="44">
        <v>260.70999999999998</v>
      </c>
      <c r="I376" s="44">
        <f t="shared" si="8"/>
        <v>3.0685435924974112E-2</v>
      </c>
    </row>
    <row r="377" spans="2:9" x14ac:dyDescent="0.3">
      <c r="B377" s="27"/>
      <c r="C377" s="27">
        <v>491</v>
      </c>
      <c r="D377" s="27" t="s">
        <v>2976</v>
      </c>
      <c r="E377" s="109">
        <v>7.18</v>
      </c>
      <c r="F377" s="27"/>
      <c r="G377" s="27">
        <v>1</v>
      </c>
      <c r="H377" s="44">
        <v>260.70999999999998</v>
      </c>
      <c r="I377" s="44">
        <f t="shared" si="8"/>
        <v>2.7540178742664265E-2</v>
      </c>
    </row>
    <row r="378" spans="2:9" x14ac:dyDescent="0.3">
      <c r="B378" s="27"/>
      <c r="C378" s="27">
        <v>492</v>
      </c>
      <c r="D378" s="27" t="s">
        <v>330</v>
      </c>
      <c r="E378" s="109">
        <v>5</v>
      </c>
      <c r="F378" s="27">
        <v>36</v>
      </c>
      <c r="G378" s="27">
        <v>2</v>
      </c>
      <c r="H378" s="44">
        <v>260.70999999999998</v>
      </c>
      <c r="I378" s="44">
        <f t="shared" si="8"/>
        <v>3.8356794906217642E-2</v>
      </c>
    </row>
    <row r="379" spans="2:9" x14ac:dyDescent="0.3">
      <c r="B379" s="27"/>
      <c r="C379" s="27">
        <v>493</v>
      </c>
      <c r="D379" s="27" t="s">
        <v>2977</v>
      </c>
      <c r="E379" s="109">
        <v>3.99</v>
      </c>
      <c r="F379" s="27"/>
      <c r="G379" s="27">
        <v>1</v>
      </c>
      <c r="H379" s="44">
        <v>260.70999999999998</v>
      </c>
      <c r="I379" s="44">
        <f t="shared" si="8"/>
        <v>1.5304361167580839E-2</v>
      </c>
    </row>
    <row r="380" spans="2:9" x14ac:dyDescent="0.3">
      <c r="B380" s="27"/>
      <c r="C380" s="27">
        <v>494</v>
      </c>
      <c r="D380" s="27" t="s">
        <v>2978</v>
      </c>
      <c r="E380" s="109">
        <v>86</v>
      </c>
      <c r="F380" s="27"/>
      <c r="G380" s="27">
        <v>1</v>
      </c>
      <c r="H380" s="44">
        <v>521.42999999999995</v>
      </c>
      <c r="I380" s="44">
        <f t="shared" si="8"/>
        <v>0.16493105498341101</v>
      </c>
    </row>
    <row r="381" spans="2:9" x14ac:dyDescent="0.3">
      <c r="B381" s="27"/>
      <c r="C381" s="27">
        <v>495</v>
      </c>
      <c r="D381" s="27" t="s">
        <v>2979</v>
      </c>
      <c r="E381" s="109">
        <v>35</v>
      </c>
      <c r="F381" s="27"/>
      <c r="G381" s="27">
        <v>1</v>
      </c>
      <c r="H381" s="44">
        <v>521.42999999999995</v>
      </c>
      <c r="I381" s="44">
        <f t="shared" si="8"/>
        <v>6.7123103772318435E-2</v>
      </c>
    </row>
    <row r="382" spans="2:9" x14ac:dyDescent="0.3">
      <c r="B382" s="27"/>
      <c r="C382" s="27">
        <v>496</v>
      </c>
      <c r="D382" s="27" t="s">
        <v>2980</v>
      </c>
      <c r="E382" s="109">
        <v>60</v>
      </c>
      <c r="F382" s="27"/>
      <c r="G382" s="27">
        <v>1</v>
      </c>
      <c r="H382" s="44">
        <v>417.14</v>
      </c>
      <c r="I382" s="44">
        <f t="shared" si="8"/>
        <v>0.14383660162055906</v>
      </c>
    </row>
    <row r="383" spans="2:9" x14ac:dyDescent="0.3">
      <c r="B383" s="27"/>
      <c r="C383" s="27">
        <v>497</v>
      </c>
      <c r="D383" s="27" t="s">
        <v>2981</v>
      </c>
      <c r="E383" s="109">
        <v>200</v>
      </c>
      <c r="F383" s="27"/>
      <c r="G383" s="27">
        <v>1</v>
      </c>
      <c r="H383" s="44">
        <v>521.42999999999995</v>
      </c>
      <c r="I383" s="44">
        <f t="shared" si="8"/>
        <v>0.38356059298467682</v>
      </c>
    </row>
    <row r="384" spans="2:9" x14ac:dyDescent="0.3">
      <c r="B384" s="27"/>
      <c r="C384" s="27">
        <v>570</v>
      </c>
      <c r="D384" s="27" t="s">
        <v>2997</v>
      </c>
      <c r="E384" s="109">
        <v>20</v>
      </c>
      <c r="F384" s="27"/>
      <c r="G384" s="27">
        <v>1</v>
      </c>
      <c r="H384" s="44">
        <v>521.42999999999995</v>
      </c>
      <c r="I384" s="44">
        <f t="shared" si="8"/>
        <v>3.8356059298467679E-2</v>
      </c>
    </row>
    <row r="385" spans="2:9" x14ac:dyDescent="0.3">
      <c r="B385" s="27"/>
      <c r="C385" s="27">
        <v>571</v>
      </c>
      <c r="D385" s="27" t="s">
        <v>2998</v>
      </c>
      <c r="E385" s="109">
        <v>5.98</v>
      </c>
      <c r="F385" s="27">
        <v>1</v>
      </c>
      <c r="G385" s="27">
        <v>6</v>
      </c>
      <c r="H385" s="44">
        <v>260.70999999999998</v>
      </c>
      <c r="I385" s="44">
        <f t="shared" si="8"/>
        <v>0.13762418012350891</v>
      </c>
    </row>
    <row r="386" spans="2:9" x14ac:dyDescent="0.3">
      <c r="B386" s="27"/>
      <c r="C386" s="27">
        <v>572</v>
      </c>
      <c r="D386" s="27" t="s">
        <v>2999</v>
      </c>
      <c r="E386" s="109">
        <v>7.99</v>
      </c>
      <c r="F386" s="27">
        <v>20</v>
      </c>
      <c r="G386" s="27">
        <v>1</v>
      </c>
      <c r="H386" s="44">
        <v>521.42999999999995</v>
      </c>
      <c r="I386" s="44">
        <f t="shared" si="8"/>
        <v>1.5323245689737839E-2</v>
      </c>
    </row>
    <row r="387" spans="2:9" x14ac:dyDescent="0.3">
      <c r="B387" s="27"/>
      <c r="C387" s="27">
        <v>573</v>
      </c>
      <c r="D387" s="27" t="s">
        <v>3000</v>
      </c>
      <c r="E387" s="109">
        <v>11.14</v>
      </c>
      <c r="F387" s="27">
        <v>10</v>
      </c>
      <c r="G387" s="27">
        <v>1</v>
      </c>
      <c r="H387" s="44">
        <v>208.57</v>
      </c>
      <c r="I387" s="44">
        <f t="shared" si="8"/>
        <v>5.3411324735100928E-2</v>
      </c>
    </row>
    <row r="388" spans="2:9" x14ac:dyDescent="0.3">
      <c r="B388" s="27"/>
      <c r="C388" s="27">
        <v>574</v>
      </c>
      <c r="D388" s="27" t="s">
        <v>3001</v>
      </c>
      <c r="E388" s="109">
        <v>11</v>
      </c>
      <c r="F388" s="27">
        <v>2</v>
      </c>
      <c r="G388" s="27">
        <v>1</v>
      </c>
      <c r="H388" s="44">
        <v>260.70999999999998</v>
      </c>
      <c r="I388" s="44">
        <f t="shared" si="8"/>
        <v>4.2192474396839402E-2</v>
      </c>
    </row>
    <row r="389" spans="2:9" x14ac:dyDescent="0.3">
      <c r="B389" s="27"/>
      <c r="C389" s="27">
        <v>575</v>
      </c>
      <c r="D389" s="27" t="s">
        <v>4590</v>
      </c>
      <c r="E389" s="109">
        <v>1.2</v>
      </c>
      <c r="F389" s="27"/>
      <c r="G389" s="27">
        <v>1</v>
      </c>
      <c r="H389" s="44">
        <v>26.07</v>
      </c>
      <c r="I389" s="44">
        <f t="shared" si="8"/>
        <v>4.6029919447640961E-2</v>
      </c>
    </row>
    <row r="390" spans="2:9" x14ac:dyDescent="0.3">
      <c r="B390" s="27"/>
      <c r="C390" s="27">
        <v>576</v>
      </c>
      <c r="D390" s="27" t="s">
        <v>3003</v>
      </c>
      <c r="E390" s="109">
        <v>8</v>
      </c>
      <c r="F390" s="27">
        <v>6</v>
      </c>
      <c r="G390" s="27">
        <v>2</v>
      </c>
      <c r="H390" s="44">
        <v>104.29</v>
      </c>
      <c r="I390" s="44">
        <f t="shared" si="8"/>
        <v>0.15341835267043819</v>
      </c>
    </row>
    <row r="391" spans="2:9" x14ac:dyDescent="0.3">
      <c r="B391" s="27"/>
      <c r="C391" s="27">
        <v>577</v>
      </c>
      <c r="D391" s="27" t="s">
        <v>3004</v>
      </c>
      <c r="E391" s="109">
        <v>8.8000000000000007</v>
      </c>
      <c r="F391" s="27">
        <v>6</v>
      </c>
      <c r="G391" s="27">
        <v>2</v>
      </c>
      <c r="H391" s="44">
        <v>104.29</v>
      </c>
      <c r="I391" s="44">
        <f t="shared" si="8"/>
        <v>0.16876018793748201</v>
      </c>
    </row>
    <row r="392" spans="2:9" x14ac:dyDescent="0.3">
      <c r="B392" s="27"/>
      <c r="C392" s="27">
        <v>578</v>
      </c>
      <c r="D392" s="27" t="s">
        <v>4591</v>
      </c>
      <c r="E392" s="109">
        <v>8.49</v>
      </c>
      <c r="F392" s="27">
        <v>6</v>
      </c>
      <c r="G392" s="27">
        <v>2</v>
      </c>
      <c r="H392" s="44">
        <v>104.29</v>
      </c>
      <c r="I392" s="44">
        <f t="shared" si="8"/>
        <v>0.16281522677150254</v>
      </c>
    </row>
    <row r="393" spans="2:9" x14ac:dyDescent="0.3">
      <c r="B393" s="27"/>
      <c r="C393" s="27">
        <v>579</v>
      </c>
      <c r="D393" s="27" t="s">
        <v>3005</v>
      </c>
      <c r="E393" s="109">
        <v>3.5</v>
      </c>
      <c r="F393" s="27">
        <v>6</v>
      </c>
      <c r="G393" s="27">
        <v>2</v>
      </c>
      <c r="H393" s="44">
        <v>104.29</v>
      </c>
      <c r="I393" s="44">
        <f t="shared" si="8"/>
        <v>6.7120529293316702E-2</v>
      </c>
    </row>
    <row r="394" spans="2:9" x14ac:dyDescent="0.3">
      <c r="B394" s="27"/>
      <c r="C394" s="27">
        <v>580</v>
      </c>
      <c r="D394" s="27" t="s">
        <v>2952</v>
      </c>
      <c r="E394" s="109">
        <v>4</v>
      </c>
      <c r="F394" s="27">
        <v>4</v>
      </c>
      <c r="G394" s="27">
        <v>2</v>
      </c>
      <c r="H394" s="44">
        <v>104.29</v>
      </c>
      <c r="I394" s="44">
        <f t="shared" si="8"/>
        <v>7.6709176335219093E-2</v>
      </c>
    </row>
    <row r="395" spans="2:9" x14ac:dyDescent="0.3">
      <c r="B395" s="27"/>
      <c r="C395" s="27">
        <v>581</v>
      </c>
      <c r="D395" s="27" t="s">
        <v>341</v>
      </c>
      <c r="E395" s="109">
        <v>6.99</v>
      </c>
      <c r="F395" s="27"/>
      <c r="G395" s="27">
        <v>2</v>
      </c>
      <c r="H395" s="44">
        <v>521.42999999999995</v>
      </c>
      <c r="I395" s="44">
        <f t="shared" si="8"/>
        <v>2.681088544962891E-2</v>
      </c>
    </row>
    <row r="396" spans="2:9" x14ac:dyDescent="0.3">
      <c r="B396" s="27"/>
      <c r="C396" s="27">
        <v>582</v>
      </c>
      <c r="D396" s="27" t="s">
        <v>317</v>
      </c>
      <c r="E396" s="109">
        <v>17</v>
      </c>
      <c r="F396" s="27"/>
      <c r="G396" s="27">
        <v>1</v>
      </c>
      <c r="H396" s="44">
        <v>521.42999999999995</v>
      </c>
      <c r="I396" s="44">
        <f t="shared" si="8"/>
        <v>3.2602650403697531E-2</v>
      </c>
    </row>
    <row r="397" spans="2:9" x14ac:dyDescent="0.3">
      <c r="B397" s="27"/>
      <c r="C397" s="27">
        <v>583</v>
      </c>
      <c r="D397" s="27" t="s">
        <v>342</v>
      </c>
      <c r="E397" s="109">
        <v>29.99</v>
      </c>
      <c r="F397" s="27"/>
      <c r="G397" s="27">
        <v>1</v>
      </c>
      <c r="H397" s="44">
        <v>260.70999999999998</v>
      </c>
      <c r="I397" s="44">
        <f t="shared" si="8"/>
        <v>0.1150320279237467</v>
      </c>
    </row>
    <row r="398" spans="2:9" x14ac:dyDescent="0.3">
      <c r="B398" s="27"/>
      <c r="C398" s="27">
        <v>584</v>
      </c>
      <c r="D398" s="27" t="s">
        <v>343</v>
      </c>
      <c r="E398" s="109">
        <v>287.70999999999998</v>
      </c>
      <c r="F398" s="27"/>
      <c r="G398" s="27">
        <v>1</v>
      </c>
      <c r="H398" s="44">
        <v>521.42999999999995</v>
      </c>
      <c r="I398" s="44">
        <f t="shared" si="8"/>
        <v>0.55177109103810673</v>
      </c>
    </row>
    <row r="399" spans="2:9" x14ac:dyDescent="0.3">
      <c r="B399" s="27"/>
      <c r="C399" s="27">
        <v>585</v>
      </c>
      <c r="D399" s="27" t="s">
        <v>343</v>
      </c>
      <c r="E399" s="109">
        <v>403.41</v>
      </c>
      <c r="F399" s="27"/>
      <c r="G399" s="27">
        <v>1</v>
      </c>
      <c r="H399" s="44">
        <v>521.42999999999995</v>
      </c>
      <c r="I399" s="44">
        <f t="shared" si="8"/>
        <v>0.77366089407974237</v>
      </c>
    </row>
    <row r="400" spans="2:9" x14ac:dyDescent="0.3">
      <c r="B400" s="27"/>
      <c r="C400" s="27">
        <v>586</v>
      </c>
      <c r="D400" s="27" t="s">
        <v>343</v>
      </c>
      <c r="E400" s="109">
        <v>315.39</v>
      </c>
      <c r="F400" s="27"/>
      <c r="G400" s="27">
        <v>1</v>
      </c>
      <c r="H400" s="44">
        <v>521.42999999999995</v>
      </c>
      <c r="I400" s="44">
        <f t="shared" si="8"/>
        <v>0.60485587710718602</v>
      </c>
    </row>
    <row r="401" spans="2:12" x14ac:dyDescent="0.3">
      <c r="B401" s="27"/>
      <c r="C401" s="27">
        <v>587</v>
      </c>
      <c r="D401" s="27" t="s">
        <v>343</v>
      </c>
      <c r="E401" s="109">
        <v>375.93</v>
      </c>
      <c r="F401" s="27"/>
      <c r="G401" s="27">
        <v>1</v>
      </c>
      <c r="H401" s="44">
        <v>521.42999999999995</v>
      </c>
      <c r="I401" s="44">
        <f t="shared" si="8"/>
        <v>0.7209596686036478</v>
      </c>
    </row>
    <row r="402" spans="2:12" x14ac:dyDescent="0.3">
      <c r="B402" s="27"/>
      <c r="C402" s="27">
        <v>588</v>
      </c>
      <c r="D402" s="27" t="s">
        <v>343</v>
      </c>
      <c r="E402" s="109">
        <v>277.8</v>
      </c>
      <c r="F402" s="27"/>
      <c r="G402" s="27">
        <v>1</v>
      </c>
      <c r="H402" s="44">
        <v>521.42999999999995</v>
      </c>
      <c r="I402" s="44">
        <f t="shared" si="8"/>
        <v>0.53276566365571609</v>
      </c>
    </row>
    <row r="403" spans="2:12" x14ac:dyDescent="0.3">
      <c r="B403" s="27"/>
      <c r="C403" s="27">
        <v>589</v>
      </c>
      <c r="D403" s="27" t="s">
        <v>343</v>
      </c>
      <c r="E403" s="109">
        <v>247.95</v>
      </c>
      <c r="F403" s="27"/>
      <c r="G403" s="27">
        <v>1</v>
      </c>
      <c r="H403" s="44">
        <v>521.42999999999995</v>
      </c>
      <c r="I403" s="44">
        <f t="shared" si="8"/>
        <v>0.47551924515275301</v>
      </c>
    </row>
    <row r="404" spans="2:12" x14ac:dyDescent="0.3">
      <c r="B404" s="27"/>
      <c r="C404" s="27">
        <v>590</v>
      </c>
      <c r="D404" s="27" t="s">
        <v>6950</v>
      </c>
      <c r="E404" s="109">
        <v>33.99</v>
      </c>
      <c r="F404" s="27"/>
      <c r="G404" s="27">
        <v>1</v>
      </c>
      <c r="H404" s="44">
        <v>521.42999999999995</v>
      </c>
      <c r="I404" s="44">
        <f t="shared" si="8"/>
        <v>6.5186122777745825E-2</v>
      </c>
    </row>
    <row r="405" spans="2:12" x14ac:dyDescent="0.3">
      <c r="B405" s="27"/>
      <c r="C405" s="27">
        <v>591</v>
      </c>
      <c r="D405" s="27" t="s">
        <v>6951</v>
      </c>
      <c r="E405" s="109">
        <v>12</v>
      </c>
      <c r="F405" s="27"/>
      <c r="G405" s="27">
        <v>1</v>
      </c>
      <c r="H405" s="44">
        <v>1042.8599999999999</v>
      </c>
      <c r="I405" s="44">
        <f t="shared" ref="I405:I470" si="9">+(E405*G405)/H405</f>
        <v>1.1506817789540304E-2</v>
      </c>
    </row>
    <row r="406" spans="2:12" x14ac:dyDescent="0.3">
      <c r="B406" s="27"/>
      <c r="C406" s="27">
        <v>592</v>
      </c>
      <c r="D406" s="27" t="s">
        <v>2936</v>
      </c>
      <c r="E406" s="109">
        <v>18</v>
      </c>
      <c r="F406" s="27"/>
      <c r="G406" s="27">
        <v>2</v>
      </c>
      <c r="H406" s="44">
        <v>156.43</v>
      </c>
      <c r="I406" s="44">
        <f t="shared" si="9"/>
        <v>0.23013488461292589</v>
      </c>
    </row>
    <row r="407" spans="2:12" x14ac:dyDescent="0.3">
      <c r="B407" s="27"/>
      <c r="C407" s="27">
        <v>593</v>
      </c>
      <c r="D407" s="27" t="s">
        <v>6952</v>
      </c>
      <c r="E407" s="109">
        <v>3</v>
      </c>
      <c r="F407" s="27"/>
      <c r="G407" s="27">
        <v>1</v>
      </c>
      <c r="H407" s="44">
        <v>782.14</v>
      </c>
      <c r="I407" s="44">
        <f t="shared" si="9"/>
        <v>3.8356304497915977E-3</v>
      </c>
    </row>
    <row r="408" spans="2:12" x14ac:dyDescent="0.3">
      <c r="B408" s="27"/>
      <c r="C408" s="27">
        <v>594</v>
      </c>
      <c r="D408" s="27" t="s">
        <v>6914</v>
      </c>
      <c r="E408" s="109">
        <v>10</v>
      </c>
      <c r="F408" s="27"/>
      <c r="G408" s="27">
        <v>1</v>
      </c>
      <c r="H408" s="44">
        <v>521.42999999999995</v>
      </c>
      <c r="I408" s="44">
        <f t="shared" si="9"/>
        <v>1.917802964923384E-2</v>
      </c>
    </row>
    <row r="409" spans="2:12" x14ac:dyDescent="0.3">
      <c r="B409" s="27"/>
      <c r="C409" s="27">
        <v>595</v>
      </c>
      <c r="D409" s="27" t="s">
        <v>6923</v>
      </c>
      <c r="E409" s="109">
        <v>8.99</v>
      </c>
      <c r="F409" s="27">
        <v>4</v>
      </c>
      <c r="G409" s="27">
        <v>1</v>
      </c>
      <c r="H409" s="44">
        <v>521.42999999999995</v>
      </c>
      <c r="I409" s="44">
        <f t="shared" si="9"/>
        <v>1.7241048654661223E-2</v>
      </c>
    </row>
    <row r="410" spans="2:12" x14ac:dyDescent="0.3">
      <c r="B410" s="27"/>
      <c r="C410" s="27">
        <v>596</v>
      </c>
      <c r="D410" s="27" t="s">
        <v>138</v>
      </c>
      <c r="E410" s="109">
        <v>19.989999999999998</v>
      </c>
      <c r="F410" s="27"/>
      <c r="G410" s="27">
        <v>1</v>
      </c>
      <c r="H410" s="44">
        <v>521.42999999999995</v>
      </c>
      <c r="I410" s="44">
        <f t="shared" si="9"/>
        <v>3.8336881268818443E-2</v>
      </c>
    </row>
    <row r="411" spans="2:12" x14ac:dyDescent="0.3">
      <c r="B411" s="27"/>
      <c r="C411" s="27">
        <v>597</v>
      </c>
      <c r="D411" s="27" t="s">
        <v>391</v>
      </c>
      <c r="E411" s="109">
        <v>200</v>
      </c>
      <c r="F411" s="27"/>
      <c r="G411" s="27">
        <v>1</v>
      </c>
      <c r="H411" s="44">
        <v>521.42999999999995</v>
      </c>
      <c r="I411" s="44">
        <f t="shared" si="9"/>
        <v>0.38356059298467682</v>
      </c>
    </row>
    <row r="412" spans="2:12" x14ac:dyDescent="0.3">
      <c r="B412" s="27"/>
      <c r="C412" s="27">
        <v>598</v>
      </c>
      <c r="D412" s="27" t="s">
        <v>4718</v>
      </c>
      <c r="E412" s="109">
        <v>50</v>
      </c>
      <c r="F412" s="27"/>
      <c r="G412" s="27">
        <v>1</v>
      </c>
      <c r="H412" s="44">
        <v>52.14</v>
      </c>
      <c r="I412" s="44">
        <f t="shared" si="9"/>
        <v>0.95895665515918682</v>
      </c>
    </row>
    <row r="413" spans="2:12" x14ac:dyDescent="0.3">
      <c r="B413" s="27"/>
      <c r="C413" s="27">
        <v>599</v>
      </c>
      <c r="D413" s="27" t="s">
        <v>524</v>
      </c>
      <c r="E413" s="109">
        <v>0</v>
      </c>
      <c r="F413" s="27"/>
      <c r="G413" s="27"/>
      <c r="H413" s="44">
        <v>104.29</v>
      </c>
      <c r="I413" s="44">
        <f t="shared" si="9"/>
        <v>0</v>
      </c>
    </row>
    <row r="414" spans="2:12" x14ac:dyDescent="0.3">
      <c r="B414" s="27"/>
      <c r="C414" s="27">
        <v>600</v>
      </c>
      <c r="D414" s="27" t="s">
        <v>180</v>
      </c>
      <c r="E414" s="109">
        <v>25.5</v>
      </c>
      <c r="F414" s="27"/>
      <c r="G414" s="27">
        <v>2</v>
      </c>
      <c r="H414" s="44">
        <v>4.3499999999999996</v>
      </c>
      <c r="I414" s="44">
        <f t="shared" si="9"/>
        <v>11.724137931034484</v>
      </c>
    </row>
    <row r="415" spans="2:12" x14ac:dyDescent="0.3">
      <c r="B415" s="27"/>
      <c r="C415" s="27">
        <v>601</v>
      </c>
      <c r="D415" s="27" t="s">
        <v>523</v>
      </c>
      <c r="E415" s="109">
        <v>22.29</v>
      </c>
      <c r="F415" s="27"/>
      <c r="G415" s="27">
        <v>1</v>
      </c>
      <c r="H415" s="44">
        <v>521.42999999999995</v>
      </c>
      <c r="I415" s="44">
        <f t="shared" si="9"/>
        <v>4.2747828088142224E-2</v>
      </c>
    </row>
    <row r="416" spans="2:12" x14ac:dyDescent="0.3">
      <c r="B416" s="27"/>
      <c r="C416" s="27">
        <v>602</v>
      </c>
      <c r="D416" s="27" t="s">
        <v>339</v>
      </c>
      <c r="E416" s="109">
        <v>20</v>
      </c>
      <c r="F416" s="27"/>
      <c r="G416" s="27">
        <v>1</v>
      </c>
      <c r="H416" s="44">
        <v>4.3499999999999996</v>
      </c>
      <c r="I416" s="44">
        <f t="shared" si="9"/>
        <v>4.597701149425288</v>
      </c>
      <c r="J416" s="57" t="s">
        <v>454</v>
      </c>
      <c r="K416" s="132">
        <f>SUM(I213:I418)</f>
        <v>379.13108741942074</v>
      </c>
      <c r="L416" s="66">
        <f>COUNT(I213:I418)</f>
        <v>206</v>
      </c>
    </row>
    <row r="417" spans="2:11" x14ac:dyDescent="0.3">
      <c r="B417" s="27"/>
      <c r="C417" s="27"/>
      <c r="D417" s="27" t="s">
        <v>397</v>
      </c>
      <c r="E417" s="109">
        <v>230</v>
      </c>
      <c r="F417" s="27"/>
      <c r="G417" s="27">
        <v>1</v>
      </c>
      <c r="H417" s="44">
        <v>1</v>
      </c>
      <c r="I417" s="44">
        <f t="shared" si="9"/>
        <v>230</v>
      </c>
      <c r="J417" s="133"/>
      <c r="K417" s="132"/>
    </row>
    <row r="418" spans="2:11" x14ac:dyDescent="0.3">
      <c r="B418" s="27"/>
      <c r="C418" s="27"/>
      <c r="D418" s="27" t="s">
        <v>397</v>
      </c>
      <c r="E418" s="109">
        <v>105</v>
      </c>
      <c r="F418" s="27"/>
      <c r="G418" s="27">
        <v>1</v>
      </c>
      <c r="H418" s="44">
        <v>1</v>
      </c>
      <c r="I418" s="44">
        <f t="shared" si="9"/>
        <v>105</v>
      </c>
      <c r="J418" s="133"/>
      <c r="K418" s="132"/>
    </row>
    <row r="419" spans="2:11" x14ac:dyDescent="0.3">
      <c r="B419" s="40" t="s">
        <v>344</v>
      </c>
      <c r="C419" s="27"/>
      <c r="D419" s="27"/>
      <c r="E419" s="109"/>
      <c r="F419" s="27"/>
      <c r="G419" s="27"/>
      <c r="H419" s="44"/>
      <c r="I419" s="44"/>
    </row>
    <row r="420" spans="2:11" x14ac:dyDescent="0.3">
      <c r="B420" s="27"/>
      <c r="C420" s="27">
        <v>611</v>
      </c>
      <c r="D420" s="27" t="s">
        <v>447</v>
      </c>
      <c r="E420" s="109">
        <v>22.5</v>
      </c>
      <c r="F420" s="27"/>
      <c r="G420" s="27">
        <v>1</v>
      </c>
      <c r="H420" s="44">
        <v>8.69</v>
      </c>
      <c r="I420" s="44">
        <f t="shared" si="9"/>
        <v>2.5891829689298045</v>
      </c>
    </row>
    <row r="421" spans="2:11" x14ac:dyDescent="0.3">
      <c r="B421" s="27"/>
      <c r="C421" s="27">
        <v>612</v>
      </c>
      <c r="D421" s="27" t="s">
        <v>347</v>
      </c>
      <c r="E421" s="109">
        <v>6</v>
      </c>
      <c r="F421" s="27"/>
      <c r="G421" s="27">
        <v>1</v>
      </c>
      <c r="H421" s="44">
        <v>6</v>
      </c>
      <c r="I421" s="44">
        <f t="shared" si="9"/>
        <v>1</v>
      </c>
    </row>
    <row r="422" spans="2:11" x14ac:dyDescent="0.3">
      <c r="B422" s="27"/>
      <c r="C422" s="27">
        <v>613</v>
      </c>
      <c r="D422" s="27" t="s">
        <v>247</v>
      </c>
      <c r="E422" s="109">
        <v>21</v>
      </c>
      <c r="F422" s="27"/>
      <c r="G422" s="27">
        <v>1</v>
      </c>
      <c r="H422" s="44">
        <v>260.70999999999998</v>
      </c>
      <c r="I422" s="44">
        <f t="shared" si="9"/>
        <v>8.0549269303057044E-2</v>
      </c>
    </row>
    <row r="423" spans="2:11" x14ac:dyDescent="0.3">
      <c r="B423" s="27"/>
      <c r="C423" s="27">
        <v>614</v>
      </c>
      <c r="D423" s="27" t="s">
        <v>3397</v>
      </c>
      <c r="E423" s="109">
        <v>21</v>
      </c>
      <c r="F423" s="27"/>
      <c r="G423" s="27">
        <v>1</v>
      </c>
      <c r="H423" s="44">
        <v>417.14</v>
      </c>
      <c r="I423" s="44">
        <f t="shared" si="9"/>
        <v>5.0342810567195667E-2</v>
      </c>
    </row>
    <row r="424" spans="2:11" x14ac:dyDescent="0.3">
      <c r="B424" s="27"/>
      <c r="C424" s="27">
        <v>615</v>
      </c>
      <c r="D424" s="27" t="s">
        <v>253</v>
      </c>
      <c r="E424" s="109">
        <v>6.99</v>
      </c>
      <c r="F424" s="27"/>
      <c r="G424" s="27">
        <v>1</v>
      </c>
      <c r="H424" s="44">
        <v>104.29</v>
      </c>
      <c r="I424" s="44">
        <f t="shared" si="9"/>
        <v>6.702464282289769E-2</v>
      </c>
    </row>
    <row r="425" spans="2:11" x14ac:dyDescent="0.3">
      <c r="B425" s="27"/>
      <c r="C425" s="27">
        <v>616</v>
      </c>
      <c r="D425" s="27" t="s">
        <v>253</v>
      </c>
      <c r="E425" s="109">
        <v>5.49</v>
      </c>
      <c r="F425" s="27"/>
      <c r="G425" s="27">
        <v>1</v>
      </c>
      <c r="H425" s="44">
        <v>104.29</v>
      </c>
      <c r="I425" s="44">
        <f t="shared" si="9"/>
        <v>5.2641672260044105E-2</v>
      </c>
    </row>
    <row r="426" spans="2:11" x14ac:dyDescent="0.3">
      <c r="B426" s="27"/>
      <c r="C426" s="27">
        <v>617</v>
      </c>
      <c r="D426" s="27" t="s">
        <v>3398</v>
      </c>
      <c r="E426" s="109">
        <v>2.69</v>
      </c>
      <c r="F426" s="27"/>
      <c r="G426" s="27">
        <v>1</v>
      </c>
      <c r="H426" s="44">
        <v>4.3499999999999996</v>
      </c>
      <c r="I426" s="44">
        <f t="shared" si="9"/>
        <v>0.61839080459770124</v>
      </c>
    </row>
    <row r="427" spans="2:11" x14ac:dyDescent="0.3">
      <c r="B427" s="27"/>
      <c r="C427" s="27">
        <v>618</v>
      </c>
      <c r="D427" s="27" t="s">
        <v>189</v>
      </c>
      <c r="E427" s="109">
        <v>1.9</v>
      </c>
      <c r="F427" s="27">
        <v>9</v>
      </c>
      <c r="G427" s="27">
        <v>1</v>
      </c>
      <c r="H427" s="44">
        <v>4.5</v>
      </c>
      <c r="I427" s="44">
        <f t="shared" si="9"/>
        <v>0.42222222222222222</v>
      </c>
    </row>
    <row r="428" spans="2:11" x14ac:dyDescent="0.3">
      <c r="B428" s="27"/>
      <c r="C428" s="27">
        <v>619</v>
      </c>
      <c r="D428" s="27" t="s">
        <v>190</v>
      </c>
      <c r="E428" s="109">
        <v>0.95</v>
      </c>
      <c r="F428" s="27"/>
      <c r="G428" s="27">
        <v>1</v>
      </c>
      <c r="H428" s="44">
        <v>2</v>
      </c>
      <c r="I428" s="44">
        <f t="shared" si="9"/>
        <v>0.47499999999999998</v>
      </c>
    </row>
    <row r="429" spans="2:11" x14ac:dyDescent="0.3">
      <c r="B429" s="27"/>
      <c r="C429" s="27">
        <v>620</v>
      </c>
      <c r="D429" s="27" t="s">
        <v>191</v>
      </c>
      <c r="E429" s="109">
        <v>1</v>
      </c>
      <c r="F429" s="27"/>
      <c r="G429" s="27">
        <v>1</v>
      </c>
      <c r="H429" s="44">
        <v>4.3499999999999996</v>
      </c>
      <c r="I429" s="44">
        <f t="shared" si="9"/>
        <v>0.22988505747126439</v>
      </c>
    </row>
    <row r="430" spans="2:11" x14ac:dyDescent="0.3">
      <c r="B430" s="27"/>
      <c r="C430" s="27">
        <v>621</v>
      </c>
      <c r="D430" s="27" t="s">
        <v>192</v>
      </c>
      <c r="E430" s="109">
        <v>0.95</v>
      </c>
      <c r="F430" s="27"/>
      <c r="G430" s="27">
        <v>1</v>
      </c>
      <c r="H430" s="44">
        <v>4.3499999999999996</v>
      </c>
      <c r="I430" s="44">
        <f t="shared" si="9"/>
        <v>0.21839080459770116</v>
      </c>
    </row>
    <row r="431" spans="2:11" x14ac:dyDescent="0.3">
      <c r="B431" s="27"/>
      <c r="C431" s="27">
        <v>622</v>
      </c>
      <c r="D431" s="27" t="s">
        <v>248</v>
      </c>
      <c r="E431" s="109">
        <v>1.2</v>
      </c>
      <c r="F431" s="27"/>
      <c r="G431" s="27">
        <v>1</v>
      </c>
      <c r="H431" s="44">
        <v>4.3499999999999996</v>
      </c>
      <c r="I431" s="44">
        <f t="shared" si="9"/>
        <v>0.27586206896551724</v>
      </c>
    </row>
    <row r="432" spans="2:11" x14ac:dyDescent="0.3">
      <c r="B432" s="27"/>
      <c r="C432" s="27">
        <v>623</v>
      </c>
      <c r="D432" s="27" t="s">
        <v>193</v>
      </c>
      <c r="E432" s="109">
        <v>1</v>
      </c>
      <c r="F432" s="27"/>
      <c r="G432" s="27">
        <v>1</v>
      </c>
      <c r="H432" s="44">
        <v>2</v>
      </c>
      <c r="I432" s="44">
        <f t="shared" si="9"/>
        <v>0.5</v>
      </c>
    </row>
    <row r="433" spans="2:9" x14ac:dyDescent="0.3">
      <c r="B433" s="27"/>
      <c r="C433" s="27">
        <v>624</v>
      </c>
      <c r="D433" s="27" t="s">
        <v>194</v>
      </c>
      <c r="E433" s="109">
        <v>0.99</v>
      </c>
      <c r="F433" s="27"/>
      <c r="G433" s="27">
        <v>1</v>
      </c>
      <c r="H433" s="44">
        <v>8.69</v>
      </c>
      <c r="I433" s="44">
        <f t="shared" si="9"/>
        <v>0.1139240506329114</v>
      </c>
    </row>
    <row r="434" spans="2:9" x14ac:dyDescent="0.3">
      <c r="B434" s="27"/>
      <c r="C434" s="27">
        <v>625</v>
      </c>
      <c r="D434" s="27" t="s">
        <v>195</v>
      </c>
      <c r="E434" s="109">
        <v>1.05</v>
      </c>
      <c r="F434" s="27"/>
      <c r="G434" s="27">
        <v>1</v>
      </c>
      <c r="H434" s="44">
        <v>13.04</v>
      </c>
      <c r="I434" s="44">
        <f t="shared" si="9"/>
        <v>8.0521472392638044E-2</v>
      </c>
    </row>
    <row r="435" spans="2:9" x14ac:dyDescent="0.3">
      <c r="B435" s="27"/>
      <c r="C435" s="27">
        <v>626</v>
      </c>
      <c r="D435" s="27" t="s">
        <v>196</v>
      </c>
      <c r="E435" s="109">
        <v>2.61</v>
      </c>
      <c r="F435" s="27"/>
      <c r="G435" s="27">
        <v>1</v>
      </c>
      <c r="H435" s="44">
        <v>4.3499999999999996</v>
      </c>
      <c r="I435" s="44">
        <f t="shared" si="9"/>
        <v>0.6</v>
      </c>
    </row>
    <row r="436" spans="2:9" x14ac:dyDescent="0.3">
      <c r="B436" s="27"/>
      <c r="C436" s="27">
        <v>627</v>
      </c>
      <c r="D436" s="27" t="s">
        <v>280</v>
      </c>
      <c r="E436" s="109">
        <v>2.5</v>
      </c>
      <c r="F436" s="27"/>
      <c r="G436" s="27">
        <v>1</v>
      </c>
      <c r="H436" s="44">
        <v>4.57</v>
      </c>
      <c r="I436" s="44">
        <f t="shared" si="9"/>
        <v>0.54704595185995619</v>
      </c>
    </row>
    <row r="437" spans="2:9" x14ac:dyDescent="0.3">
      <c r="B437" s="27"/>
      <c r="C437" s="27">
        <v>628</v>
      </c>
      <c r="D437" s="27" t="s">
        <v>4117</v>
      </c>
      <c r="E437" s="109">
        <v>1</v>
      </c>
      <c r="F437" s="27"/>
      <c r="G437" s="27">
        <v>1</v>
      </c>
      <c r="H437" s="44">
        <v>4.3499999999999996</v>
      </c>
      <c r="I437" s="44">
        <f t="shared" si="9"/>
        <v>0.22988505747126439</v>
      </c>
    </row>
    <row r="438" spans="2:9" x14ac:dyDescent="0.3">
      <c r="B438" s="27"/>
      <c r="C438" s="27">
        <v>629</v>
      </c>
      <c r="D438" s="27" t="s">
        <v>3399</v>
      </c>
      <c r="E438" s="109">
        <v>1.75</v>
      </c>
      <c r="F438" s="27">
        <v>4</v>
      </c>
      <c r="G438" s="27">
        <v>1</v>
      </c>
      <c r="H438" s="44">
        <v>8</v>
      </c>
      <c r="I438" s="44">
        <f t="shared" si="9"/>
        <v>0.21875</v>
      </c>
    </row>
    <row r="439" spans="2:9" x14ac:dyDescent="0.3">
      <c r="B439" s="27"/>
      <c r="C439" s="27">
        <v>630</v>
      </c>
      <c r="D439" s="27" t="s">
        <v>251</v>
      </c>
      <c r="E439" s="109">
        <v>1.58</v>
      </c>
      <c r="F439" s="27"/>
      <c r="G439" s="27">
        <v>2</v>
      </c>
      <c r="H439" s="44">
        <v>521.42999999999995</v>
      </c>
      <c r="I439" s="44">
        <f t="shared" si="9"/>
        <v>6.0602573691578938E-3</v>
      </c>
    </row>
    <row r="440" spans="2:9" x14ac:dyDescent="0.3">
      <c r="B440" s="27"/>
      <c r="C440" s="27">
        <v>631</v>
      </c>
      <c r="D440" s="27" t="s">
        <v>249</v>
      </c>
      <c r="E440" s="109">
        <v>2.99</v>
      </c>
      <c r="F440" s="27"/>
      <c r="G440" s="27">
        <v>1</v>
      </c>
      <c r="H440" s="44">
        <v>13.04</v>
      </c>
      <c r="I440" s="44">
        <f t="shared" si="9"/>
        <v>0.2292944785276074</v>
      </c>
    </row>
    <row r="441" spans="2:9" x14ac:dyDescent="0.3">
      <c r="B441" s="27"/>
      <c r="C441" s="27">
        <v>632</v>
      </c>
      <c r="D441" s="27" t="s">
        <v>3400</v>
      </c>
      <c r="E441" s="109">
        <v>1.55</v>
      </c>
      <c r="F441" s="27"/>
      <c r="G441" s="27">
        <v>1</v>
      </c>
      <c r="H441" s="44">
        <v>4.3499999999999996</v>
      </c>
      <c r="I441" s="44">
        <f t="shared" si="9"/>
        <v>0.35632183908045983</v>
      </c>
    </row>
    <row r="442" spans="2:9" x14ac:dyDescent="0.3">
      <c r="B442" s="27"/>
      <c r="C442" s="27">
        <v>633</v>
      </c>
      <c r="D442" s="27" t="s">
        <v>198</v>
      </c>
      <c r="E442" s="109">
        <v>0.35</v>
      </c>
      <c r="F442" s="27"/>
      <c r="G442" s="27">
        <v>1</v>
      </c>
      <c r="H442" s="44">
        <v>52.14</v>
      </c>
      <c r="I442" s="44">
        <f t="shared" si="9"/>
        <v>6.712696586114307E-3</v>
      </c>
    </row>
    <row r="443" spans="2:9" x14ac:dyDescent="0.3">
      <c r="B443" s="27"/>
      <c r="C443" s="27">
        <v>634</v>
      </c>
      <c r="D443" s="27" t="s">
        <v>3401</v>
      </c>
      <c r="E443" s="109">
        <v>1.9</v>
      </c>
      <c r="F443" s="27"/>
      <c r="G443" s="27">
        <v>1</v>
      </c>
      <c r="H443" s="44">
        <v>4.3499999999999996</v>
      </c>
      <c r="I443" s="44">
        <f t="shared" si="9"/>
        <v>0.43678160919540232</v>
      </c>
    </row>
    <row r="444" spans="2:9" x14ac:dyDescent="0.3">
      <c r="B444" s="27"/>
      <c r="C444" s="27">
        <v>635</v>
      </c>
      <c r="D444" s="27" t="s">
        <v>929</v>
      </c>
      <c r="E444" s="109">
        <v>6</v>
      </c>
      <c r="F444" s="27"/>
      <c r="G444" s="27">
        <v>1</v>
      </c>
      <c r="H444" s="44">
        <v>52.14</v>
      </c>
      <c r="I444" s="44">
        <f t="shared" si="9"/>
        <v>0.11507479861910241</v>
      </c>
    </row>
    <row r="445" spans="2:9" x14ac:dyDescent="0.3">
      <c r="B445" s="27"/>
      <c r="C445" s="27">
        <v>636</v>
      </c>
      <c r="D445" s="27" t="s">
        <v>255</v>
      </c>
      <c r="E445" s="109">
        <v>50</v>
      </c>
      <c r="F445" s="27"/>
      <c r="G445" s="27">
        <v>1</v>
      </c>
      <c r="H445" s="44">
        <v>52.14</v>
      </c>
      <c r="I445" s="44">
        <f t="shared" si="9"/>
        <v>0.95895665515918682</v>
      </c>
    </row>
    <row r="446" spans="2:9" x14ac:dyDescent="0.3">
      <c r="B446" s="27"/>
      <c r="C446" s="27">
        <v>637</v>
      </c>
      <c r="D446" s="27" t="s">
        <v>256</v>
      </c>
      <c r="E446" s="109">
        <v>10</v>
      </c>
      <c r="F446" s="27"/>
      <c r="G446" s="27">
        <v>1</v>
      </c>
      <c r="H446" s="44">
        <v>4.3499999999999996</v>
      </c>
      <c r="I446" s="44">
        <f t="shared" si="9"/>
        <v>2.298850574712644</v>
      </c>
    </row>
    <row r="447" spans="2:9" x14ac:dyDescent="0.3">
      <c r="B447" s="27"/>
      <c r="C447" s="27">
        <v>638</v>
      </c>
      <c r="D447" s="27" t="s">
        <v>529</v>
      </c>
      <c r="E447" s="109">
        <v>28</v>
      </c>
      <c r="F447" s="27"/>
      <c r="G447" s="27">
        <v>1</v>
      </c>
      <c r="H447" s="44">
        <v>521.42999999999995</v>
      </c>
      <c r="I447" s="44">
        <f t="shared" si="9"/>
        <v>5.3698483017854751E-2</v>
      </c>
    </row>
    <row r="448" spans="2:9" x14ac:dyDescent="0.3">
      <c r="B448" s="27"/>
      <c r="C448" s="27">
        <v>639</v>
      </c>
      <c r="D448" s="27" t="s">
        <v>355</v>
      </c>
      <c r="E448" s="109">
        <v>12.99</v>
      </c>
      <c r="F448" s="27"/>
      <c r="G448" s="27">
        <v>1</v>
      </c>
      <c r="H448" s="44">
        <v>260.70999999999998</v>
      </c>
      <c r="I448" s="44">
        <f t="shared" si="9"/>
        <v>4.9825476583176716E-2</v>
      </c>
    </row>
    <row r="449" spans="2:9" x14ac:dyDescent="0.3">
      <c r="B449" s="27"/>
      <c r="C449" s="27">
        <v>640</v>
      </c>
      <c r="D449" s="27" t="s">
        <v>3402</v>
      </c>
      <c r="E449" s="109">
        <v>10</v>
      </c>
      <c r="F449" s="27"/>
      <c r="G449" s="27">
        <v>1</v>
      </c>
      <c r="H449" s="44">
        <v>260.70999999999998</v>
      </c>
      <c r="I449" s="44">
        <f t="shared" si="9"/>
        <v>3.8356794906217642E-2</v>
      </c>
    </row>
    <row r="450" spans="2:9" x14ac:dyDescent="0.3">
      <c r="B450" s="27"/>
      <c r="C450" s="27">
        <v>641</v>
      </c>
      <c r="D450" s="27" t="s">
        <v>349</v>
      </c>
      <c r="E450" s="109">
        <v>15.99</v>
      </c>
      <c r="F450" s="27"/>
      <c r="G450" s="27">
        <v>1</v>
      </c>
      <c r="H450" s="44">
        <v>52.14</v>
      </c>
      <c r="I450" s="44">
        <f t="shared" si="9"/>
        <v>0.30667433831990792</v>
      </c>
    </row>
    <row r="451" spans="2:9" x14ac:dyDescent="0.3">
      <c r="B451" s="27"/>
      <c r="C451" s="27">
        <v>642</v>
      </c>
      <c r="D451" s="27" t="s">
        <v>349</v>
      </c>
      <c r="E451" s="109">
        <v>15.99</v>
      </c>
      <c r="F451" s="27"/>
      <c r="G451" s="27">
        <v>1</v>
      </c>
      <c r="H451" s="44">
        <v>52.14</v>
      </c>
      <c r="I451" s="44">
        <f t="shared" si="9"/>
        <v>0.30667433831990792</v>
      </c>
    </row>
    <row r="452" spans="2:9" x14ac:dyDescent="0.3">
      <c r="B452" s="27"/>
      <c r="C452" s="27">
        <v>643</v>
      </c>
      <c r="D452" s="27" t="s">
        <v>350</v>
      </c>
      <c r="E452" s="109">
        <v>9.74</v>
      </c>
      <c r="F452" s="27"/>
      <c r="G452" s="27">
        <v>1</v>
      </c>
      <c r="H452" s="44">
        <v>104.29</v>
      </c>
      <c r="I452" s="44">
        <f t="shared" si="9"/>
        <v>9.3393422188129252E-2</v>
      </c>
    </row>
    <row r="453" spans="2:9" x14ac:dyDescent="0.3">
      <c r="B453" s="27"/>
      <c r="C453" s="27">
        <v>644</v>
      </c>
      <c r="D453" s="27" t="s">
        <v>417</v>
      </c>
      <c r="E453" s="109">
        <v>5.99</v>
      </c>
      <c r="F453" s="27"/>
      <c r="G453" s="27">
        <v>1</v>
      </c>
      <c r="H453" s="44">
        <v>104.29</v>
      </c>
      <c r="I453" s="44">
        <f t="shared" si="9"/>
        <v>5.74359957809953E-2</v>
      </c>
    </row>
    <row r="454" spans="2:9" x14ac:dyDescent="0.3">
      <c r="B454" s="27"/>
      <c r="C454" s="27">
        <v>645</v>
      </c>
      <c r="D454" s="27" t="s">
        <v>528</v>
      </c>
      <c r="E454" s="109">
        <v>25</v>
      </c>
      <c r="F454" s="27"/>
      <c r="G454" s="27">
        <v>1</v>
      </c>
      <c r="H454" s="44">
        <v>260.70999999999998</v>
      </c>
      <c r="I454" s="44">
        <f t="shared" si="9"/>
        <v>9.5891987265544099E-2</v>
      </c>
    </row>
    <row r="455" spans="2:9" x14ac:dyDescent="0.3">
      <c r="B455" s="27"/>
      <c r="C455" s="27">
        <v>646</v>
      </c>
      <c r="D455" s="27" t="s">
        <v>348</v>
      </c>
      <c r="E455" s="109">
        <v>20</v>
      </c>
      <c r="F455" s="27"/>
      <c r="G455" s="27">
        <v>1</v>
      </c>
      <c r="H455" s="44">
        <v>52.14</v>
      </c>
      <c r="I455" s="44">
        <f t="shared" si="9"/>
        <v>0.3835826620636747</v>
      </c>
    </row>
    <row r="456" spans="2:9" x14ac:dyDescent="0.3">
      <c r="B456" s="27"/>
      <c r="C456" s="27">
        <v>647</v>
      </c>
      <c r="D456" s="27" t="s">
        <v>447</v>
      </c>
      <c r="E456" s="109">
        <v>20</v>
      </c>
      <c r="F456" s="27"/>
      <c r="G456" s="27">
        <v>1</v>
      </c>
      <c r="H456" s="44">
        <v>4.3499999999999996</v>
      </c>
      <c r="I456" s="44">
        <f t="shared" si="9"/>
        <v>4.597701149425288</v>
      </c>
    </row>
    <row r="457" spans="2:9" x14ac:dyDescent="0.3">
      <c r="B457" s="27"/>
      <c r="C457" s="27">
        <v>648</v>
      </c>
      <c r="D457" s="27" t="s">
        <v>189</v>
      </c>
      <c r="E457" s="109">
        <v>1.9</v>
      </c>
      <c r="F457" s="27">
        <v>9</v>
      </c>
      <c r="G457" s="27">
        <v>1</v>
      </c>
      <c r="H457" s="44">
        <v>4.5</v>
      </c>
      <c r="I457" s="44">
        <f t="shared" si="9"/>
        <v>0.42222222222222222</v>
      </c>
    </row>
    <row r="458" spans="2:9" x14ac:dyDescent="0.3">
      <c r="B458" s="27"/>
      <c r="C458" s="27">
        <v>649</v>
      </c>
      <c r="D458" s="27" t="s">
        <v>190</v>
      </c>
      <c r="E458" s="109">
        <v>1</v>
      </c>
      <c r="F458" s="27"/>
      <c r="G458" s="27">
        <v>1</v>
      </c>
      <c r="H458" s="44">
        <v>2</v>
      </c>
      <c r="I458" s="44">
        <f t="shared" si="9"/>
        <v>0.5</v>
      </c>
    </row>
    <row r="459" spans="2:9" x14ac:dyDescent="0.3">
      <c r="B459" s="27"/>
      <c r="C459" s="27">
        <v>650</v>
      </c>
      <c r="D459" s="27" t="s">
        <v>4118</v>
      </c>
      <c r="E459" s="109">
        <v>1.05</v>
      </c>
      <c r="F459" s="27"/>
      <c r="G459" s="27">
        <v>1</v>
      </c>
      <c r="H459" s="44">
        <v>4.3499999999999996</v>
      </c>
      <c r="I459" s="44">
        <f t="shared" si="9"/>
        <v>0.24137931034482762</v>
      </c>
    </row>
    <row r="460" spans="2:9" x14ac:dyDescent="0.3">
      <c r="B460" s="27"/>
      <c r="C460" s="27">
        <v>651</v>
      </c>
      <c r="D460" s="27" t="s">
        <v>193</v>
      </c>
      <c r="E460" s="109">
        <v>1</v>
      </c>
      <c r="F460" s="27"/>
      <c r="G460" s="27">
        <v>1</v>
      </c>
      <c r="H460" s="44">
        <v>4.3499999999999996</v>
      </c>
      <c r="I460" s="44">
        <f t="shared" si="9"/>
        <v>0.22988505747126439</v>
      </c>
    </row>
    <row r="461" spans="2:9" x14ac:dyDescent="0.3">
      <c r="B461" s="27"/>
      <c r="C461" s="27">
        <v>652</v>
      </c>
      <c r="D461" s="27" t="s">
        <v>195</v>
      </c>
      <c r="E461" s="109">
        <v>1.05</v>
      </c>
      <c r="F461" s="27"/>
      <c r="G461" s="27">
        <v>1</v>
      </c>
      <c r="H461" s="44">
        <v>13.04</v>
      </c>
      <c r="I461" s="44">
        <f t="shared" si="9"/>
        <v>8.0521472392638044E-2</v>
      </c>
    </row>
    <row r="462" spans="2:9" x14ac:dyDescent="0.3">
      <c r="B462" s="27"/>
      <c r="C462" s="27">
        <v>653</v>
      </c>
      <c r="D462" s="27" t="s">
        <v>194</v>
      </c>
      <c r="E462" s="109">
        <v>0.99</v>
      </c>
      <c r="F462" s="27"/>
      <c r="G462" s="27">
        <v>1</v>
      </c>
      <c r="H462" s="44">
        <v>8.69</v>
      </c>
      <c r="I462" s="44">
        <f t="shared" si="9"/>
        <v>0.1139240506329114</v>
      </c>
    </row>
    <row r="463" spans="2:9" x14ac:dyDescent="0.3">
      <c r="B463" s="27"/>
      <c r="C463" s="27">
        <v>654</v>
      </c>
      <c r="D463" s="27" t="s">
        <v>1461</v>
      </c>
      <c r="E463" s="109">
        <v>1</v>
      </c>
      <c r="F463" s="27">
        <v>2</v>
      </c>
      <c r="G463" s="27">
        <v>1</v>
      </c>
      <c r="H463" s="44">
        <v>521.42999999999995</v>
      </c>
      <c r="I463" s="44">
        <f t="shared" si="9"/>
        <v>1.917802964923384E-3</v>
      </c>
    </row>
    <row r="464" spans="2:9" x14ac:dyDescent="0.3">
      <c r="B464" s="27"/>
      <c r="C464" s="27">
        <v>655</v>
      </c>
      <c r="D464" s="27" t="s">
        <v>199</v>
      </c>
      <c r="E464" s="109">
        <v>40</v>
      </c>
      <c r="F464" s="27"/>
      <c r="G464" s="27">
        <v>1</v>
      </c>
      <c r="H464" s="44">
        <v>156.43</v>
      </c>
      <c r="I464" s="44">
        <f t="shared" si="9"/>
        <v>0.25570542734769547</v>
      </c>
    </row>
    <row r="465" spans="2:9" x14ac:dyDescent="0.3">
      <c r="B465" s="27"/>
      <c r="C465" s="27">
        <v>656</v>
      </c>
      <c r="D465" s="27" t="s">
        <v>4119</v>
      </c>
      <c r="E465" s="109">
        <v>1</v>
      </c>
      <c r="F465" s="27"/>
      <c r="G465" s="27">
        <v>1</v>
      </c>
      <c r="H465" s="44">
        <v>8.69</v>
      </c>
      <c r="I465" s="44">
        <f t="shared" si="9"/>
        <v>0.11507479861910243</v>
      </c>
    </row>
    <row r="466" spans="2:9" x14ac:dyDescent="0.3">
      <c r="B466" s="27"/>
      <c r="C466" s="27">
        <v>657</v>
      </c>
      <c r="D466" s="27" t="s">
        <v>249</v>
      </c>
      <c r="E466" s="109">
        <v>1</v>
      </c>
      <c r="F466" s="27"/>
      <c r="G466" s="27">
        <v>1</v>
      </c>
      <c r="H466" s="44">
        <v>13.04</v>
      </c>
      <c r="I466" s="44">
        <f t="shared" si="9"/>
        <v>7.6687116564417179E-2</v>
      </c>
    </row>
    <row r="467" spans="2:9" x14ac:dyDescent="0.3">
      <c r="B467" s="27"/>
      <c r="C467" s="27">
        <v>658</v>
      </c>
      <c r="D467" s="27" t="s">
        <v>281</v>
      </c>
      <c r="E467" s="109">
        <v>1.2</v>
      </c>
      <c r="F467" s="27"/>
      <c r="G467" s="27">
        <v>1</v>
      </c>
      <c r="H467" s="44">
        <v>13.04</v>
      </c>
      <c r="I467" s="44">
        <f t="shared" si="9"/>
        <v>9.202453987730061E-2</v>
      </c>
    </row>
    <row r="468" spans="2:9" x14ac:dyDescent="0.3">
      <c r="B468" s="27"/>
      <c r="C468" s="27">
        <v>659</v>
      </c>
      <c r="D468" s="27" t="s">
        <v>929</v>
      </c>
      <c r="E468" s="109">
        <v>6</v>
      </c>
      <c r="F468" s="27"/>
      <c r="G468" s="27">
        <v>1</v>
      </c>
      <c r="H468" s="44">
        <v>52.14</v>
      </c>
      <c r="I468" s="44">
        <f t="shared" si="9"/>
        <v>0.11507479861910241</v>
      </c>
    </row>
    <row r="469" spans="2:9" x14ac:dyDescent="0.3">
      <c r="B469" s="27"/>
      <c r="C469" s="27">
        <v>660</v>
      </c>
      <c r="D469" s="27" t="s">
        <v>4120</v>
      </c>
      <c r="E469" s="109">
        <v>50</v>
      </c>
      <c r="F469" s="27"/>
      <c r="G469" s="27">
        <v>1</v>
      </c>
      <c r="H469" s="44">
        <v>52.14</v>
      </c>
      <c r="I469" s="44">
        <f t="shared" si="9"/>
        <v>0.95895665515918682</v>
      </c>
    </row>
    <row r="470" spans="2:9" x14ac:dyDescent="0.3">
      <c r="B470" s="27"/>
      <c r="C470" s="27">
        <v>661</v>
      </c>
      <c r="D470" s="27" t="s">
        <v>529</v>
      </c>
      <c r="E470" s="109">
        <v>28</v>
      </c>
      <c r="F470" s="27"/>
      <c r="G470" s="27">
        <v>1</v>
      </c>
      <c r="H470" s="44">
        <v>521.42999999999995</v>
      </c>
      <c r="I470" s="44">
        <f t="shared" si="9"/>
        <v>5.3698483017854751E-2</v>
      </c>
    </row>
    <row r="471" spans="2:9" x14ac:dyDescent="0.3">
      <c r="B471" s="27"/>
      <c r="C471" s="27">
        <v>662</v>
      </c>
      <c r="D471" s="27" t="s">
        <v>355</v>
      </c>
      <c r="E471" s="109">
        <v>8.99</v>
      </c>
      <c r="F471" s="27"/>
      <c r="G471" s="27">
        <v>1</v>
      </c>
      <c r="H471" s="44">
        <v>260.70999999999998</v>
      </c>
      <c r="I471" s="44">
        <f t="shared" ref="I471:I498" si="10">+(E471*G471)/H471</f>
        <v>3.4482758620689662E-2</v>
      </c>
    </row>
    <row r="472" spans="2:9" x14ac:dyDescent="0.3">
      <c r="B472" s="27"/>
      <c r="C472" s="27">
        <v>663</v>
      </c>
      <c r="D472" s="27" t="s">
        <v>3402</v>
      </c>
      <c r="E472" s="109">
        <v>10</v>
      </c>
      <c r="F472" s="27"/>
      <c r="G472" s="27">
        <v>1</v>
      </c>
      <c r="H472" s="44">
        <v>260.70999999999998</v>
      </c>
      <c r="I472" s="44">
        <f t="shared" si="10"/>
        <v>3.8356794906217642E-2</v>
      </c>
    </row>
    <row r="473" spans="2:9" x14ac:dyDescent="0.3">
      <c r="B473" s="27"/>
      <c r="C473" s="27">
        <v>664</v>
      </c>
      <c r="D473" s="27" t="s">
        <v>569</v>
      </c>
      <c r="E473" s="109">
        <v>9.99</v>
      </c>
      <c r="F473" s="27"/>
      <c r="G473" s="27">
        <v>1</v>
      </c>
      <c r="H473" s="44">
        <v>104.29</v>
      </c>
      <c r="I473" s="44">
        <f t="shared" si="10"/>
        <v>9.5790583948604846E-2</v>
      </c>
    </row>
    <row r="474" spans="2:9" x14ac:dyDescent="0.3">
      <c r="B474" s="27"/>
      <c r="C474" s="27">
        <v>665</v>
      </c>
      <c r="D474" s="27" t="s">
        <v>417</v>
      </c>
      <c r="E474" s="109">
        <v>6.99</v>
      </c>
      <c r="F474" s="27"/>
      <c r="G474" s="27">
        <v>1</v>
      </c>
      <c r="H474" s="44">
        <v>104.29</v>
      </c>
      <c r="I474" s="44">
        <f t="shared" si="10"/>
        <v>6.702464282289769E-2</v>
      </c>
    </row>
    <row r="475" spans="2:9" x14ac:dyDescent="0.3">
      <c r="B475" s="27"/>
      <c r="C475" s="27">
        <v>666</v>
      </c>
      <c r="D475" s="27" t="s">
        <v>528</v>
      </c>
      <c r="E475" s="109">
        <v>79.989999999999995</v>
      </c>
      <c r="F475" s="27"/>
      <c r="G475" s="27">
        <v>1</v>
      </c>
      <c r="H475" s="44">
        <v>260.70999999999998</v>
      </c>
      <c r="I475" s="44">
        <f t="shared" si="10"/>
        <v>0.30681600245483487</v>
      </c>
    </row>
    <row r="476" spans="2:9" x14ac:dyDescent="0.3">
      <c r="B476" s="27"/>
      <c r="C476" s="27">
        <v>739</v>
      </c>
      <c r="D476" s="27" t="s">
        <v>354</v>
      </c>
      <c r="E476" s="109">
        <v>3.95</v>
      </c>
      <c r="F476" s="27"/>
      <c r="G476" s="27">
        <v>2</v>
      </c>
      <c r="H476" s="44">
        <v>521.42999999999995</v>
      </c>
      <c r="I476" s="44">
        <f t="shared" si="10"/>
        <v>1.5150643422894733E-2</v>
      </c>
    </row>
    <row r="477" spans="2:9" x14ac:dyDescent="0.3">
      <c r="B477" s="27"/>
      <c r="C477" s="27">
        <v>740</v>
      </c>
      <c r="D477" s="27" t="s">
        <v>4121</v>
      </c>
      <c r="E477" s="109">
        <v>3.45</v>
      </c>
      <c r="F477" s="27"/>
      <c r="G477" s="27">
        <v>1</v>
      </c>
      <c r="H477" s="44">
        <v>521.42999999999995</v>
      </c>
      <c r="I477" s="44">
        <f t="shared" si="10"/>
        <v>6.6164202289856746E-3</v>
      </c>
    </row>
    <row r="478" spans="2:9" x14ac:dyDescent="0.3">
      <c r="B478" s="27"/>
      <c r="C478" s="27">
        <v>741</v>
      </c>
      <c r="D478" s="27" t="s">
        <v>252</v>
      </c>
      <c r="E478" s="109">
        <v>2.4900000000000002</v>
      </c>
      <c r="F478" s="27"/>
      <c r="G478" s="27">
        <v>1</v>
      </c>
      <c r="H478" s="44">
        <v>521.42999999999995</v>
      </c>
      <c r="I478" s="44">
        <f t="shared" si="10"/>
        <v>4.7753293826592264E-3</v>
      </c>
    </row>
    <row r="479" spans="2:9" x14ac:dyDescent="0.3">
      <c r="B479" s="27"/>
      <c r="C479" s="27">
        <v>742</v>
      </c>
      <c r="D479" s="27" t="s">
        <v>351</v>
      </c>
      <c r="E479" s="109">
        <v>9.99</v>
      </c>
      <c r="F479" s="27"/>
      <c r="G479" s="27">
        <v>1</v>
      </c>
      <c r="H479" s="44">
        <v>52.14</v>
      </c>
      <c r="I479" s="44">
        <f t="shared" si="10"/>
        <v>0.19159953970080554</v>
      </c>
    </row>
    <row r="480" spans="2:9" x14ac:dyDescent="0.3">
      <c r="B480" s="27"/>
      <c r="C480" s="27">
        <v>743</v>
      </c>
      <c r="D480" s="27" t="s">
        <v>352</v>
      </c>
      <c r="E480" s="109">
        <v>10</v>
      </c>
      <c r="F480" s="27"/>
      <c r="G480" s="27">
        <v>1</v>
      </c>
      <c r="H480" s="44">
        <v>52.14</v>
      </c>
      <c r="I480" s="44">
        <f t="shared" si="10"/>
        <v>0.19179133103183735</v>
      </c>
    </row>
    <row r="481" spans="2:9" x14ac:dyDescent="0.3">
      <c r="B481" s="27"/>
      <c r="C481" s="27">
        <v>744</v>
      </c>
      <c r="D481" s="27" t="s">
        <v>355</v>
      </c>
      <c r="E481" s="109">
        <v>22.99</v>
      </c>
      <c r="F481" s="27"/>
      <c r="G481" s="27">
        <v>3</v>
      </c>
      <c r="H481" s="44">
        <v>260.70999999999998</v>
      </c>
      <c r="I481" s="44">
        <f t="shared" si="10"/>
        <v>0.26454681446818307</v>
      </c>
    </row>
    <row r="482" spans="2:9" x14ac:dyDescent="0.3">
      <c r="B482" s="27"/>
      <c r="C482" s="27">
        <v>745</v>
      </c>
      <c r="D482" s="27" t="s">
        <v>181</v>
      </c>
      <c r="E482" s="109">
        <v>3.85</v>
      </c>
      <c r="F482" s="27"/>
      <c r="G482" s="27">
        <v>8</v>
      </c>
      <c r="H482" s="44">
        <v>52.14</v>
      </c>
      <c r="I482" s="44">
        <f t="shared" si="10"/>
        <v>0.59071729957805907</v>
      </c>
    </row>
    <row r="483" spans="2:9" x14ac:dyDescent="0.3">
      <c r="B483" s="27"/>
      <c r="C483" s="27">
        <v>746</v>
      </c>
      <c r="D483" s="27" t="s">
        <v>182</v>
      </c>
      <c r="E483" s="109">
        <v>0</v>
      </c>
      <c r="F483" s="27"/>
      <c r="G483" s="27">
        <v>2</v>
      </c>
      <c r="H483" s="44">
        <v>104.29</v>
      </c>
      <c r="I483" s="44">
        <f t="shared" si="10"/>
        <v>0</v>
      </c>
    </row>
    <row r="484" spans="2:9" x14ac:dyDescent="0.3">
      <c r="B484" s="27"/>
      <c r="C484" s="27">
        <v>747</v>
      </c>
      <c r="D484" s="27" t="s">
        <v>183</v>
      </c>
      <c r="E484" s="109">
        <v>80</v>
      </c>
      <c r="F484" s="27"/>
      <c r="G484" s="27">
        <v>2</v>
      </c>
      <c r="H484" s="44">
        <v>104.29</v>
      </c>
      <c r="I484" s="44">
        <f t="shared" si="10"/>
        <v>1.534183526704382</v>
      </c>
    </row>
    <row r="485" spans="2:9" x14ac:dyDescent="0.3">
      <c r="B485" s="27"/>
      <c r="C485" s="27">
        <v>748</v>
      </c>
      <c r="D485" s="27" t="s">
        <v>184</v>
      </c>
      <c r="E485" s="109">
        <v>18.5</v>
      </c>
      <c r="F485" s="27"/>
      <c r="G485" s="27">
        <v>4</v>
      </c>
      <c r="H485" s="44">
        <v>52.14</v>
      </c>
      <c r="I485" s="44">
        <f t="shared" si="10"/>
        <v>1.4192558496355965</v>
      </c>
    </row>
    <row r="486" spans="2:9" x14ac:dyDescent="0.3">
      <c r="B486" s="27"/>
      <c r="C486" s="27">
        <v>749</v>
      </c>
      <c r="D486" s="27" t="s">
        <v>185</v>
      </c>
      <c r="E486" s="109">
        <v>50.5</v>
      </c>
      <c r="F486" s="27"/>
      <c r="G486" s="27">
        <v>2</v>
      </c>
      <c r="H486" s="44">
        <v>52.14</v>
      </c>
      <c r="I486" s="44">
        <f t="shared" si="10"/>
        <v>1.9370924434215573</v>
      </c>
    </row>
    <row r="487" spans="2:9" x14ac:dyDescent="0.3">
      <c r="B487" s="27"/>
      <c r="C487" s="27">
        <v>750</v>
      </c>
      <c r="D487" s="27" t="s">
        <v>279</v>
      </c>
      <c r="E487" s="109">
        <v>1.05</v>
      </c>
      <c r="F487" s="27">
        <v>40</v>
      </c>
      <c r="G487" s="27">
        <v>1</v>
      </c>
      <c r="H487" s="44">
        <v>52.14</v>
      </c>
      <c r="I487" s="44">
        <f t="shared" si="10"/>
        <v>2.0138089758342925E-2</v>
      </c>
    </row>
    <row r="488" spans="2:9" x14ac:dyDescent="0.3">
      <c r="B488" s="27"/>
      <c r="C488" s="27">
        <v>751</v>
      </c>
      <c r="D488" s="27" t="s">
        <v>346</v>
      </c>
      <c r="E488" s="109">
        <v>1.25</v>
      </c>
      <c r="F488" s="27">
        <v>16</v>
      </c>
      <c r="G488" s="27">
        <v>1</v>
      </c>
      <c r="H488" s="44">
        <v>8.69</v>
      </c>
      <c r="I488" s="44">
        <f t="shared" si="10"/>
        <v>0.14384349827387802</v>
      </c>
    </row>
    <row r="489" spans="2:9" x14ac:dyDescent="0.3">
      <c r="B489" s="27"/>
      <c r="C489" s="27">
        <v>752</v>
      </c>
      <c r="D489" s="27" t="s">
        <v>3420</v>
      </c>
      <c r="E489" s="109">
        <v>1.89</v>
      </c>
      <c r="F489" s="27">
        <v>16</v>
      </c>
      <c r="G489" s="27">
        <v>1</v>
      </c>
      <c r="H489" s="44">
        <v>8.69</v>
      </c>
      <c r="I489" s="44">
        <f t="shared" si="10"/>
        <v>0.21749136939010358</v>
      </c>
    </row>
    <row r="490" spans="2:9" x14ac:dyDescent="0.3">
      <c r="B490" s="27"/>
      <c r="C490" s="27">
        <v>753</v>
      </c>
      <c r="D490" s="27" t="s">
        <v>278</v>
      </c>
      <c r="E490" s="109">
        <v>2.1</v>
      </c>
      <c r="F490" s="27"/>
      <c r="G490" s="27">
        <v>1</v>
      </c>
      <c r="H490" s="44">
        <v>52.14</v>
      </c>
      <c r="I490" s="44">
        <f t="shared" si="10"/>
        <v>4.0276179516685849E-2</v>
      </c>
    </row>
    <row r="491" spans="2:9" x14ac:dyDescent="0.3">
      <c r="B491" s="27"/>
      <c r="C491" s="27">
        <v>754</v>
      </c>
      <c r="D491" s="27" t="s">
        <v>3421</v>
      </c>
      <c r="E491" s="109">
        <v>3.2</v>
      </c>
      <c r="F491" s="27"/>
      <c r="G491" s="27">
        <v>1</v>
      </c>
      <c r="H491" s="44">
        <v>104.29</v>
      </c>
      <c r="I491" s="44">
        <f t="shared" si="10"/>
        <v>3.0683670534087638E-2</v>
      </c>
    </row>
    <row r="492" spans="2:9" x14ac:dyDescent="0.3">
      <c r="B492" s="27"/>
      <c r="C492" s="27">
        <v>755</v>
      </c>
      <c r="D492" s="27" t="s">
        <v>3422</v>
      </c>
      <c r="E492" s="109">
        <v>3.39</v>
      </c>
      <c r="F492" s="27"/>
      <c r="G492" s="27">
        <v>1</v>
      </c>
      <c r="H492" s="44">
        <v>52.14</v>
      </c>
      <c r="I492" s="44">
        <f t="shared" si="10"/>
        <v>6.5017261219792871E-2</v>
      </c>
    </row>
    <row r="493" spans="2:9" x14ac:dyDescent="0.3">
      <c r="B493" s="27"/>
      <c r="C493" s="27">
        <v>756</v>
      </c>
      <c r="D493" s="27" t="s">
        <v>3423</v>
      </c>
      <c r="E493" s="109">
        <v>2.99</v>
      </c>
      <c r="F493" s="27">
        <v>8</v>
      </c>
      <c r="G493" s="27">
        <v>1</v>
      </c>
      <c r="H493" s="44">
        <v>52.14</v>
      </c>
      <c r="I493" s="44">
        <f t="shared" si="10"/>
        <v>5.7345607978519376E-2</v>
      </c>
    </row>
    <row r="494" spans="2:9" x14ac:dyDescent="0.3">
      <c r="B494" s="27"/>
      <c r="C494" s="27">
        <v>757</v>
      </c>
      <c r="D494" s="27" t="s">
        <v>3424</v>
      </c>
      <c r="E494" s="109">
        <v>2.4900000000000002</v>
      </c>
      <c r="F494" s="27">
        <v>30</v>
      </c>
      <c r="G494" s="27">
        <v>8</v>
      </c>
      <c r="H494" s="44">
        <v>52.14</v>
      </c>
      <c r="I494" s="44">
        <f t="shared" si="10"/>
        <v>0.38204833141542005</v>
      </c>
    </row>
    <row r="495" spans="2:9" x14ac:dyDescent="0.3">
      <c r="B495" s="27"/>
      <c r="C495" s="27">
        <v>758</v>
      </c>
      <c r="D495" s="27" t="s">
        <v>188</v>
      </c>
      <c r="E495" s="109">
        <v>6.99</v>
      </c>
      <c r="F495" s="27"/>
      <c r="G495" s="27">
        <v>1</v>
      </c>
      <c r="H495" s="44">
        <v>104.29</v>
      </c>
      <c r="I495" s="44">
        <f t="shared" si="10"/>
        <v>6.702464282289769E-2</v>
      </c>
    </row>
    <row r="496" spans="2:9" x14ac:dyDescent="0.3">
      <c r="B496" s="27"/>
      <c r="C496" s="27">
        <v>777</v>
      </c>
      <c r="D496" s="27" t="s">
        <v>353</v>
      </c>
      <c r="E496" s="109">
        <v>9.99</v>
      </c>
      <c r="F496" s="27">
        <v>1</v>
      </c>
      <c r="G496" s="27">
        <v>1</v>
      </c>
      <c r="H496" s="44">
        <v>521.42999999999995</v>
      </c>
      <c r="I496" s="44">
        <f t="shared" si="10"/>
        <v>1.9158851619584607E-2</v>
      </c>
    </row>
    <row r="497" spans="2:12" x14ac:dyDescent="0.3">
      <c r="B497" s="27"/>
      <c r="C497" s="27">
        <v>778</v>
      </c>
      <c r="D497" s="27" t="s">
        <v>3426</v>
      </c>
      <c r="E497" s="109">
        <v>6.99</v>
      </c>
      <c r="F497" s="27">
        <v>40</v>
      </c>
      <c r="G497" s="27">
        <v>1</v>
      </c>
      <c r="H497" s="44">
        <v>521.42999999999995</v>
      </c>
      <c r="I497" s="44">
        <f t="shared" si="10"/>
        <v>1.3405442724814455E-2</v>
      </c>
    </row>
    <row r="498" spans="2:12" x14ac:dyDescent="0.3">
      <c r="B498" s="27"/>
      <c r="C498" s="27">
        <v>779</v>
      </c>
      <c r="D498" s="27" t="s">
        <v>388</v>
      </c>
      <c r="E498" s="109">
        <v>4.3499999999999996</v>
      </c>
      <c r="F498" s="27"/>
      <c r="G498" s="27">
        <v>1</v>
      </c>
      <c r="H498" s="44">
        <v>104.29</v>
      </c>
      <c r="I498" s="44">
        <f t="shared" si="10"/>
        <v>4.1710614632275378E-2</v>
      </c>
    </row>
    <row r="499" spans="2:12" x14ac:dyDescent="0.3">
      <c r="B499" s="27"/>
      <c r="C499" s="27"/>
      <c r="D499" s="27"/>
      <c r="E499" s="109"/>
      <c r="F499" s="27"/>
      <c r="G499" s="27"/>
      <c r="H499" s="44"/>
      <c r="I499" s="44"/>
      <c r="J499" s="57" t="s">
        <v>13</v>
      </c>
      <c r="K499" s="132">
        <f>SUM(I420:I498)</f>
        <v>29.814321686662602</v>
      </c>
      <c r="L499" s="66">
        <f>COUNT(I420:I498)</f>
        <v>79</v>
      </c>
    </row>
    <row r="500" spans="2:12" x14ac:dyDescent="0.3">
      <c r="B500" s="40" t="s">
        <v>14</v>
      </c>
      <c r="C500" s="27"/>
      <c r="D500" s="27"/>
      <c r="E500" s="109"/>
      <c r="F500" s="27"/>
      <c r="G500" s="27"/>
      <c r="H500" s="44"/>
      <c r="I500" s="44"/>
    </row>
    <row r="501" spans="2:12" x14ac:dyDescent="0.3">
      <c r="B501" s="27"/>
      <c r="C501" s="27">
        <v>780</v>
      </c>
      <c r="D501" s="27" t="s">
        <v>356</v>
      </c>
      <c r="E501" s="109">
        <v>179.99</v>
      </c>
      <c r="F501" s="27"/>
      <c r="G501" s="27">
        <v>1</v>
      </c>
      <c r="H501" s="44">
        <v>521.42999999999995</v>
      </c>
      <c r="I501" s="44">
        <f t="shared" ref="I501:I540" si="11">+(E501*G501)/H501</f>
        <v>0.34518535565655989</v>
      </c>
      <c r="L501" s="208"/>
    </row>
    <row r="502" spans="2:12" x14ac:dyDescent="0.3">
      <c r="B502" s="27"/>
      <c r="C502" s="27">
        <v>781</v>
      </c>
      <c r="D502" s="27" t="s">
        <v>205</v>
      </c>
      <c r="E502" s="109">
        <v>30</v>
      </c>
      <c r="F502" s="27"/>
      <c r="G502" s="27">
        <v>1</v>
      </c>
      <c r="H502" s="44">
        <v>4</v>
      </c>
      <c r="I502" s="44">
        <f t="shared" si="11"/>
        <v>7.5</v>
      </c>
      <c r="L502" s="208"/>
    </row>
    <row r="503" spans="2:12" x14ac:dyDescent="0.3">
      <c r="B503" s="27"/>
      <c r="C503" s="27">
        <v>782</v>
      </c>
      <c r="D503" s="27" t="s">
        <v>3586</v>
      </c>
      <c r="E503" s="109">
        <v>5</v>
      </c>
      <c r="F503" s="27"/>
      <c r="G503" s="27">
        <v>1</v>
      </c>
      <c r="H503" s="44">
        <v>1</v>
      </c>
      <c r="I503" s="44">
        <f t="shared" si="11"/>
        <v>5</v>
      </c>
      <c r="L503" s="208"/>
    </row>
    <row r="504" spans="2:12" x14ac:dyDescent="0.3">
      <c r="B504" s="27"/>
      <c r="C504" s="27">
        <v>783</v>
      </c>
      <c r="D504" s="27" t="s">
        <v>210</v>
      </c>
      <c r="E504" s="109">
        <v>30</v>
      </c>
      <c r="F504" s="27"/>
      <c r="G504" s="27">
        <v>2</v>
      </c>
      <c r="H504" s="44">
        <v>52.14</v>
      </c>
      <c r="I504" s="44">
        <f t="shared" si="11"/>
        <v>1.1507479861910241</v>
      </c>
      <c r="L504" s="208"/>
    </row>
    <row r="505" spans="2:12" x14ac:dyDescent="0.3">
      <c r="B505" s="27"/>
      <c r="C505" s="27">
        <v>790</v>
      </c>
      <c r="D505" s="27" t="s">
        <v>3588</v>
      </c>
      <c r="E505" s="109">
        <v>3.99</v>
      </c>
      <c r="F505" s="27">
        <v>2</v>
      </c>
      <c r="G505" s="27">
        <v>1</v>
      </c>
      <c r="H505" s="44">
        <v>260.70999999999998</v>
      </c>
      <c r="I505" s="44">
        <f t="shared" si="11"/>
        <v>1.5304361167580839E-2</v>
      </c>
      <c r="L505" s="208"/>
    </row>
    <row r="506" spans="2:12" x14ac:dyDescent="0.3">
      <c r="B506" s="27"/>
      <c r="C506" s="27">
        <v>791</v>
      </c>
      <c r="D506" s="27" t="s">
        <v>380</v>
      </c>
      <c r="E506" s="109">
        <v>7895</v>
      </c>
      <c r="F506" s="27"/>
      <c r="G506" s="27">
        <v>1</v>
      </c>
      <c r="H506" s="44">
        <v>250</v>
      </c>
      <c r="I506" s="44">
        <f t="shared" si="11"/>
        <v>31.58</v>
      </c>
      <c r="L506" s="208"/>
    </row>
    <row r="507" spans="2:12" x14ac:dyDescent="0.3">
      <c r="B507" s="27"/>
      <c r="C507" s="27">
        <v>792</v>
      </c>
      <c r="D507" s="27" t="s">
        <v>392</v>
      </c>
      <c r="E507" s="109">
        <v>89.95</v>
      </c>
      <c r="F507" s="27"/>
      <c r="G507" s="27">
        <v>1</v>
      </c>
      <c r="H507" s="44">
        <v>521.42999999999995</v>
      </c>
      <c r="I507" s="44">
        <f t="shared" si="11"/>
        <v>0.17250637669485838</v>
      </c>
      <c r="J507" s="57" t="s">
        <v>14</v>
      </c>
      <c r="K507" s="132">
        <f>SUM(I501:I507)</f>
        <v>45.763744079710023</v>
      </c>
      <c r="L507" s="66">
        <f>COUNT(I501:I507)</f>
        <v>7</v>
      </c>
    </row>
    <row r="508" spans="2:12" x14ac:dyDescent="0.3">
      <c r="B508" s="40" t="s">
        <v>257</v>
      </c>
      <c r="C508" s="27"/>
      <c r="D508" s="27"/>
      <c r="E508" s="109"/>
      <c r="F508" s="27"/>
      <c r="G508" s="27"/>
      <c r="H508" s="44"/>
      <c r="I508" s="44"/>
      <c r="L508" s="208"/>
    </row>
    <row r="509" spans="2:12" x14ac:dyDescent="0.3">
      <c r="B509" s="27"/>
      <c r="C509" s="27">
        <v>793</v>
      </c>
      <c r="D509" s="27" t="s">
        <v>212</v>
      </c>
      <c r="E509" s="109">
        <v>200</v>
      </c>
      <c r="F509" s="27"/>
      <c r="G509" s="27">
        <v>1</v>
      </c>
      <c r="H509" s="44">
        <v>521.42999999999995</v>
      </c>
      <c r="I509" s="44">
        <f t="shared" si="11"/>
        <v>0.38356059298467682</v>
      </c>
    </row>
    <row r="510" spans="2:12" x14ac:dyDescent="0.3">
      <c r="B510" s="27"/>
      <c r="C510" s="27">
        <v>794</v>
      </c>
      <c r="D510" s="27" t="s">
        <v>3606</v>
      </c>
      <c r="E510" s="109">
        <v>24.99</v>
      </c>
      <c r="F510" s="27"/>
      <c r="G510" s="27">
        <v>1</v>
      </c>
      <c r="H510" s="44">
        <v>521.42999999999995</v>
      </c>
      <c r="I510" s="44">
        <f t="shared" si="11"/>
        <v>4.7925896093435359E-2</v>
      </c>
    </row>
    <row r="511" spans="2:12" x14ac:dyDescent="0.3">
      <c r="B511" s="27"/>
      <c r="C511" s="27">
        <v>795</v>
      </c>
      <c r="D511" s="27" t="s">
        <v>214</v>
      </c>
      <c r="E511" s="109">
        <v>164.3</v>
      </c>
      <c r="F511" s="27"/>
      <c r="G511" s="27">
        <v>1</v>
      </c>
      <c r="H511" s="44">
        <v>208.57</v>
      </c>
      <c r="I511" s="44">
        <f t="shared" si="11"/>
        <v>0.78774512154192844</v>
      </c>
    </row>
    <row r="512" spans="2:12" x14ac:dyDescent="0.3">
      <c r="B512" s="27"/>
      <c r="C512" s="27">
        <v>796</v>
      </c>
      <c r="D512" s="27" t="s">
        <v>357</v>
      </c>
      <c r="E512" s="109">
        <v>119.99</v>
      </c>
      <c r="F512" s="27"/>
      <c r="G512" s="27">
        <v>1</v>
      </c>
      <c r="H512" s="44">
        <v>208.57</v>
      </c>
      <c r="I512" s="44">
        <f t="shared" si="11"/>
        <v>0.57529846094836268</v>
      </c>
    </row>
    <row r="513" spans="2:9" x14ac:dyDescent="0.3">
      <c r="B513" s="27"/>
      <c r="C513" s="27">
        <v>797</v>
      </c>
      <c r="D513" s="27" t="s">
        <v>216</v>
      </c>
      <c r="E513" s="109">
        <v>20</v>
      </c>
      <c r="F513" s="27"/>
      <c r="G513" s="27">
        <v>14</v>
      </c>
      <c r="H513" s="44">
        <v>52.14</v>
      </c>
      <c r="I513" s="44">
        <f t="shared" si="11"/>
        <v>5.3701572688914458</v>
      </c>
    </row>
    <row r="514" spans="2:9" x14ac:dyDescent="0.3">
      <c r="B514" s="27"/>
      <c r="C514" s="27">
        <v>798</v>
      </c>
      <c r="D514" s="27" t="s">
        <v>216</v>
      </c>
      <c r="E514" s="109">
        <v>15</v>
      </c>
      <c r="F514" s="27"/>
      <c r="G514" s="27">
        <v>12</v>
      </c>
      <c r="H514" s="44">
        <v>52.14</v>
      </c>
      <c r="I514" s="44">
        <f t="shared" si="11"/>
        <v>3.4522439585730726</v>
      </c>
    </row>
    <row r="515" spans="2:9" x14ac:dyDescent="0.3">
      <c r="B515" s="27"/>
      <c r="C515" s="27">
        <v>799</v>
      </c>
      <c r="D515" s="27" t="s">
        <v>216</v>
      </c>
      <c r="E515" s="109">
        <v>10</v>
      </c>
      <c r="F515" s="27"/>
      <c r="G515" s="27">
        <v>1</v>
      </c>
      <c r="H515" s="44">
        <v>52.14</v>
      </c>
      <c r="I515" s="44">
        <f t="shared" si="11"/>
        <v>0.19179133103183735</v>
      </c>
    </row>
    <row r="516" spans="2:9" x14ac:dyDescent="0.3">
      <c r="B516" s="27"/>
      <c r="C516" s="27">
        <v>800</v>
      </c>
      <c r="D516" s="27" t="s">
        <v>216</v>
      </c>
      <c r="E516" s="109">
        <v>50</v>
      </c>
      <c r="F516" s="27"/>
      <c r="G516" s="27">
        <v>1</v>
      </c>
      <c r="H516" s="44">
        <v>52.14</v>
      </c>
      <c r="I516" s="44">
        <f t="shared" si="11"/>
        <v>0.95895665515918682</v>
      </c>
    </row>
    <row r="517" spans="2:9" x14ac:dyDescent="0.3">
      <c r="B517" s="27"/>
      <c r="C517" s="27">
        <v>801</v>
      </c>
      <c r="D517" s="27" t="s">
        <v>537</v>
      </c>
      <c r="E517" s="109">
        <v>60</v>
      </c>
      <c r="F517" s="27"/>
      <c r="G517" s="27">
        <v>1</v>
      </c>
      <c r="H517" s="44">
        <v>521.42999999999995</v>
      </c>
      <c r="I517" s="44">
        <f t="shared" si="11"/>
        <v>0.11506817789540304</v>
      </c>
    </row>
    <row r="518" spans="2:9" x14ac:dyDescent="0.3">
      <c r="B518" s="27"/>
      <c r="C518" s="27">
        <v>802</v>
      </c>
      <c r="D518" s="27" t="s">
        <v>537</v>
      </c>
      <c r="E518" s="109">
        <v>10</v>
      </c>
      <c r="F518" s="27"/>
      <c r="G518" s="27">
        <v>1</v>
      </c>
      <c r="H518" s="44">
        <v>52.14</v>
      </c>
      <c r="I518" s="44">
        <f t="shared" si="11"/>
        <v>0.19179133103183735</v>
      </c>
    </row>
    <row r="519" spans="2:9" x14ac:dyDescent="0.3">
      <c r="B519" s="27"/>
      <c r="C519" s="27">
        <v>803</v>
      </c>
      <c r="D519" s="27" t="s">
        <v>1544</v>
      </c>
      <c r="E519" s="109">
        <v>10</v>
      </c>
      <c r="F519" s="27"/>
      <c r="G519" s="27">
        <v>2</v>
      </c>
      <c r="H519" s="44">
        <v>52.14</v>
      </c>
      <c r="I519" s="44">
        <f t="shared" si="11"/>
        <v>0.3835826620636747</v>
      </c>
    </row>
    <row r="520" spans="2:9" x14ac:dyDescent="0.3">
      <c r="B520" s="27"/>
      <c r="C520" s="27">
        <v>804</v>
      </c>
      <c r="D520" s="27" t="s">
        <v>539</v>
      </c>
      <c r="E520" s="109">
        <v>1.99</v>
      </c>
      <c r="F520" s="27"/>
      <c r="G520" s="27">
        <v>1</v>
      </c>
      <c r="H520" s="44">
        <v>52.14</v>
      </c>
      <c r="I520" s="44">
        <f t="shared" si="11"/>
        <v>3.8166474875335636E-2</v>
      </c>
    </row>
    <row r="521" spans="2:9" x14ac:dyDescent="0.3">
      <c r="B521" s="27"/>
      <c r="C521" s="27">
        <v>805</v>
      </c>
      <c r="D521" s="27" t="s">
        <v>3607</v>
      </c>
      <c r="E521" s="109">
        <v>5.09</v>
      </c>
      <c r="F521" s="27"/>
      <c r="G521" s="27">
        <v>1</v>
      </c>
      <c r="H521" s="44">
        <v>52.14</v>
      </c>
      <c r="I521" s="44">
        <f t="shared" si="11"/>
        <v>9.7621787495205212E-2</v>
      </c>
    </row>
    <row r="522" spans="2:9" x14ac:dyDescent="0.3">
      <c r="B522" s="27"/>
      <c r="C522" s="27">
        <v>806</v>
      </c>
      <c r="D522" s="27" t="s">
        <v>360</v>
      </c>
      <c r="E522" s="109">
        <v>4.99</v>
      </c>
      <c r="F522" s="27">
        <v>10</v>
      </c>
      <c r="G522" s="27">
        <v>1</v>
      </c>
      <c r="H522" s="44">
        <v>52.14</v>
      </c>
      <c r="I522" s="44">
        <f t="shared" si="11"/>
        <v>9.570387418488685E-2</v>
      </c>
    </row>
    <row r="523" spans="2:9" x14ac:dyDescent="0.3">
      <c r="B523" s="27"/>
      <c r="C523" s="27">
        <v>807</v>
      </c>
      <c r="D523" s="27" t="s">
        <v>358</v>
      </c>
      <c r="E523" s="109">
        <v>3.49</v>
      </c>
      <c r="F523" s="27">
        <v>50</v>
      </c>
      <c r="G523" s="27">
        <v>1</v>
      </c>
      <c r="H523" s="44">
        <v>52.14</v>
      </c>
      <c r="I523" s="44">
        <f t="shared" si="11"/>
        <v>6.6935174530111247E-2</v>
      </c>
    </row>
    <row r="524" spans="2:9" x14ac:dyDescent="0.3">
      <c r="B524" s="27"/>
      <c r="C524" s="27">
        <v>808</v>
      </c>
      <c r="D524" s="27" t="s">
        <v>3608</v>
      </c>
      <c r="E524" s="109">
        <v>3.99</v>
      </c>
      <c r="F524" s="27"/>
      <c r="G524" s="27">
        <v>1</v>
      </c>
      <c r="H524" s="44">
        <v>52.14</v>
      </c>
      <c r="I524" s="44">
        <f t="shared" si="11"/>
        <v>7.652474108170311E-2</v>
      </c>
    </row>
    <row r="525" spans="2:9" x14ac:dyDescent="0.3">
      <c r="B525" s="27"/>
      <c r="C525" s="27">
        <v>833</v>
      </c>
      <c r="D525" s="27" t="s">
        <v>393</v>
      </c>
      <c r="E525" s="109">
        <v>39.99</v>
      </c>
      <c r="F525" s="27"/>
      <c r="G525" s="27">
        <v>1</v>
      </c>
      <c r="H525" s="44">
        <v>156.43</v>
      </c>
      <c r="I525" s="44">
        <f t="shared" si="11"/>
        <v>0.25564150099085853</v>
      </c>
    </row>
    <row r="526" spans="2:9" x14ac:dyDescent="0.3">
      <c r="B526" s="27"/>
      <c r="C526" s="27">
        <v>834</v>
      </c>
      <c r="D526" s="27" t="s">
        <v>4862</v>
      </c>
      <c r="E526" s="109">
        <v>1.99</v>
      </c>
      <c r="F526" s="27"/>
      <c r="G526" s="27">
        <v>1</v>
      </c>
      <c r="H526" s="44">
        <v>4.3499999999999996</v>
      </c>
      <c r="I526" s="44">
        <f t="shared" si="11"/>
        <v>0.45747126436781615</v>
      </c>
    </row>
    <row r="527" spans="2:9" x14ac:dyDescent="0.3">
      <c r="B527" s="27"/>
      <c r="C527" s="27">
        <v>835</v>
      </c>
      <c r="D527" s="27" t="s">
        <v>359</v>
      </c>
      <c r="E527" s="109">
        <v>6.99</v>
      </c>
      <c r="F527" s="27">
        <v>500</v>
      </c>
      <c r="G527" s="27">
        <v>1</v>
      </c>
      <c r="H527" s="44">
        <v>52.14</v>
      </c>
      <c r="I527" s="44">
        <f t="shared" si="11"/>
        <v>0.13406214039125433</v>
      </c>
    </row>
    <row r="528" spans="2:9" x14ac:dyDescent="0.3">
      <c r="B528" s="27"/>
      <c r="C528" s="27">
        <v>836</v>
      </c>
      <c r="D528" s="27" t="s">
        <v>214</v>
      </c>
      <c r="E528" s="109">
        <v>164.3</v>
      </c>
      <c r="F528" s="27"/>
      <c r="G528" s="27">
        <v>1</v>
      </c>
      <c r="H528" s="44">
        <v>156.43</v>
      </c>
      <c r="I528" s="44">
        <f t="shared" si="11"/>
        <v>1.0503100428306591</v>
      </c>
    </row>
    <row r="529" spans="2:12" x14ac:dyDescent="0.3">
      <c r="B529" s="27"/>
      <c r="C529" s="27">
        <v>837</v>
      </c>
      <c r="D529" s="27" t="s">
        <v>357</v>
      </c>
      <c r="E529" s="109">
        <v>119.99</v>
      </c>
      <c r="F529" s="27"/>
      <c r="G529" s="27">
        <v>1</v>
      </c>
      <c r="H529" s="44">
        <v>156.43</v>
      </c>
      <c r="I529" s="44">
        <f t="shared" si="11"/>
        <v>0.76705235568624941</v>
      </c>
    </row>
    <row r="530" spans="2:12" x14ac:dyDescent="0.3">
      <c r="B530" s="27"/>
      <c r="C530" s="27">
        <v>839</v>
      </c>
      <c r="D530" s="27" t="s">
        <v>219</v>
      </c>
      <c r="E530" s="109">
        <v>157.5</v>
      </c>
      <c r="F530" s="27"/>
      <c r="G530" s="27">
        <v>1</v>
      </c>
      <c r="H530" s="44">
        <v>52.14</v>
      </c>
      <c r="I530" s="44">
        <f t="shared" si="11"/>
        <v>3.0207134637514383</v>
      </c>
    </row>
    <row r="531" spans="2:12" x14ac:dyDescent="0.3">
      <c r="B531" s="27"/>
      <c r="C531" s="27">
        <v>840</v>
      </c>
      <c r="D531" s="27" t="s">
        <v>362</v>
      </c>
      <c r="E531" s="109">
        <v>45</v>
      </c>
      <c r="F531" s="27"/>
      <c r="G531" s="27">
        <v>1</v>
      </c>
      <c r="H531" s="44">
        <v>4.3499999999999996</v>
      </c>
      <c r="I531" s="44">
        <f t="shared" si="11"/>
        <v>10.344827586206897</v>
      </c>
    </row>
    <row r="532" spans="2:12" x14ac:dyDescent="0.3">
      <c r="B532" s="27"/>
      <c r="C532" s="27">
        <v>841</v>
      </c>
      <c r="D532" s="27" t="s">
        <v>3612</v>
      </c>
      <c r="E532" s="109">
        <v>5.99</v>
      </c>
      <c r="F532" s="27"/>
      <c r="G532" s="27">
        <v>1</v>
      </c>
      <c r="H532" s="44">
        <v>4.3499999999999996</v>
      </c>
      <c r="I532" s="44">
        <f t="shared" si="11"/>
        <v>1.3770114942528737</v>
      </c>
    </row>
    <row r="533" spans="2:12" x14ac:dyDescent="0.3">
      <c r="B533" s="27"/>
      <c r="C533" s="27">
        <v>842</v>
      </c>
      <c r="D533" s="27" t="s">
        <v>218</v>
      </c>
      <c r="E533" s="109">
        <v>20</v>
      </c>
      <c r="F533" s="27"/>
      <c r="G533" s="27">
        <v>1</v>
      </c>
      <c r="H533" s="44">
        <v>1</v>
      </c>
      <c r="I533" s="44">
        <f t="shared" si="11"/>
        <v>20</v>
      </c>
    </row>
    <row r="534" spans="2:12" x14ac:dyDescent="0.3">
      <c r="B534" s="27"/>
      <c r="C534" s="27">
        <v>843</v>
      </c>
      <c r="D534" s="27" t="s">
        <v>3613</v>
      </c>
      <c r="E534" s="109">
        <v>22.5</v>
      </c>
      <c r="F534" s="27"/>
      <c r="G534" s="27">
        <v>2</v>
      </c>
      <c r="H534" s="44">
        <v>52.14</v>
      </c>
      <c r="I534" s="44">
        <f t="shared" si="11"/>
        <v>0.86306098964326816</v>
      </c>
    </row>
    <row r="535" spans="2:12" x14ac:dyDescent="0.3">
      <c r="B535" s="27"/>
      <c r="C535" s="27">
        <v>844</v>
      </c>
      <c r="D535" s="27" t="s">
        <v>221</v>
      </c>
      <c r="E535" s="109">
        <v>70</v>
      </c>
      <c r="F535" s="27"/>
      <c r="G535" s="27">
        <v>2</v>
      </c>
      <c r="H535" s="44">
        <v>52.14</v>
      </c>
      <c r="I535" s="44">
        <f t="shared" si="11"/>
        <v>2.6850786344457229</v>
      </c>
    </row>
    <row r="536" spans="2:12" x14ac:dyDescent="0.3">
      <c r="B536" s="27"/>
      <c r="C536" s="27">
        <v>845</v>
      </c>
      <c r="D536" s="27" t="s">
        <v>222</v>
      </c>
      <c r="E536" s="109">
        <v>80</v>
      </c>
      <c r="F536" s="27"/>
      <c r="G536" s="27">
        <v>2</v>
      </c>
      <c r="H536" s="44">
        <v>521.42999999999995</v>
      </c>
      <c r="I536" s="44">
        <f t="shared" si="11"/>
        <v>0.30684847438774143</v>
      </c>
    </row>
    <row r="537" spans="2:12" x14ac:dyDescent="0.3">
      <c r="B537" s="27"/>
      <c r="C537" s="27">
        <v>846</v>
      </c>
      <c r="D537" s="27" t="s">
        <v>2547</v>
      </c>
      <c r="E537" s="109">
        <v>6</v>
      </c>
      <c r="F537" s="27"/>
      <c r="G537" s="27">
        <v>2</v>
      </c>
      <c r="H537" s="44">
        <v>521.42999999999995</v>
      </c>
      <c r="I537" s="44">
        <f t="shared" si="11"/>
        <v>2.3013635579080607E-2</v>
      </c>
    </row>
    <row r="538" spans="2:12" x14ac:dyDescent="0.3">
      <c r="B538" s="27"/>
      <c r="C538" s="27">
        <v>867</v>
      </c>
      <c r="D538" s="27" t="s">
        <v>4886</v>
      </c>
      <c r="E538" s="109">
        <v>38.99</v>
      </c>
      <c r="F538" s="27"/>
      <c r="G538" s="27">
        <v>1</v>
      </c>
      <c r="H538" s="44">
        <v>52.14</v>
      </c>
      <c r="I538" s="44">
        <f t="shared" si="11"/>
        <v>0.74779439969313388</v>
      </c>
    </row>
    <row r="539" spans="2:12" x14ac:dyDescent="0.3">
      <c r="B539" s="27"/>
      <c r="C539" s="27">
        <v>868</v>
      </c>
      <c r="D539" s="27" t="s">
        <v>220</v>
      </c>
      <c r="E539" s="109">
        <v>984.5</v>
      </c>
      <c r="F539" s="27"/>
      <c r="G539" s="27">
        <v>1</v>
      </c>
      <c r="H539" s="44">
        <v>52.14</v>
      </c>
      <c r="I539" s="44">
        <f t="shared" si="11"/>
        <v>18.881856540084389</v>
      </c>
    </row>
    <row r="540" spans="2:12" x14ac:dyDescent="0.3">
      <c r="B540" s="27"/>
      <c r="C540" s="27"/>
      <c r="D540" s="27" t="s">
        <v>7034</v>
      </c>
      <c r="E540" s="109">
        <v>279</v>
      </c>
      <c r="F540" s="27"/>
      <c r="G540" s="27">
        <v>1</v>
      </c>
      <c r="H540" s="44">
        <v>52.14</v>
      </c>
      <c r="I540" s="44">
        <f t="shared" si="11"/>
        <v>5.350978135788262</v>
      </c>
      <c r="J540" s="57" t="s">
        <v>15</v>
      </c>
      <c r="K540" s="132">
        <f>SUM(I509:I540)</f>
        <v>79.098794166481753</v>
      </c>
      <c r="L540" s="147">
        <f>COUNT(I509:I540)</f>
        <v>32</v>
      </c>
    </row>
    <row r="542" spans="2:12" x14ac:dyDescent="0.3">
      <c r="I542" s="25">
        <f>SUM(I4:I540)</f>
        <v>820.13586880035189</v>
      </c>
      <c r="K542" s="66">
        <f>SUM(K3:K540)</f>
        <v>820.13586880035143</v>
      </c>
      <c r="L542" s="66">
        <f>SUM(L3:L540)</f>
        <v>525</v>
      </c>
    </row>
    <row r="543" spans="2:12" x14ac:dyDescent="0.3">
      <c r="J543" s="193" t="s">
        <v>7039</v>
      </c>
      <c r="K543" s="215">
        <f>K542-I542</f>
        <v>0</v>
      </c>
    </row>
  </sheetData>
  <pageMargins left="0.7" right="0.7" top="0.75" bottom="0.75" header="0.3" footer="0.3"/>
  <pageSetup paperSize="9" scale="5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7"/>
  <sheetViews>
    <sheetView zoomScale="80" zoomScaleNormal="80" workbookViewId="0">
      <pane ySplit="3" topLeftCell="A205" activePane="bottomLeft" state="frozen"/>
      <selection pane="bottomLeft" activeCell="AC237" sqref="AC237"/>
    </sheetView>
  </sheetViews>
  <sheetFormatPr defaultColWidth="9" defaultRowHeight="14" x14ac:dyDescent="0.3"/>
  <cols>
    <col min="1" max="1" width="2.58203125" style="66" customWidth="1"/>
    <col min="2" max="2" width="12.25" style="66" customWidth="1"/>
    <col min="3" max="3" width="4.33203125" style="66" bestFit="1" customWidth="1"/>
    <col min="4" max="4" width="31" style="66" customWidth="1"/>
    <col min="5" max="5" width="13.33203125" style="110" customWidth="1"/>
    <col min="6" max="7" width="4.83203125" style="66" customWidth="1"/>
    <col min="8" max="8" width="8.33203125" style="25" customWidth="1"/>
    <col min="9" max="9" width="6" style="25" customWidth="1"/>
    <col min="10" max="10" width="2.08203125" style="25" customWidth="1"/>
    <col min="11" max="11" width="11.58203125" style="66" customWidth="1"/>
    <col min="12" max="16384" width="9" style="66"/>
  </cols>
  <sheetData>
    <row r="1" spans="2:12" x14ac:dyDescent="0.3">
      <c r="B1" s="40" t="s">
        <v>453</v>
      </c>
      <c r="C1" s="27"/>
      <c r="D1" s="27"/>
      <c r="E1" s="109"/>
      <c r="F1" s="27"/>
      <c r="G1" s="27"/>
      <c r="H1" s="44"/>
      <c r="I1" s="44"/>
    </row>
    <row r="2" spans="2:12" x14ac:dyDescent="0.3">
      <c r="B2" s="40" t="s">
        <v>8</v>
      </c>
      <c r="C2" s="40" t="s">
        <v>0</v>
      </c>
      <c r="D2" s="40" t="s">
        <v>1</v>
      </c>
      <c r="E2" s="111" t="s">
        <v>578</v>
      </c>
      <c r="F2" s="40" t="s">
        <v>3</v>
      </c>
      <c r="G2" s="40" t="s">
        <v>4</v>
      </c>
      <c r="H2" s="49" t="s">
        <v>5</v>
      </c>
      <c r="I2" s="49" t="s">
        <v>6</v>
      </c>
    </row>
    <row r="3" spans="2:12" x14ac:dyDescent="0.3">
      <c r="B3" s="40" t="s">
        <v>7</v>
      </c>
      <c r="C3" s="27"/>
      <c r="D3" s="27"/>
      <c r="E3" s="109"/>
      <c r="F3" s="27"/>
      <c r="G3" s="27"/>
      <c r="H3" s="44"/>
      <c r="I3" s="44"/>
      <c r="J3" s="26"/>
    </row>
    <row r="4" spans="2:12" x14ac:dyDescent="0.3">
      <c r="B4" s="27"/>
      <c r="C4" s="27">
        <v>1</v>
      </c>
      <c r="D4" s="27" t="s">
        <v>283</v>
      </c>
      <c r="E4" s="109">
        <v>1.21</v>
      </c>
      <c r="F4" s="27">
        <v>6</v>
      </c>
      <c r="G4" s="27">
        <v>2</v>
      </c>
      <c r="H4" s="44">
        <v>1.2</v>
      </c>
      <c r="I4" s="44">
        <f>(E4*G4)/H4</f>
        <v>2.0166666666666666</v>
      </c>
      <c r="K4" s="66" t="s">
        <v>4914</v>
      </c>
      <c r="L4" s="66" t="s">
        <v>2595</v>
      </c>
    </row>
    <row r="5" spans="2:12" x14ac:dyDescent="0.3">
      <c r="B5" s="27"/>
      <c r="C5" s="27">
        <v>2</v>
      </c>
      <c r="D5" s="27" t="s">
        <v>283</v>
      </c>
      <c r="E5" s="109">
        <v>0.63</v>
      </c>
      <c r="F5" s="27"/>
      <c r="G5" s="27">
        <v>1</v>
      </c>
      <c r="H5" s="44">
        <v>1</v>
      </c>
      <c r="I5" s="44">
        <f t="shared" ref="I5:I68" si="0">(E5*G5)/H5</f>
        <v>0.63</v>
      </c>
      <c r="K5" s="66" t="s">
        <v>1596</v>
      </c>
      <c r="L5" s="66" t="s">
        <v>4243</v>
      </c>
    </row>
    <row r="6" spans="2:12" x14ac:dyDescent="0.3">
      <c r="B6" s="27"/>
      <c r="C6" s="27">
        <v>3</v>
      </c>
      <c r="D6" s="27" t="s">
        <v>365</v>
      </c>
      <c r="E6" s="107">
        <f>VLOOKUP(D6,'[1]new tesco'!$B$6:$I$297,8,FALSE)</f>
        <v>0.79</v>
      </c>
      <c r="F6" s="27">
        <v>16</v>
      </c>
      <c r="G6" s="27">
        <v>1</v>
      </c>
      <c r="H6" s="44">
        <v>1.6</v>
      </c>
      <c r="I6" s="44">
        <f t="shared" si="0"/>
        <v>0.49375000000000002</v>
      </c>
      <c r="K6" s="66" t="s">
        <v>4915</v>
      </c>
      <c r="L6" s="66" t="s">
        <v>4916</v>
      </c>
    </row>
    <row r="7" spans="2:12" x14ac:dyDescent="0.3">
      <c r="B7" s="27"/>
      <c r="C7" s="27">
        <v>4</v>
      </c>
      <c r="D7" s="27" t="s">
        <v>17</v>
      </c>
      <c r="E7" s="107">
        <f>VLOOKUP(D7,'[1]new tesco'!$B$6:$I$297,8,FALSE)</f>
        <v>1.9</v>
      </c>
      <c r="F7" s="27">
        <v>4</v>
      </c>
      <c r="G7" s="27">
        <v>2</v>
      </c>
      <c r="H7" s="44">
        <v>1</v>
      </c>
      <c r="I7" s="44">
        <f t="shared" si="0"/>
        <v>3.8</v>
      </c>
      <c r="K7" s="66" t="s">
        <v>4917</v>
      </c>
      <c r="L7" s="66" t="s">
        <v>2601</v>
      </c>
    </row>
    <row r="8" spans="2:12" x14ac:dyDescent="0.3">
      <c r="B8" s="27"/>
      <c r="C8" s="27">
        <v>5</v>
      </c>
      <c r="D8" s="27" t="s">
        <v>17</v>
      </c>
      <c r="E8" s="107">
        <v>1.3</v>
      </c>
      <c r="F8" s="27">
        <v>2</v>
      </c>
      <c r="G8" s="27">
        <v>1</v>
      </c>
      <c r="H8" s="44">
        <v>2</v>
      </c>
      <c r="I8" s="44">
        <f t="shared" si="0"/>
        <v>0.65</v>
      </c>
      <c r="K8" s="66" t="s">
        <v>4917</v>
      </c>
      <c r="L8" s="66" t="s">
        <v>4918</v>
      </c>
    </row>
    <row r="9" spans="2:12" x14ac:dyDescent="0.3">
      <c r="B9" s="27"/>
      <c r="C9" s="27">
        <v>6</v>
      </c>
      <c r="D9" s="27" t="s">
        <v>284</v>
      </c>
      <c r="E9" s="107">
        <f>VLOOKUP(D9,'[1]new tesco'!$B$6:$I$297,8,FALSE)</f>
        <v>1.99</v>
      </c>
      <c r="F9" s="27">
        <v>4</v>
      </c>
      <c r="G9" s="27">
        <v>1</v>
      </c>
      <c r="H9" s="44">
        <v>1</v>
      </c>
      <c r="I9" s="44">
        <f t="shared" si="0"/>
        <v>1.99</v>
      </c>
      <c r="K9" s="66" t="s">
        <v>4919</v>
      </c>
      <c r="L9" s="66" t="s">
        <v>2599</v>
      </c>
    </row>
    <row r="10" spans="2:12" x14ac:dyDescent="0.3">
      <c r="B10" s="27"/>
      <c r="C10" s="27">
        <v>7</v>
      </c>
      <c r="D10" s="27" t="s">
        <v>284</v>
      </c>
      <c r="E10" s="107">
        <f>VLOOKUP(D10,'[1]new tesco'!$B$6:$I$297,8,FALSE)</f>
        <v>1.99</v>
      </c>
      <c r="F10" s="27">
        <v>2</v>
      </c>
      <c r="G10" s="27">
        <v>1</v>
      </c>
      <c r="H10" s="44">
        <v>1</v>
      </c>
      <c r="I10" s="44">
        <f t="shared" si="0"/>
        <v>1.99</v>
      </c>
      <c r="K10" s="66" t="s">
        <v>4919</v>
      </c>
    </row>
    <row r="11" spans="2:12" x14ac:dyDescent="0.3">
      <c r="B11" s="27"/>
      <c r="C11" s="27">
        <v>8</v>
      </c>
      <c r="D11" s="27" t="s">
        <v>19</v>
      </c>
      <c r="E11" s="107">
        <v>1.69</v>
      </c>
      <c r="F11" s="27">
        <v>12</v>
      </c>
      <c r="G11" s="27">
        <v>2</v>
      </c>
      <c r="H11" s="44">
        <v>1.85</v>
      </c>
      <c r="I11" s="44">
        <f t="shared" si="0"/>
        <v>1.8270270270270268</v>
      </c>
      <c r="K11" s="66" t="s">
        <v>4920</v>
      </c>
      <c r="L11" s="66" t="s">
        <v>3759</v>
      </c>
    </row>
    <row r="12" spans="2:12" x14ac:dyDescent="0.3">
      <c r="B12" s="27"/>
      <c r="C12" s="27">
        <v>9</v>
      </c>
      <c r="D12" s="27" t="s">
        <v>3658</v>
      </c>
      <c r="E12" s="107">
        <v>2.1</v>
      </c>
      <c r="F12" s="27"/>
      <c r="G12" s="27">
        <v>2</v>
      </c>
      <c r="H12" s="44">
        <v>1.52</v>
      </c>
      <c r="I12" s="44">
        <f t="shared" si="0"/>
        <v>2.763157894736842</v>
      </c>
      <c r="K12" s="66" t="s">
        <v>4921</v>
      </c>
      <c r="L12" s="66" t="s">
        <v>4922</v>
      </c>
    </row>
    <row r="13" spans="2:12" x14ac:dyDescent="0.3">
      <c r="B13" s="27"/>
      <c r="C13" s="27">
        <v>10</v>
      </c>
      <c r="D13" s="27" t="s">
        <v>4904</v>
      </c>
      <c r="E13" s="107">
        <f>VLOOKUP(D13,'[1]new tesco'!$B$6:$I$297,8,FALSE)</f>
        <v>2.36</v>
      </c>
      <c r="F13" s="27">
        <v>4</v>
      </c>
      <c r="G13" s="27">
        <v>1</v>
      </c>
      <c r="H13" s="44">
        <v>1.33</v>
      </c>
      <c r="I13" s="44">
        <f t="shared" si="0"/>
        <v>1.7744360902255638</v>
      </c>
      <c r="K13" s="66" t="s">
        <v>4923</v>
      </c>
      <c r="L13" s="66" t="s">
        <v>4924</v>
      </c>
    </row>
    <row r="14" spans="2:12" x14ac:dyDescent="0.3">
      <c r="B14" s="27"/>
      <c r="C14" s="27">
        <v>11</v>
      </c>
      <c r="D14" s="27" t="s">
        <v>2065</v>
      </c>
      <c r="E14" s="107">
        <f>VLOOKUP(D14,'[1]new tesco'!$B$6:$I$297,8,FALSE)</f>
        <v>5.75</v>
      </c>
      <c r="F14" s="27"/>
      <c r="G14" s="27">
        <v>1</v>
      </c>
      <c r="H14" s="44">
        <v>1.41</v>
      </c>
      <c r="I14" s="44">
        <f t="shared" si="0"/>
        <v>4.0780141843971638</v>
      </c>
      <c r="K14" s="66" t="s">
        <v>4925</v>
      </c>
      <c r="L14" s="66" t="s">
        <v>2607</v>
      </c>
    </row>
    <row r="15" spans="2:12" x14ac:dyDescent="0.3">
      <c r="B15" s="27"/>
      <c r="C15" s="27">
        <v>12</v>
      </c>
      <c r="D15" s="27" t="s">
        <v>20</v>
      </c>
      <c r="E15" s="107">
        <v>3.56</v>
      </c>
      <c r="F15" s="27"/>
      <c r="G15" s="27">
        <v>3</v>
      </c>
      <c r="H15" s="44">
        <v>1.25</v>
      </c>
      <c r="I15" s="44">
        <f t="shared" si="0"/>
        <v>8.5440000000000005</v>
      </c>
      <c r="K15" s="66" t="s">
        <v>4926</v>
      </c>
      <c r="L15" s="66" t="s">
        <v>4254</v>
      </c>
    </row>
    <row r="16" spans="2:12" x14ac:dyDescent="0.3">
      <c r="B16" s="27"/>
      <c r="C16" s="27">
        <v>13</v>
      </c>
      <c r="D16" s="27" t="s">
        <v>223</v>
      </c>
      <c r="E16" s="107">
        <v>1.58</v>
      </c>
      <c r="F16" s="27">
        <v>6</v>
      </c>
      <c r="G16" s="27">
        <v>1</v>
      </c>
      <c r="H16" s="44">
        <v>3</v>
      </c>
      <c r="I16" s="44">
        <f t="shared" si="0"/>
        <v>0.52666666666666673</v>
      </c>
      <c r="K16" s="66" t="s">
        <v>4927</v>
      </c>
      <c r="L16" s="66" t="s">
        <v>2611</v>
      </c>
    </row>
    <row r="17" spans="2:12" x14ac:dyDescent="0.3">
      <c r="B17" s="27"/>
      <c r="C17" s="27">
        <v>14</v>
      </c>
      <c r="D17" s="27" t="s">
        <v>21</v>
      </c>
      <c r="E17" s="107">
        <v>1.75</v>
      </c>
      <c r="F17" s="27"/>
      <c r="G17" s="27">
        <v>1</v>
      </c>
      <c r="H17" s="44">
        <v>1</v>
      </c>
      <c r="I17" s="44">
        <f t="shared" si="0"/>
        <v>1.75</v>
      </c>
      <c r="K17" s="66" t="s">
        <v>4928</v>
      </c>
      <c r="L17" s="66" t="s">
        <v>3763</v>
      </c>
    </row>
    <row r="18" spans="2:12" x14ac:dyDescent="0.3">
      <c r="B18" s="27"/>
      <c r="C18" s="27">
        <v>15</v>
      </c>
      <c r="D18" s="27" t="s">
        <v>22</v>
      </c>
      <c r="E18" s="107"/>
      <c r="F18" s="27">
        <v>16</v>
      </c>
      <c r="G18" s="27">
        <v>1</v>
      </c>
      <c r="H18" s="44">
        <v>4</v>
      </c>
      <c r="I18" s="44">
        <f t="shared" si="0"/>
        <v>0</v>
      </c>
      <c r="K18" s="66" t="s">
        <v>4929</v>
      </c>
      <c r="L18" s="66" t="s">
        <v>4258</v>
      </c>
    </row>
    <row r="19" spans="2:12" x14ac:dyDescent="0.3">
      <c r="B19" s="27"/>
      <c r="C19" s="27">
        <v>16</v>
      </c>
      <c r="D19" s="27" t="s">
        <v>23</v>
      </c>
      <c r="E19" s="107">
        <v>4.75</v>
      </c>
      <c r="F19" s="27"/>
      <c r="G19" s="27">
        <v>1</v>
      </c>
      <c r="H19" s="44">
        <v>1</v>
      </c>
      <c r="I19" s="44">
        <f t="shared" si="0"/>
        <v>4.75</v>
      </c>
      <c r="K19" s="66" t="s">
        <v>4930</v>
      </c>
      <c r="L19" s="66" t="s">
        <v>4931</v>
      </c>
    </row>
    <row r="20" spans="2:12" x14ac:dyDescent="0.3">
      <c r="B20" s="27"/>
      <c r="C20" s="27">
        <v>17</v>
      </c>
      <c r="D20" s="27" t="s">
        <v>24</v>
      </c>
      <c r="E20" s="107">
        <v>3.15</v>
      </c>
      <c r="F20" s="27"/>
      <c r="G20" s="27">
        <v>1</v>
      </c>
      <c r="H20" s="44">
        <v>1</v>
      </c>
      <c r="I20" s="44">
        <f t="shared" si="0"/>
        <v>3.15</v>
      </c>
      <c r="K20" s="66" t="s">
        <v>4932</v>
      </c>
      <c r="L20" s="66" t="s">
        <v>4933</v>
      </c>
    </row>
    <row r="21" spans="2:12" x14ac:dyDescent="0.3">
      <c r="B21" s="27"/>
      <c r="C21" s="27">
        <v>18</v>
      </c>
      <c r="D21" s="27" t="s">
        <v>4905</v>
      </c>
      <c r="E21" s="107">
        <v>1.052</v>
      </c>
      <c r="F21" s="27"/>
      <c r="G21" s="27">
        <v>1</v>
      </c>
      <c r="H21" s="44">
        <v>1</v>
      </c>
      <c r="I21" s="44">
        <f t="shared" si="0"/>
        <v>1.052</v>
      </c>
      <c r="K21" s="66" t="s">
        <v>4934</v>
      </c>
      <c r="L21" s="66" t="s">
        <v>4935</v>
      </c>
    </row>
    <row r="22" spans="2:12" x14ac:dyDescent="0.3">
      <c r="B22" s="27"/>
      <c r="C22" s="27">
        <v>19</v>
      </c>
      <c r="D22" s="27" t="s">
        <v>25</v>
      </c>
      <c r="E22" s="107">
        <v>2.63</v>
      </c>
      <c r="F22" s="27">
        <v>3</v>
      </c>
      <c r="G22" s="27">
        <v>2</v>
      </c>
      <c r="H22" s="44">
        <v>1.5</v>
      </c>
      <c r="I22" s="44">
        <f t="shared" si="0"/>
        <v>3.5066666666666664</v>
      </c>
      <c r="K22" s="66" t="s">
        <v>4936</v>
      </c>
      <c r="L22" s="66" t="s">
        <v>4937</v>
      </c>
    </row>
    <row r="23" spans="2:12" x14ac:dyDescent="0.3">
      <c r="B23" s="27"/>
      <c r="C23" s="27">
        <v>20</v>
      </c>
      <c r="D23" s="27" t="s">
        <v>225</v>
      </c>
      <c r="E23" s="107">
        <v>3.15</v>
      </c>
      <c r="F23" s="27">
        <v>4</v>
      </c>
      <c r="G23" s="27">
        <v>1</v>
      </c>
      <c r="H23" s="44">
        <v>1.33</v>
      </c>
      <c r="I23" s="44">
        <f t="shared" si="0"/>
        <v>2.3684210526315788</v>
      </c>
      <c r="K23" s="66" t="s">
        <v>4938</v>
      </c>
      <c r="L23" s="66" t="s">
        <v>3768</v>
      </c>
    </row>
    <row r="24" spans="2:12" x14ac:dyDescent="0.3">
      <c r="B24" s="27"/>
      <c r="C24" s="27">
        <v>21</v>
      </c>
      <c r="D24" s="27" t="s">
        <v>3662</v>
      </c>
      <c r="E24" s="107">
        <v>2.1</v>
      </c>
      <c r="F24" s="27">
        <v>10</v>
      </c>
      <c r="G24" s="27">
        <v>1</v>
      </c>
      <c r="H24" s="44">
        <v>2</v>
      </c>
      <c r="I24" s="44">
        <f t="shared" si="0"/>
        <v>1.05</v>
      </c>
      <c r="K24" s="66" t="s">
        <v>4939</v>
      </c>
      <c r="L24" s="66" t="s">
        <v>4940</v>
      </c>
    </row>
    <row r="25" spans="2:12" x14ac:dyDescent="0.3">
      <c r="B25" s="27"/>
      <c r="C25" s="27">
        <v>22</v>
      </c>
      <c r="D25" s="27" t="s">
        <v>226</v>
      </c>
      <c r="E25" s="107">
        <v>1.31</v>
      </c>
      <c r="F25" s="27"/>
      <c r="G25" s="27">
        <v>2</v>
      </c>
      <c r="H25" s="44">
        <v>1.66</v>
      </c>
      <c r="I25" s="44">
        <f t="shared" si="0"/>
        <v>1.5783132530120483</v>
      </c>
      <c r="K25" s="66" t="s">
        <v>4941</v>
      </c>
      <c r="L25" s="66" t="s">
        <v>4942</v>
      </c>
    </row>
    <row r="26" spans="2:12" x14ac:dyDescent="0.3">
      <c r="B26" s="27"/>
      <c r="C26" s="27">
        <v>23</v>
      </c>
      <c r="D26" s="27" t="s">
        <v>227</v>
      </c>
      <c r="E26" s="107">
        <v>1.48</v>
      </c>
      <c r="F26" s="27"/>
      <c r="G26" s="27">
        <v>1</v>
      </c>
      <c r="H26" s="44">
        <v>2</v>
      </c>
      <c r="I26" s="44">
        <f t="shared" si="0"/>
        <v>0.74</v>
      </c>
      <c r="K26" s="66" t="s">
        <v>4943</v>
      </c>
      <c r="L26" s="66" t="s">
        <v>3770</v>
      </c>
    </row>
    <row r="27" spans="2:12" x14ac:dyDescent="0.3">
      <c r="B27" s="27"/>
      <c r="C27" s="27">
        <v>24</v>
      </c>
      <c r="D27" s="27" t="s">
        <v>27</v>
      </c>
      <c r="E27" s="107">
        <f>VLOOKUP(D27,'[1]new tesco'!$B$6:$I$297,8,FALSE)</f>
        <v>0.94</v>
      </c>
      <c r="F27" s="27"/>
      <c r="G27" s="27">
        <v>2</v>
      </c>
      <c r="H27" s="44">
        <v>1.85</v>
      </c>
      <c r="I27" s="44">
        <f t="shared" si="0"/>
        <v>1.0162162162162161</v>
      </c>
      <c r="K27" s="66" t="s">
        <v>4944</v>
      </c>
      <c r="L27" s="66" t="s">
        <v>2633</v>
      </c>
    </row>
    <row r="28" spans="2:12" x14ac:dyDescent="0.3">
      <c r="B28" s="27"/>
      <c r="C28" s="27">
        <v>25</v>
      </c>
      <c r="D28" s="27" t="s">
        <v>41</v>
      </c>
      <c r="E28" s="107">
        <f>VLOOKUP(D28,'[1]new tesco'!$B$6:$I$297,8,FALSE)</f>
        <v>1.58</v>
      </c>
      <c r="F28" s="27">
        <v>24</v>
      </c>
      <c r="G28" s="27">
        <v>1</v>
      </c>
      <c r="H28" s="44">
        <v>1.6</v>
      </c>
      <c r="I28" s="44">
        <f t="shared" si="0"/>
        <v>0.98750000000000004</v>
      </c>
      <c r="K28" s="66" t="s">
        <v>4945</v>
      </c>
      <c r="L28" s="66" t="s">
        <v>3771</v>
      </c>
    </row>
    <row r="29" spans="2:12" x14ac:dyDescent="0.3">
      <c r="B29" s="27"/>
      <c r="C29" s="27">
        <v>26</v>
      </c>
      <c r="D29" s="27" t="s">
        <v>2094</v>
      </c>
      <c r="E29" s="107">
        <v>1.58</v>
      </c>
      <c r="F29" s="27"/>
      <c r="G29" s="27">
        <v>1</v>
      </c>
      <c r="H29" s="44">
        <v>2.5</v>
      </c>
      <c r="I29" s="44">
        <f t="shared" si="0"/>
        <v>0.63200000000000001</v>
      </c>
      <c r="K29" s="66" t="s">
        <v>2080</v>
      </c>
      <c r="L29" s="66" t="s">
        <v>4946</v>
      </c>
    </row>
    <row r="30" spans="2:12" x14ac:dyDescent="0.3">
      <c r="B30" s="27"/>
      <c r="C30" s="27">
        <v>27</v>
      </c>
      <c r="D30" s="27" t="s">
        <v>381</v>
      </c>
      <c r="E30" s="107">
        <f>VLOOKUP(D30,'[1]new tesco'!$B$6:$I$297,8,FALSE)</f>
        <v>0.53</v>
      </c>
      <c r="F30" s="27"/>
      <c r="G30" s="27">
        <v>1</v>
      </c>
      <c r="H30" s="44">
        <v>1</v>
      </c>
      <c r="I30" s="44">
        <f t="shared" si="0"/>
        <v>0.53</v>
      </c>
      <c r="K30" s="66" t="s">
        <v>4947</v>
      </c>
      <c r="L30" s="66" t="s">
        <v>3772</v>
      </c>
    </row>
    <row r="31" spans="2:12" x14ac:dyDescent="0.3">
      <c r="B31" s="27"/>
      <c r="C31" s="27">
        <v>28</v>
      </c>
      <c r="D31" s="27" t="s">
        <v>3664</v>
      </c>
      <c r="E31" s="107">
        <v>0.45</v>
      </c>
      <c r="F31" s="27"/>
      <c r="G31" s="27">
        <v>2</v>
      </c>
      <c r="H31" s="44">
        <v>1</v>
      </c>
      <c r="I31" s="44">
        <f t="shared" si="0"/>
        <v>0.9</v>
      </c>
      <c r="K31" s="66" t="s">
        <v>4948</v>
      </c>
      <c r="L31" s="66" t="s">
        <v>3773</v>
      </c>
    </row>
    <row r="32" spans="2:12" x14ac:dyDescent="0.3">
      <c r="B32" s="27"/>
      <c r="C32" s="27">
        <v>29</v>
      </c>
      <c r="D32" s="27" t="s">
        <v>29</v>
      </c>
      <c r="E32" s="107">
        <v>0.04</v>
      </c>
      <c r="F32" s="27"/>
      <c r="G32" s="27">
        <v>1</v>
      </c>
      <c r="H32" s="44">
        <v>1</v>
      </c>
      <c r="I32" s="44">
        <f t="shared" si="0"/>
        <v>0.04</v>
      </c>
      <c r="K32" s="66" t="s">
        <v>4949</v>
      </c>
      <c r="L32" s="66" t="s">
        <v>3774</v>
      </c>
    </row>
    <row r="33" spans="2:12" x14ac:dyDescent="0.3">
      <c r="B33" s="27"/>
      <c r="C33" s="27">
        <v>30</v>
      </c>
      <c r="D33" s="27" t="s">
        <v>30</v>
      </c>
      <c r="E33" s="107">
        <v>0.11</v>
      </c>
      <c r="F33" s="27"/>
      <c r="G33" s="27">
        <v>1</v>
      </c>
      <c r="H33" s="44">
        <v>1</v>
      </c>
      <c r="I33" s="44">
        <f t="shared" si="0"/>
        <v>0.11</v>
      </c>
      <c r="K33" s="66" t="s">
        <v>4950</v>
      </c>
      <c r="L33" s="66" t="s">
        <v>2638</v>
      </c>
    </row>
    <row r="34" spans="2:12" x14ac:dyDescent="0.3">
      <c r="B34" s="27"/>
      <c r="C34" s="27">
        <v>31</v>
      </c>
      <c r="D34" s="27" t="s">
        <v>260</v>
      </c>
      <c r="E34" s="107">
        <v>0.26</v>
      </c>
      <c r="F34" s="27"/>
      <c r="G34" s="27">
        <v>1</v>
      </c>
      <c r="H34" s="44">
        <v>1</v>
      </c>
      <c r="I34" s="44">
        <f t="shared" si="0"/>
        <v>0.26</v>
      </c>
      <c r="K34" s="66" t="s">
        <v>974</v>
      </c>
      <c r="L34" s="66" t="s">
        <v>3775</v>
      </c>
    </row>
    <row r="35" spans="2:12" x14ac:dyDescent="0.3">
      <c r="B35" s="27"/>
      <c r="C35" s="27">
        <v>32</v>
      </c>
      <c r="D35" s="27" t="s">
        <v>31</v>
      </c>
      <c r="E35" s="107">
        <f>VLOOKUP(D35,'[1]new tesco'!$B$6:$I$297,8,FALSE)</f>
        <v>0.95</v>
      </c>
      <c r="F35" s="27"/>
      <c r="G35" s="27">
        <v>1</v>
      </c>
      <c r="H35" s="44">
        <v>1</v>
      </c>
      <c r="I35" s="44">
        <f t="shared" si="0"/>
        <v>0.95</v>
      </c>
      <c r="K35" s="66" t="s">
        <v>4951</v>
      </c>
      <c r="L35" s="66" t="s">
        <v>4952</v>
      </c>
    </row>
    <row r="36" spans="2:12" x14ac:dyDescent="0.3">
      <c r="B36" s="27"/>
      <c r="C36" s="27">
        <v>33</v>
      </c>
      <c r="D36" s="27" t="s">
        <v>32</v>
      </c>
      <c r="E36" s="107">
        <v>1.0900000000000001</v>
      </c>
      <c r="F36" s="27"/>
      <c r="G36" s="27">
        <v>1</v>
      </c>
      <c r="H36" s="44">
        <v>1</v>
      </c>
      <c r="I36" s="44">
        <f t="shared" si="0"/>
        <v>1.0900000000000001</v>
      </c>
      <c r="K36" s="66" t="s">
        <v>4953</v>
      </c>
      <c r="L36" s="66" t="s">
        <v>4277</v>
      </c>
    </row>
    <row r="37" spans="2:12" x14ac:dyDescent="0.3">
      <c r="B37" s="27"/>
      <c r="C37" s="27">
        <v>34</v>
      </c>
      <c r="D37" s="27" t="s">
        <v>33</v>
      </c>
      <c r="E37" s="107">
        <v>0.9</v>
      </c>
      <c r="F37" s="27"/>
      <c r="G37" s="27">
        <v>1</v>
      </c>
      <c r="H37" s="44">
        <v>1</v>
      </c>
      <c r="I37" s="44">
        <f t="shared" si="0"/>
        <v>0.9</v>
      </c>
      <c r="K37" s="66" t="s">
        <v>3688</v>
      </c>
      <c r="L37" s="66" t="s">
        <v>2645</v>
      </c>
    </row>
    <row r="38" spans="2:12" x14ac:dyDescent="0.3">
      <c r="B38" s="27"/>
      <c r="C38" s="27">
        <v>35</v>
      </c>
      <c r="D38" s="27" t="s">
        <v>35</v>
      </c>
      <c r="E38" s="107">
        <v>0.66</v>
      </c>
      <c r="F38" s="27"/>
      <c r="G38" s="27">
        <v>1</v>
      </c>
      <c r="H38" s="44">
        <v>3.33</v>
      </c>
      <c r="I38" s="44">
        <f t="shared" si="0"/>
        <v>0.1981981981981982</v>
      </c>
      <c r="K38" s="66" t="s">
        <v>1626</v>
      </c>
      <c r="L38" s="66" t="s">
        <v>2647</v>
      </c>
    </row>
    <row r="39" spans="2:12" x14ac:dyDescent="0.3">
      <c r="B39" s="27"/>
      <c r="C39" s="27">
        <v>36</v>
      </c>
      <c r="D39" s="27" t="s">
        <v>36</v>
      </c>
      <c r="E39" s="107">
        <v>2.1</v>
      </c>
      <c r="F39" s="27">
        <v>3</v>
      </c>
      <c r="G39" s="27">
        <v>1</v>
      </c>
      <c r="H39" s="44">
        <v>3</v>
      </c>
      <c r="I39" s="44">
        <f t="shared" si="0"/>
        <v>0.70000000000000007</v>
      </c>
      <c r="K39" s="66" t="s">
        <v>1638</v>
      </c>
      <c r="L39" s="66" t="s">
        <v>4954</v>
      </c>
    </row>
    <row r="40" spans="2:12" x14ac:dyDescent="0.3">
      <c r="B40" s="27"/>
      <c r="C40" s="27">
        <v>37</v>
      </c>
      <c r="D40" s="27" t="s">
        <v>37</v>
      </c>
      <c r="E40" s="107">
        <v>0.42</v>
      </c>
      <c r="F40" s="27"/>
      <c r="G40" s="27">
        <v>2</v>
      </c>
      <c r="H40" s="44">
        <v>1</v>
      </c>
      <c r="I40" s="44">
        <f t="shared" si="0"/>
        <v>0.84</v>
      </c>
      <c r="K40" s="66" t="s">
        <v>4279</v>
      </c>
      <c r="L40" s="66" t="s">
        <v>3779</v>
      </c>
    </row>
    <row r="41" spans="2:12" x14ac:dyDescent="0.3">
      <c r="B41" s="27"/>
      <c r="C41" s="27">
        <v>38</v>
      </c>
      <c r="D41" s="27" t="s">
        <v>42</v>
      </c>
      <c r="E41" s="107">
        <v>0.43</v>
      </c>
      <c r="F41" s="27"/>
      <c r="G41" s="27">
        <v>1</v>
      </c>
      <c r="H41" s="44">
        <v>1</v>
      </c>
      <c r="I41" s="44">
        <f t="shared" si="0"/>
        <v>0.43</v>
      </c>
      <c r="K41" s="66" t="s">
        <v>4955</v>
      </c>
      <c r="L41" s="66" t="s">
        <v>4956</v>
      </c>
    </row>
    <row r="42" spans="2:12" x14ac:dyDescent="0.3">
      <c r="B42" s="27"/>
      <c r="C42" s="27">
        <v>39</v>
      </c>
      <c r="D42" s="27" t="s">
        <v>590</v>
      </c>
      <c r="E42" s="107">
        <v>0.95</v>
      </c>
      <c r="F42" s="27">
        <v>3</v>
      </c>
      <c r="G42" s="27">
        <v>1</v>
      </c>
      <c r="H42" s="44">
        <v>3</v>
      </c>
      <c r="I42" s="44">
        <f t="shared" si="0"/>
        <v>0.31666666666666665</v>
      </c>
      <c r="K42" s="66" t="s">
        <v>4957</v>
      </c>
      <c r="L42" s="66" t="s">
        <v>3781</v>
      </c>
    </row>
    <row r="43" spans="2:12" x14ac:dyDescent="0.3">
      <c r="B43" s="27"/>
      <c r="C43" s="27">
        <v>40</v>
      </c>
      <c r="D43" s="27" t="s">
        <v>3665</v>
      </c>
      <c r="E43" s="107">
        <v>0.47</v>
      </c>
      <c r="F43" s="27">
        <v>3</v>
      </c>
      <c r="G43" s="27">
        <v>1</v>
      </c>
      <c r="H43" s="44">
        <v>3</v>
      </c>
      <c r="I43" s="44">
        <f t="shared" si="0"/>
        <v>0.15666666666666665</v>
      </c>
      <c r="K43" s="66" t="s">
        <v>4957</v>
      </c>
      <c r="L43" s="66" t="s">
        <v>3782</v>
      </c>
    </row>
    <row r="44" spans="2:12" x14ac:dyDescent="0.3">
      <c r="B44" s="27"/>
      <c r="C44" s="27">
        <v>41</v>
      </c>
      <c r="D44" s="27" t="s">
        <v>28</v>
      </c>
      <c r="E44" s="107">
        <v>1.49</v>
      </c>
      <c r="F44" s="27"/>
      <c r="G44" s="27">
        <v>1</v>
      </c>
      <c r="H44" s="44">
        <v>3.13</v>
      </c>
      <c r="I44" s="44">
        <f t="shared" si="0"/>
        <v>0.47603833865814699</v>
      </c>
      <c r="K44" s="66" t="s">
        <v>4958</v>
      </c>
      <c r="L44" s="66" t="s">
        <v>2655</v>
      </c>
    </row>
    <row r="45" spans="2:12" x14ac:dyDescent="0.3">
      <c r="B45" s="27"/>
      <c r="C45" s="27">
        <v>42</v>
      </c>
      <c r="D45" s="27" t="s">
        <v>289</v>
      </c>
      <c r="E45" s="107">
        <f>VLOOKUP(D45,'[1]new tesco'!$B$6:$I$297,8,FALSE)</f>
        <v>1.26</v>
      </c>
      <c r="F45" s="27">
        <v>15</v>
      </c>
      <c r="G45" s="27">
        <v>1</v>
      </c>
      <c r="H45" s="44">
        <v>5</v>
      </c>
      <c r="I45" s="44">
        <f t="shared" si="0"/>
        <v>0.252</v>
      </c>
      <c r="K45" s="66" t="s">
        <v>4959</v>
      </c>
      <c r="L45" s="66" t="s">
        <v>4960</v>
      </c>
    </row>
    <row r="46" spans="2:12" x14ac:dyDescent="0.3">
      <c r="B46" s="27"/>
      <c r="C46" s="27">
        <v>43</v>
      </c>
      <c r="D46" s="27" t="s">
        <v>4232</v>
      </c>
      <c r="E46" s="107">
        <v>1.47</v>
      </c>
      <c r="F46" s="27">
        <v>3</v>
      </c>
      <c r="G46" s="27">
        <v>2</v>
      </c>
      <c r="H46" s="44">
        <v>1.2</v>
      </c>
      <c r="I46" s="44">
        <f t="shared" si="0"/>
        <v>2.4500000000000002</v>
      </c>
      <c r="K46" s="66" t="s">
        <v>4961</v>
      </c>
      <c r="L46" s="66" t="s">
        <v>4962</v>
      </c>
    </row>
    <row r="47" spans="2:12" x14ac:dyDescent="0.3">
      <c r="B47" s="27"/>
      <c r="C47" s="27">
        <v>44</v>
      </c>
      <c r="D47" s="27" t="s">
        <v>228</v>
      </c>
      <c r="E47" s="107">
        <v>1.05</v>
      </c>
      <c r="F47" s="27"/>
      <c r="G47" s="27">
        <v>2</v>
      </c>
      <c r="H47" s="44">
        <v>1</v>
      </c>
      <c r="I47" s="44">
        <f t="shared" si="0"/>
        <v>2.1</v>
      </c>
      <c r="K47" s="66" t="s">
        <v>4963</v>
      </c>
      <c r="L47" s="66" t="s">
        <v>2660</v>
      </c>
    </row>
    <row r="48" spans="2:12" x14ac:dyDescent="0.3">
      <c r="B48" s="27"/>
      <c r="C48" s="27">
        <v>45</v>
      </c>
      <c r="D48" s="27" t="s">
        <v>229</v>
      </c>
      <c r="E48" s="107">
        <v>0.45</v>
      </c>
      <c r="F48" s="27"/>
      <c r="G48" s="27">
        <v>5</v>
      </c>
      <c r="H48" s="44">
        <v>1</v>
      </c>
      <c r="I48" s="44">
        <f t="shared" si="0"/>
        <v>2.25</v>
      </c>
      <c r="K48" s="66" t="s">
        <v>4964</v>
      </c>
      <c r="L48" s="66" t="s">
        <v>2662</v>
      </c>
    </row>
    <row r="49" spans="2:12" x14ac:dyDescent="0.3">
      <c r="B49" s="27"/>
      <c r="C49" s="27">
        <v>46</v>
      </c>
      <c r="D49" s="27" t="s">
        <v>43</v>
      </c>
      <c r="E49" s="107">
        <f>VLOOKUP(D49,'[1]new tesco'!$B$6:$I$297,8,FALSE)</f>
        <v>0.13</v>
      </c>
      <c r="F49" s="27"/>
      <c r="G49" s="27">
        <v>15</v>
      </c>
      <c r="H49" s="44">
        <v>1</v>
      </c>
      <c r="I49" s="44">
        <f t="shared" si="0"/>
        <v>1.9500000000000002</v>
      </c>
      <c r="K49" s="66" t="s">
        <v>4965</v>
      </c>
      <c r="L49" s="66" t="s">
        <v>4966</v>
      </c>
    </row>
    <row r="50" spans="2:12" x14ac:dyDescent="0.3">
      <c r="B50" s="27"/>
      <c r="C50" s="27">
        <v>47</v>
      </c>
      <c r="D50" s="27" t="s">
        <v>44</v>
      </c>
      <c r="E50" s="107">
        <v>1.68</v>
      </c>
      <c r="F50" s="27">
        <v>5</v>
      </c>
      <c r="G50" s="27">
        <v>4</v>
      </c>
      <c r="H50" s="44">
        <v>1</v>
      </c>
      <c r="I50" s="44">
        <f t="shared" si="0"/>
        <v>6.72</v>
      </c>
      <c r="K50" s="66" t="s">
        <v>4967</v>
      </c>
      <c r="L50" s="66" t="s">
        <v>3786</v>
      </c>
    </row>
    <row r="51" spans="2:12" x14ac:dyDescent="0.3">
      <c r="B51" s="27"/>
      <c r="C51" s="27">
        <v>48</v>
      </c>
      <c r="D51" s="27" t="s">
        <v>45</v>
      </c>
      <c r="E51" s="107">
        <v>2.1</v>
      </c>
      <c r="F51" s="27"/>
      <c r="G51" s="27">
        <v>1</v>
      </c>
      <c r="H51" s="44">
        <v>1.85</v>
      </c>
      <c r="I51" s="44">
        <f t="shared" si="0"/>
        <v>1.1351351351351351</v>
      </c>
      <c r="K51" s="66" t="s">
        <v>4968</v>
      </c>
      <c r="L51" s="66" t="s">
        <v>3787</v>
      </c>
    </row>
    <row r="52" spans="2:12" x14ac:dyDescent="0.3">
      <c r="B52" s="27"/>
      <c r="C52" s="27">
        <v>49</v>
      </c>
      <c r="D52" s="27" t="s">
        <v>367</v>
      </c>
      <c r="E52" s="107">
        <f>VLOOKUP(D52,'[1]new tesco'!$B$6:$I$297,8,FALSE)</f>
        <v>0.53</v>
      </c>
      <c r="F52" s="27"/>
      <c r="G52" s="27">
        <v>9</v>
      </c>
      <c r="H52" s="44">
        <v>1</v>
      </c>
      <c r="I52" s="44">
        <f t="shared" si="0"/>
        <v>4.7700000000000005</v>
      </c>
      <c r="K52" s="66" t="s">
        <v>4969</v>
      </c>
      <c r="L52" s="66" t="s">
        <v>3788</v>
      </c>
    </row>
    <row r="53" spans="2:12" x14ac:dyDescent="0.3">
      <c r="B53" s="27"/>
      <c r="C53" s="27">
        <v>50</v>
      </c>
      <c r="D53" s="27" t="s">
        <v>547</v>
      </c>
      <c r="E53" s="107">
        <v>0.79</v>
      </c>
      <c r="F53" s="27"/>
      <c r="G53" s="27">
        <v>4</v>
      </c>
      <c r="H53" s="44">
        <v>1</v>
      </c>
      <c r="I53" s="44">
        <f t="shared" si="0"/>
        <v>3.16</v>
      </c>
      <c r="K53" s="66" t="s">
        <v>4291</v>
      </c>
      <c r="L53" s="66" t="s">
        <v>4970</v>
      </c>
    </row>
    <row r="54" spans="2:12" x14ac:dyDescent="0.3">
      <c r="B54" s="27"/>
      <c r="C54" s="27">
        <v>51</v>
      </c>
      <c r="D54" s="27" t="s">
        <v>290</v>
      </c>
      <c r="E54" s="107">
        <f>VLOOKUP(D54,'[1]new tesco'!$B$6:$I$297,8,FALSE)</f>
        <v>2</v>
      </c>
      <c r="F54" s="27"/>
      <c r="G54" s="27">
        <v>1</v>
      </c>
      <c r="H54" s="44">
        <v>1</v>
      </c>
      <c r="I54" s="44">
        <f t="shared" si="0"/>
        <v>2</v>
      </c>
      <c r="K54" s="66" t="s">
        <v>4971</v>
      </c>
      <c r="L54" s="66" t="s">
        <v>2675</v>
      </c>
    </row>
    <row r="55" spans="2:12" x14ac:dyDescent="0.3">
      <c r="B55" s="27"/>
      <c r="C55" s="27">
        <v>52</v>
      </c>
      <c r="D55" s="27" t="s">
        <v>382</v>
      </c>
      <c r="E55" s="107">
        <f>VLOOKUP(D55,'[1]new tesco'!$B$6:$I$297,8,FALSE)</f>
        <v>0.59</v>
      </c>
      <c r="F55" s="27"/>
      <c r="G55" s="27">
        <v>1</v>
      </c>
      <c r="H55" s="44">
        <v>1</v>
      </c>
      <c r="I55" s="44">
        <f t="shared" si="0"/>
        <v>0.59</v>
      </c>
      <c r="K55" s="66" t="s">
        <v>4972</v>
      </c>
      <c r="L55" s="66" t="s">
        <v>4294</v>
      </c>
    </row>
    <row r="56" spans="2:12" x14ac:dyDescent="0.3">
      <c r="B56" s="27"/>
      <c r="C56" s="27">
        <v>53</v>
      </c>
      <c r="D56" s="27" t="s">
        <v>3667</v>
      </c>
      <c r="E56" s="107">
        <v>1.89</v>
      </c>
      <c r="F56" s="27"/>
      <c r="G56" s="27">
        <v>1</v>
      </c>
      <c r="H56" s="44">
        <v>3.57</v>
      </c>
      <c r="I56" s="44">
        <f t="shared" si="0"/>
        <v>0.52941176470588236</v>
      </c>
      <c r="K56" s="66" t="s">
        <v>4295</v>
      </c>
      <c r="L56" s="66" t="s">
        <v>2678</v>
      </c>
    </row>
    <row r="57" spans="2:12" x14ac:dyDescent="0.3">
      <c r="B57" s="27"/>
      <c r="C57" s="27">
        <v>54</v>
      </c>
      <c r="D57" s="27" t="s">
        <v>3668</v>
      </c>
      <c r="E57" s="107">
        <f>VLOOKUP(D57,'[1]new tesco'!$B$6:$I$297,8,FALSE)</f>
        <v>2.63</v>
      </c>
      <c r="F57" s="27">
        <v>2</v>
      </c>
      <c r="G57" s="27">
        <v>1</v>
      </c>
      <c r="H57" s="44">
        <v>2.86</v>
      </c>
      <c r="I57" s="44">
        <f t="shared" si="0"/>
        <v>0.91958041958041958</v>
      </c>
      <c r="K57" s="66" t="s">
        <v>4973</v>
      </c>
      <c r="L57" s="66" t="s">
        <v>4297</v>
      </c>
    </row>
    <row r="58" spans="2:12" x14ac:dyDescent="0.3">
      <c r="B58" s="27"/>
      <c r="C58" s="27">
        <v>55</v>
      </c>
      <c r="D58" s="27" t="s">
        <v>291</v>
      </c>
      <c r="E58" s="107">
        <f>VLOOKUP(D58,'[1]new tesco'!$B$6:$I$297,8,FALSE)</f>
        <v>2.1</v>
      </c>
      <c r="F58" s="27">
        <v>6</v>
      </c>
      <c r="G58" s="27">
        <v>1</v>
      </c>
      <c r="H58" s="44">
        <v>3</v>
      </c>
      <c r="I58" s="44">
        <f t="shared" si="0"/>
        <v>0.70000000000000007</v>
      </c>
      <c r="K58" s="66" t="s">
        <v>4974</v>
      </c>
      <c r="L58" s="66" t="s">
        <v>2677</v>
      </c>
    </row>
    <row r="59" spans="2:12" x14ac:dyDescent="0.3">
      <c r="B59" s="27"/>
      <c r="C59" s="27">
        <v>56</v>
      </c>
      <c r="D59" s="27" t="s">
        <v>4906</v>
      </c>
      <c r="E59" s="107">
        <v>2.1</v>
      </c>
      <c r="F59" s="27">
        <v>5</v>
      </c>
      <c r="G59" s="27">
        <v>1</v>
      </c>
      <c r="H59" s="44">
        <v>2.5</v>
      </c>
      <c r="I59" s="44">
        <f t="shared" si="0"/>
        <v>0.84000000000000008</v>
      </c>
      <c r="K59" s="66" t="s">
        <v>4975</v>
      </c>
      <c r="L59" s="66" t="s">
        <v>4300</v>
      </c>
    </row>
    <row r="60" spans="2:12" x14ac:dyDescent="0.3">
      <c r="B60" s="27"/>
      <c r="C60" s="27">
        <v>57</v>
      </c>
      <c r="D60" s="27" t="s">
        <v>3669</v>
      </c>
      <c r="E60" s="107">
        <v>3.46</v>
      </c>
      <c r="F60" s="27"/>
      <c r="G60" s="27">
        <v>1</v>
      </c>
      <c r="H60" s="44">
        <v>1</v>
      </c>
      <c r="I60" s="44">
        <f t="shared" si="0"/>
        <v>3.46</v>
      </c>
      <c r="K60" s="66" t="s">
        <v>2190</v>
      </c>
      <c r="L60" s="66" t="s">
        <v>4976</v>
      </c>
    </row>
    <row r="61" spans="2:12" x14ac:dyDescent="0.3">
      <c r="B61" s="27"/>
      <c r="C61" s="27">
        <v>58</v>
      </c>
      <c r="D61" s="27" t="s">
        <v>4234</v>
      </c>
      <c r="E61" s="107">
        <v>0.95</v>
      </c>
      <c r="F61" s="27"/>
      <c r="G61" s="27">
        <v>1</v>
      </c>
      <c r="H61" s="44">
        <v>1</v>
      </c>
      <c r="I61" s="44">
        <f t="shared" si="0"/>
        <v>0.95</v>
      </c>
      <c r="K61" s="66" t="s">
        <v>2190</v>
      </c>
      <c r="L61" s="66" t="s">
        <v>4977</v>
      </c>
    </row>
    <row r="62" spans="2:12" x14ac:dyDescent="0.3">
      <c r="B62" s="27"/>
      <c r="C62" s="27">
        <v>59</v>
      </c>
      <c r="D62" s="27" t="s">
        <v>49</v>
      </c>
      <c r="E62" s="107">
        <f>VLOOKUP(D62,'[1]new tesco'!$B$6:$I$297,8,FALSE)</f>
        <v>0.79</v>
      </c>
      <c r="F62" s="27"/>
      <c r="G62" s="27">
        <v>1</v>
      </c>
      <c r="H62" s="44">
        <v>6</v>
      </c>
      <c r="I62" s="44">
        <f t="shared" si="0"/>
        <v>0.13166666666666668</v>
      </c>
      <c r="K62" s="66" t="s">
        <v>1041</v>
      </c>
      <c r="L62" s="66" t="s">
        <v>2682</v>
      </c>
    </row>
    <row r="63" spans="2:12" x14ac:dyDescent="0.3">
      <c r="B63" s="27"/>
      <c r="C63" s="27">
        <v>60</v>
      </c>
      <c r="D63" s="27" t="s">
        <v>2143</v>
      </c>
      <c r="E63" s="107">
        <v>1.1599999999999999</v>
      </c>
      <c r="F63" s="27">
        <v>18</v>
      </c>
      <c r="G63" s="27">
        <v>2</v>
      </c>
      <c r="H63" s="44">
        <v>1.1299999999999999</v>
      </c>
      <c r="I63" s="44">
        <f t="shared" si="0"/>
        <v>2.0530973451327434</v>
      </c>
      <c r="K63" s="66" t="s">
        <v>4978</v>
      </c>
      <c r="L63" s="66" t="s">
        <v>2684</v>
      </c>
    </row>
    <row r="64" spans="2:12" x14ac:dyDescent="0.3">
      <c r="B64" s="27"/>
      <c r="C64" s="27">
        <v>61</v>
      </c>
      <c r="D64" s="27" t="s">
        <v>3670</v>
      </c>
      <c r="E64" s="107">
        <v>0.85</v>
      </c>
      <c r="F64" s="27">
        <v>18</v>
      </c>
      <c r="G64" s="27">
        <v>3</v>
      </c>
      <c r="H64" s="44">
        <v>1.42</v>
      </c>
      <c r="I64" s="44">
        <f t="shared" si="0"/>
        <v>1.795774647887324</v>
      </c>
      <c r="K64" s="66" t="s">
        <v>4979</v>
      </c>
      <c r="L64" s="66" t="s">
        <v>2686</v>
      </c>
    </row>
    <row r="65" spans="2:12" x14ac:dyDescent="0.3">
      <c r="B65" s="27"/>
      <c r="C65" s="27">
        <v>62</v>
      </c>
      <c r="D65" s="27" t="s">
        <v>383</v>
      </c>
      <c r="E65" s="107">
        <v>0.53</v>
      </c>
      <c r="F65" s="27"/>
      <c r="G65" s="27">
        <v>1</v>
      </c>
      <c r="H65" s="44">
        <v>1</v>
      </c>
      <c r="I65" s="44">
        <f t="shared" si="0"/>
        <v>0.53</v>
      </c>
      <c r="K65" s="66" t="s">
        <v>2154</v>
      </c>
      <c r="L65" s="66" t="s">
        <v>3791</v>
      </c>
    </row>
    <row r="66" spans="2:12" x14ac:dyDescent="0.3">
      <c r="B66" s="27"/>
      <c r="C66" s="27">
        <v>63</v>
      </c>
      <c r="D66" s="27" t="s">
        <v>231</v>
      </c>
      <c r="E66" s="107">
        <v>1.05</v>
      </c>
      <c r="F66" s="27">
        <v>6</v>
      </c>
      <c r="G66" s="27">
        <v>1</v>
      </c>
      <c r="H66" s="44">
        <v>3</v>
      </c>
      <c r="I66" s="44">
        <f t="shared" si="0"/>
        <v>0.35000000000000003</v>
      </c>
      <c r="K66" s="66" t="s">
        <v>4980</v>
      </c>
      <c r="L66" s="66" t="s">
        <v>3792</v>
      </c>
    </row>
    <row r="67" spans="2:12" x14ac:dyDescent="0.3">
      <c r="B67" s="27"/>
      <c r="C67" s="27">
        <v>64</v>
      </c>
      <c r="D67" s="27" t="s">
        <v>384</v>
      </c>
      <c r="E67" s="107">
        <f>VLOOKUP(D67,'[1]new tesco'!$B$6:$I$297,8,FALSE)</f>
        <v>0.65</v>
      </c>
      <c r="F67" s="27">
        <v>8</v>
      </c>
      <c r="G67" s="27">
        <v>1</v>
      </c>
      <c r="H67" s="44">
        <v>4</v>
      </c>
      <c r="I67" s="44">
        <f t="shared" si="0"/>
        <v>0.16250000000000001</v>
      </c>
      <c r="K67" s="66" t="s">
        <v>4981</v>
      </c>
      <c r="L67" s="66" t="s">
        <v>4303</v>
      </c>
    </row>
    <row r="68" spans="2:12" x14ac:dyDescent="0.3">
      <c r="B68" s="27"/>
      <c r="C68" s="27">
        <v>65</v>
      </c>
      <c r="D68" s="27" t="s">
        <v>3671</v>
      </c>
      <c r="E68" s="107">
        <v>0.47</v>
      </c>
      <c r="F68" s="27">
        <v>31</v>
      </c>
      <c r="G68" s="27">
        <v>1</v>
      </c>
      <c r="H68" s="44">
        <v>2.58</v>
      </c>
      <c r="I68" s="44">
        <f t="shared" si="0"/>
        <v>0.18217054263565891</v>
      </c>
      <c r="K68" s="66" t="s">
        <v>4982</v>
      </c>
      <c r="L68" s="66" t="s">
        <v>3793</v>
      </c>
    </row>
    <row r="69" spans="2:12" x14ac:dyDescent="0.3">
      <c r="B69" s="27"/>
      <c r="C69" s="27">
        <v>66</v>
      </c>
      <c r="D69" s="27" t="s">
        <v>3671</v>
      </c>
      <c r="E69" s="107">
        <v>0.47</v>
      </c>
      <c r="F69" s="27">
        <v>22</v>
      </c>
      <c r="G69" s="27">
        <v>1</v>
      </c>
      <c r="H69" s="44">
        <v>4.4000000000000004</v>
      </c>
      <c r="I69" s="44">
        <f t="shared" ref="I69:I118" si="1">(E69*G69)/H69</f>
        <v>0.1068181818181818</v>
      </c>
      <c r="K69" s="66" t="s">
        <v>4983</v>
      </c>
      <c r="L69" s="66" t="s">
        <v>3795</v>
      </c>
    </row>
    <row r="70" spans="2:12" x14ac:dyDescent="0.3">
      <c r="B70" s="27"/>
      <c r="C70" s="27">
        <v>67</v>
      </c>
      <c r="D70" s="27" t="s">
        <v>3671</v>
      </c>
      <c r="E70" s="107">
        <v>0.47</v>
      </c>
      <c r="F70" s="27">
        <v>22</v>
      </c>
      <c r="G70" s="27">
        <v>1</v>
      </c>
      <c r="H70" s="44">
        <v>2.44</v>
      </c>
      <c r="I70" s="44">
        <f t="shared" si="1"/>
        <v>0.19262295081967212</v>
      </c>
      <c r="K70" s="66" t="s">
        <v>4984</v>
      </c>
      <c r="L70" s="66" t="s">
        <v>4985</v>
      </c>
    </row>
    <row r="71" spans="2:12" x14ac:dyDescent="0.3">
      <c r="B71" s="27"/>
      <c r="C71" s="27">
        <v>68</v>
      </c>
      <c r="D71" s="27" t="s">
        <v>3671</v>
      </c>
      <c r="E71" s="107">
        <v>1.1000000000000001</v>
      </c>
      <c r="F71" s="27">
        <v>12</v>
      </c>
      <c r="G71" s="27">
        <v>1</v>
      </c>
      <c r="H71" s="44">
        <v>2</v>
      </c>
      <c r="I71" s="44">
        <f t="shared" si="1"/>
        <v>0.55000000000000004</v>
      </c>
      <c r="K71" s="66" t="s">
        <v>4986</v>
      </c>
      <c r="L71" s="66" t="s">
        <v>2704</v>
      </c>
    </row>
    <row r="72" spans="2:12" x14ac:dyDescent="0.3">
      <c r="B72" s="27"/>
      <c r="C72" s="27">
        <v>69</v>
      </c>
      <c r="D72" s="27" t="s">
        <v>3671</v>
      </c>
      <c r="E72" s="107">
        <v>0.6</v>
      </c>
      <c r="F72" s="27">
        <v>23</v>
      </c>
      <c r="G72" s="27">
        <v>1</v>
      </c>
      <c r="H72" s="44">
        <v>3.83</v>
      </c>
      <c r="I72" s="44">
        <f t="shared" si="1"/>
        <v>0.15665796344647517</v>
      </c>
      <c r="K72" s="66" t="s">
        <v>4987</v>
      </c>
      <c r="L72" s="66" t="s">
        <v>3805</v>
      </c>
    </row>
    <row r="73" spans="2:12" x14ac:dyDescent="0.3">
      <c r="B73" s="27"/>
      <c r="C73" s="27">
        <v>70</v>
      </c>
      <c r="D73" s="27" t="s">
        <v>4235</v>
      </c>
      <c r="E73" s="107">
        <f>VLOOKUP(D73,'[1]new tesco'!$B$6:$I$297,8,FALSE)</f>
        <v>0.42</v>
      </c>
      <c r="F73" s="27">
        <v>39</v>
      </c>
      <c r="G73" s="27">
        <v>1</v>
      </c>
      <c r="H73" s="44">
        <v>2.0499999999999998</v>
      </c>
      <c r="I73" s="44">
        <f t="shared" si="1"/>
        <v>0.20487804878048782</v>
      </c>
      <c r="K73" s="66" t="s">
        <v>4988</v>
      </c>
      <c r="L73" s="66" t="s">
        <v>4311</v>
      </c>
    </row>
    <row r="74" spans="2:12" x14ac:dyDescent="0.3">
      <c r="B74" s="27"/>
      <c r="C74" s="27">
        <v>71</v>
      </c>
      <c r="D74" s="27" t="s">
        <v>55</v>
      </c>
      <c r="E74" s="107">
        <v>1.89</v>
      </c>
      <c r="F74" s="27">
        <v>48</v>
      </c>
      <c r="G74" s="27">
        <v>1</v>
      </c>
      <c r="H74" s="44">
        <v>1.92</v>
      </c>
      <c r="I74" s="44">
        <f t="shared" si="1"/>
        <v>0.984375</v>
      </c>
      <c r="K74" s="66" t="s">
        <v>4989</v>
      </c>
      <c r="L74" s="66" t="s">
        <v>4990</v>
      </c>
    </row>
    <row r="75" spans="2:12" x14ac:dyDescent="0.3">
      <c r="B75" s="27"/>
      <c r="C75" s="27">
        <v>72</v>
      </c>
      <c r="D75" s="27" t="s">
        <v>55</v>
      </c>
      <c r="E75" s="107">
        <v>2.84</v>
      </c>
      <c r="F75" s="27">
        <v>16</v>
      </c>
      <c r="G75" s="27">
        <v>1</v>
      </c>
      <c r="H75" s="44">
        <v>8</v>
      </c>
      <c r="I75" s="44">
        <f t="shared" si="1"/>
        <v>0.35499999999999998</v>
      </c>
      <c r="K75" s="66" t="s">
        <v>4991</v>
      </c>
      <c r="L75" s="66" t="s">
        <v>4992</v>
      </c>
    </row>
    <row r="76" spans="2:12" x14ac:dyDescent="0.3">
      <c r="B76" s="27"/>
      <c r="C76" s="27">
        <v>73</v>
      </c>
      <c r="D76" s="27" t="s">
        <v>54</v>
      </c>
      <c r="E76" s="107">
        <v>1.1599999999999999</v>
      </c>
      <c r="F76" s="27"/>
      <c r="G76" s="27">
        <v>1</v>
      </c>
      <c r="H76" s="44">
        <v>20</v>
      </c>
      <c r="I76" s="44">
        <f t="shared" si="1"/>
        <v>5.7999999999999996E-2</v>
      </c>
      <c r="K76" s="66" t="s">
        <v>4314</v>
      </c>
      <c r="L76" s="66" t="s">
        <v>3797</v>
      </c>
    </row>
    <row r="77" spans="2:12" x14ac:dyDescent="0.3">
      <c r="B77" s="27"/>
      <c r="C77" s="27">
        <v>74</v>
      </c>
      <c r="D77" s="27" t="s">
        <v>263</v>
      </c>
      <c r="E77" s="107">
        <v>2.31</v>
      </c>
      <c r="F77" s="27"/>
      <c r="G77" s="27">
        <v>1</v>
      </c>
      <c r="H77" s="44">
        <v>9.52</v>
      </c>
      <c r="I77" s="44">
        <f t="shared" si="1"/>
        <v>0.24264705882352944</v>
      </c>
      <c r="K77" s="66" t="s">
        <v>972</v>
      </c>
      <c r="L77" s="66" t="s">
        <v>3798</v>
      </c>
    </row>
    <row r="78" spans="2:12" x14ac:dyDescent="0.3">
      <c r="B78" s="27"/>
      <c r="C78" s="27">
        <v>75</v>
      </c>
      <c r="D78" s="27" t="s">
        <v>4236</v>
      </c>
      <c r="E78" s="107">
        <f>VLOOKUP(D78,'[1]new tesco'!$B$6:$I$297,8,FALSE)</f>
        <v>1.05</v>
      </c>
      <c r="F78" s="27"/>
      <c r="G78" s="27">
        <v>1</v>
      </c>
      <c r="H78" s="44">
        <v>12</v>
      </c>
      <c r="I78" s="44">
        <f t="shared" si="1"/>
        <v>8.7500000000000008E-2</v>
      </c>
      <c r="K78" s="66" t="s">
        <v>1058</v>
      </c>
      <c r="L78" s="66" t="s">
        <v>4993</v>
      </c>
    </row>
    <row r="79" spans="2:12" x14ac:dyDescent="0.3">
      <c r="B79" s="27"/>
      <c r="C79" s="27">
        <v>76</v>
      </c>
      <c r="D79" s="27" t="s">
        <v>4237</v>
      </c>
      <c r="E79" s="107">
        <v>0.57999999999999996</v>
      </c>
      <c r="F79" s="27"/>
      <c r="G79" s="27">
        <v>1</v>
      </c>
      <c r="H79" s="44">
        <v>1.83</v>
      </c>
      <c r="I79" s="44">
        <f t="shared" si="1"/>
        <v>0.31693989071038248</v>
      </c>
      <c r="K79" s="66" t="s">
        <v>4994</v>
      </c>
      <c r="L79" s="66" t="s">
        <v>2696</v>
      </c>
    </row>
    <row r="80" spans="2:12" x14ac:dyDescent="0.3">
      <c r="B80" s="27"/>
      <c r="C80" s="27">
        <v>77</v>
      </c>
      <c r="D80" s="27" t="s">
        <v>4238</v>
      </c>
      <c r="E80" s="107">
        <v>0.57999999999999996</v>
      </c>
      <c r="F80" s="27"/>
      <c r="G80" s="27">
        <v>1</v>
      </c>
      <c r="H80" s="44">
        <v>5</v>
      </c>
      <c r="I80" s="44">
        <f t="shared" si="1"/>
        <v>0.11599999999999999</v>
      </c>
      <c r="K80" s="66" t="s">
        <v>4995</v>
      </c>
      <c r="L80" s="66" t="s">
        <v>3800</v>
      </c>
    </row>
    <row r="81" spans="2:12" x14ac:dyDescent="0.3">
      <c r="B81" s="27"/>
      <c r="C81" s="27">
        <v>78</v>
      </c>
      <c r="D81" s="27" t="s">
        <v>4239</v>
      </c>
      <c r="E81" s="107">
        <v>0.57999999999999996</v>
      </c>
      <c r="F81" s="27">
        <v>3</v>
      </c>
      <c r="G81" s="27">
        <v>1</v>
      </c>
      <c r="H81" s="44">
        <v>3</v>
      </c>
      <c r="I81" s="44">
        <f t="shared" si="1"/>
        <v>0.19333333333333333</v>
      </c>
      <c r="K81" s="66" t="s">
        <v>4996</v>
      </c>
      <c r="L81" s="66" t="s">
        <v>4319</v>
      </c>
    </row>
    <row r="82" spans="2:12" x14ac:dyDescent="0.3">
      <c r="B82" s="27"/>
      <c r="C82" s="27">
        <v>79</v>
      </c>
      <c r="D82" s="27" t="s">
        <v>3674</v>
      </c>
      <c r="E82" s="107">
        <v>1.7</v>
      </c>
      <c r="F82" s="27"/>
      <c r="G82" s="27">
        <v>1</v>
      </c>
      <c r="H82" s="44">
        <v>1</v>
      </c>
      <c r="I82" s="44">
        <f t="shared" si="1"/>
        <v>1.7</v>
      </c>
      <c r="K82" s="66" t="s">
        <v>2652</v>
      </c>
      <c r="L82" s="66" t="s">
        <v>3801</v>
      </c>
    </row>
    <row r="83" spans="2:12" x14ac:dyDescent="0.3">
      <c r="B83" s="27"/>
      <c r="C83" s="27">
        <v>80</v>
      </c>
      <c r="D83" s="27" t="s">
        <v>58</v>
      </c>
      <c r="E83" s="107">
        <f>VLOOKUP(D83,'[1]new tesco'!$B$6:$I$297,8,FALSE)</f>
        <v>1.26</v>
      </c>
      <c r="F83" s="27"/>
      <c r="G83" s="27">
        <v>1</v>
      </c>
      <c r="H83" s="44">
        <v>3.79</v>
      </c>
      <c r="I83" s="44">
        <f t="shared" si="1"/>
        <v>0.33245382585751981</v>
      </c>
      <c r="K83" s="66" t="s">
        <v>4997</v>
      </c>
      <c r="L83" s="66" t="s">
        <v>1693</v>
      </c>
    </row>
    <row r="84" spans="2:12" x14ac:dyDescent="0.3">
      <c r="B84" s="27"/>
      <c r="C84" s="27">
        <v>81</v>
      </c>
      <c r="D84" s="27" t="s">
        <v>60</v>
      </c>
      <c r="E84" s="107">
        <f>VLOOKUP(D84,'[1]new tesco'!$B$6:$I$297,8,FALSE)</f>
        <v>1.1000000000000001</v>
      </c>
      <c r="F84" s="27">
        <v>80</v>
      </c>
      <c r="G84" s="27">
        <v>1</v>
      </c>
      <c r="H84" s="44">
        <v>1.29</v>
      </c>
      <c r="I84" s="44">
        <f t="shared" si="1"/>
        <v>0.85271317829457371</v>
      </c>
      <c r="K84" s="66" t="s">
        <v>4998</v>
      </c>
      <c r="L84" s="66" t="s">
        <v>1087</v>
      </c>
    </row>
    <row r="85" spans="2:12" x14ac:dyDescent="0.3">
      <c r="B85" s="27"/>
      <c r="C85" s="27">
        <v>82</v>
      </c>
      <c r="D85" s="27" t="s">
        <v>61</v>
      </c>
      <c r="E85" s="107">
        <v>3.15</v>
      </c>
      <c r="F85" s="27"/>
      <c r="G85" s="27">
        <v>1</v>
      </c>
      <c r="H85" s="44">
        <v>2</v>
      </c>
      <c r="I85" s="44">
        <f t="shared" si="1"/>
        <v>1.575</v>
      </c>
      <c r="K85" s="66" t="s">
        <v>4999</v>
      </c>
      <c r="L85" s="66" t="s">
        <v>5000</v>
      </c>
    </row>
    <row r="86" spans="2:12" x14ac:dyDescent="0.3">
      <c r="B86" s="27"/>
      <c r="C86" s="27">
        <v>83</v>
      </c>
      <c r="D86" s="27" t="s">
        <v>595</v>
      </c>
      <c r="E86" s="107">
        <v>1.99</v>
      </c>
      <c r="F86" s="27">
        <v>9</v>
      </c>
      <c r="G86" s="27">
        <v>1</v>
      </c>
      <c r="H86" s="44">
        <v>1.1299999999999999</v>
      </c>
      <c r="I86" s="44">
        <f t="shared" si="1"/>
        <v>1.7610619469026549</v>
      </c>
      <c r="K86" s="66" t="s">
        <v>5001</v>
      </c>
      <c r="L86" s="66" t="s">
        <v>5002</v>
      </c>
    </row>
    <row r="87" spans="2:12" x14ac:dyDescent="0.3">
      <c r="B87" s="27"/>
      <c r="C87" s="27">
        <v>84</v>
      </c>
      <c r="D87" s="27" t="s">
        <v>3675</v>
      </c>
      <c r="E87" s="107">
        <v>1</v>
      </c>
      <c r="F87" s="27">
        <v>8</v>
      </c>
      <c r="G87" s="27">
        <v>1</v>
      </c>
      <c r="H87" s="44">
        <v>8</v>
      </c>
      <c r="I87" s="44">
        <f t="shared" si="1"/>
        <v>0.125</v>
      </c>
      <c r="K87" s="66" t="s">
        <v>5003</v>
      </c>
      <c r="L87" s="66" t="s">
        <v>3803</v>
      </c>
    </row>
    <row r="88" spans="2:12" x14ac:dyDescent="0.3">
      <c r="B88" s="27"/>
      <c r="C88" s="27">
        <v>85</v>
      </c>
      <c r="D88" s="27" t="s">
        <v>1670</v>
      </c>
      <c r="E88" s="107">
        <f>VLOOKUP(D88,'[1]new tesco'!$B$6:$I$297,8,FALSE)</f>
        <v>3.03</v>
      </c>
      <c r="F88" s="27">
        <v>5</v>
      </c>
      <c r="G88" s="27">
        <v>1</v>
      </c>
      <c r="H88" s="44">
        <v>5</v>
      </c>
      <c r="I88" s="44">
        <f t="shared" si="1"/>
        <v>0.60599999999999998</v>
      </c>
      <c r="K88" s="66" t="s">
        <v>5004</v>
      </c>
      <c r="L88" s="66" t="s">
        <v>4325</v>
      </c>
    </row>
    <row r="89" spans="2:12" ht="13.5" customHeight="1" x14ac:dyDescent="0.3">
      <c r="B89" s="27"/>
      <c r="C89" s="27">
        <v>86</v>
      </c>
      <c r="D89" s="27" t="s">
        <v>3677</v>
      </c>
      <c r="E89" s="107">
        <f>1.05/6</f>
        <v>0.17500000000000002</v>
      </c>
      <c r="F89" s="27"/>
      <c r="G89" s="27">
        <v>1</v>
      </c>
      <c r="H89" s="44">
        <v>1</v>
      </c>
      <c r="I89" s="44">
        <f t="shared" si="1"/>
        <v>0.17500000000000002</v>
      </c>
      <c r="K89" s="66" t="s">
        <v>5005</v>
      </c>
      <c r="L89" s="66" t="s">
        <v>4326</v>
      </c>
    </row>
    <row r="90" spans="2:12" x14ac:dyDescent="0.3">
      <c r="B90" s="27"/>
      <c r="C90" s="27">
        <v>87</v>
      </c>
      <c r="D90" s="27" t="s">
        <v>4907</v>
      </c>
      <c r="E90" s="107">
        <v>1.42</v>
      </c>
      <c r="F90" s="27">
        <v>15</v>
      </c>
      <c r="G90" s="27">
        <v>1</v>
      </c>
      <c r="H90" s="44">
        <v>5</v>
      </c>
      <c r="I90" s="44">
        <f t="shared" si="1"/>
        <v>0.28399999999999997</v>
      </c>
      <c r="K90" s="66" t="s">
        <v>1600</v>
      </c>
      <c r="L90" s="66" t="s">
        <v>2710</v>
      </c>
    </row>
    <row r="91" spans="2:12" x14ac:dyDescent="0.3">
      <c r="B91" s="27"/>
      <c r="C91" s="27">
        <v>88</v>
      </c>
      <c r="D91" s="27" t="s">
        <v>4908</v>
      </c>
      <c r="E91" s="107">
        <f>VLOOKUP(D91,'[1]new tesco'!$B$6:$I$297,8,FALSE)</f>
        <v>1.26</v>
      </c>
      <c r="F91" s="27">
        <v>5</v>
      </c>
      <c r="G91" s="27">
        <v>1</v>
      </c>
      <c r="H91" s="44">
        <v>5</v>
      </c>
      <c r="I91" s="44">
        <f t="shared" si="1"/>
        <v>0.252</v>
      </c>
      <c r="K91" s="66" t="s">
        <v>5006</v>
      </c>
      <c r="L91" s="66" t="s">
        <v>5007</v>
      </c>
    </row>
    <row r="92" spans="2:12" x14ac:dyDescent="0.3">
      <c r="B92" s="27"/>
      <c r="C92" s="27">
        <v>89</v>
      </c>
      <c r="D92" s="27" t="s">
        <v>4909</v>
      </c>
      <c r="E92" s="107">
        <f>VLOOKUP(D92,'[1]new tesco'!$B$6:$I$297,8,FALSE)</f>
        <v>0.89</v>
      </c>
      <c r="F92" s="27">
        <v>6</v>
      </c>
      <c r="G92" s="27">
        <v>1</v>
      </c>
      <c r="H92" s="44">
        <v>6</v>
      </c>
      <c r="I92" s="44">
        <f t="shared" si="1"/>
        <v>0.14833333333333334</v>
      </c>
      <c r="K92" s="66" t="s">
        <v>5008</v>
      </c>
      <c r="L92" s="66" t="s">
        <v>5009</v>
      </c>
    </row>
    <row r="93" spans="2:12" x14ac:dyDescent="0.3">
      <c r="B93" s="27"/>
      <c r="C93" s="27">
        <v>90</v>
      </c>
      <c r="D93" s="27" t="s">
        <v>4910</v>
      </c>
      <c r="E93" s="107">
        <v>0.79</v>
      </c>
      <c r="F93" s="27">
        <v>12</v>
      </c>
      <c r="G93" s="27">
        <v>1</v>
      </c>
      <c r="H93" s="44">
        <v>6</v>
      </c>
      <c r="I93" s="44">
        <f t="shared" si="1"/>
        <v>0.13166666666666668</v>
      </c>
      <c r="K93" s="66" t="s">
        <v>4327</v>
      </c>
      <c r="L93" s="66" t="s">
        <v>5010</v>
      </c>
    </row>
    <row r="94" spans="2:12" x14ac:dyDescent="0.3">
      <c r="B94" s="27"/>
      <c r="C94" s="27">
        <v>91</v>
      </c>
      <c r="D94" s="27" t="s">
        <v>4911</v>
      </c>
      <c r="E94" s="107">
        <f>VLOOKUP(D94,'[1]new tesco'!$B$6:$I$297,8,FALSE)</f>
        <v>0.57999999999999996</v>
      </c>
      <c r="F94" s="27">
        <v>8</v>
      </c>
      <c r="G94" s="27">
        <v>1</v>
      </c>
      <c r="H94" s="44">
        <v>4</v>
      </c>
      <c r="I94" s="44">
        <f t="shared" si="1"/>
        <v>0.14499999999999999</v>
      </c>
      <c r="K94" s="66" t="s">
        <v>5011</v>
      </c>
      <c r="L94" s="66" t="s">
        <v>5012</v>
      </c>
    </row>
    <row r="95" spans="2:12" x14ac:dyDescent="0.3">
      <c r="B95" s="27"/>
      <c r="C95" s="27">
        <v>92</v>
      </c>
      <c r="D95" s="27" t="s">
        <v>53</v>
      </c>
      <c r="E95" s="107">
        <f>VLOOKUP(D95,'[1]new tesco'!$B$6:$I$297,8,FALSE)</f>
        <v>2.1</v>
      </c>
      <c r="F95" s="27"/>
      <c r="G95" s="27">
        <v>1</v>
      </c>
      <c r="H95" s="44">
        <v>8</v>
      </c>
      <c r="I95" s="44">
        <f t="shared" si="1"/>
        <v>0.26250000000000001</v>
      </c>
      <c r="K95" s="66" t="s">
        <v>5013</v>
      </c>
      <c r="L95" s="66" t="s">
        <v>5014</v>
      </c>
    </row>
    <row r="96" spans="2:12" x14ac:dyDescent="0.3">
      <c r="B96" s="27"/>
      <c r="C96" s="27">
        <v>93</v>
      </c>
      <c r="D96" s="27" t="s">
        <v>294</v>
      </c>
      <c r="E96" s="107">
        <f>VLOOKUP(D96,'[1]new tesco'!$B$6:$I$297,8,FALSE)</f>
        <v>2.63</v>
      </c>
      <c r="F96" s="27">
        <v>6</v>
      </c>
      <c r="G96" s="27">
        <v>1</v>
      </c>
      <c r="H96" s="44">
        <v>6</v>
      </c>
      <c r="I96" s="44">
        <f t="shared" si="1"/>
        <v>0.4383333333333333</v>
      </c>
      <c r="K96" s="66" t="s">
        <v>1596</v>
      </c>
      <c r="L96" s="66" t="s">
        <v>5015</v>
      </c>
    </row>
    <row r="97" spans="2:12" x14ac:dyDescent="0.3">
      <c r="B97" s="27"/>
      <c r="C97" s="27">
        <v>94</v>
      </c>
      <c r="D97" s="27" t="s">
        <v>234</v>
      </c>
      <c r="E97" s="107">
        <f>VLOOKUP(D97,'[1]new tesco'!$B$6:$I$297,8,FALSE)</f>
        <v>1.46</v>
      </c>
      <c r="F97" s="27"/>
      <c r="G97" s="27">
        <v>1</v>
      </c>
      <c r="H97" s="44">
        <v>1</v>
      </c>
      <c r="I97" s="44">
        <f t="shared" si="1"/>
        <v>1.46</v>
      </c>
      <c r="K97" s="66" t="s">
        <v>1638</v>
      </c>
      <c r="L97" s="66" t="s">
        <v>3810</v>
      </c>
    </row>
    <row r="98" spans="2:12" x14ac:dyDescent="0.3">
      <c r="B98" s="27"/>
      <c r="C98" s="27">
        <v>95</v>
      </c>
      <c r="D98" s="27" t="s">
        <v>62</v>
      </c>
      <c r="E98" s="107">
        <v>1.05</v>
      </c>
      <c r="F98" s="27"/>
      <c r="G98" s="27">
        <v>1</v>
      </c>
      <c r="H98" s="44">
        <v>4</v>
      </c>
      <c r="I98" s="44">
        <f t="shared" si="1"/>
        <v>0.26250000000000001</v>
      </c>
      <c r="K98" s="66" t="s">
        <v>3749</v>
      </c>
      <c r="L98" s="66" t="s">
        <v>2721</v>
      </c>
    </row>
    <row r="99" spans="2:12" x14ac:dyDescent="0.3">
      <c r="B99" s="27"/>
      <c r="C99" s="27">
        <v>96</v>
      </c>
      <c r="D99" s="27" t="s">
        <v>265</v>
      </c>
      <c r="E99" s="107">
        <f>VLOOKUP(D99,'[1]new tesco'!$B$6:$I$297,8,FALSE)</f>
        <v>0.44999999999999996</v>
      </c>
      <c r="F99" s="27"/>
      <c r="G99" s="27">
        <v>1</v>
      </c>
      <c r="H99" s="44">
        <v>1.67</v>
      </c>
      <c r="I99" s="44">
        <f t="shared" si="1"/>
        <v>0.26946107784431134</v>
      </c>
      <c r="K99" s="66" t="s">
        <v>1711</v>
      </c>
      <c r="L99" s="66" t="s">
        <v>2719</v>
      </c>
    </row>
    <row r="100" spans="2:12" x14ac:dyDescent="0.3">
      <c r="B100" s="27"/>
      <c r="C100" s="27">
        <v>97</v>
      </c>
      <c r="D100" s="27" t="s">
        <v>63</v>
      </c>
      <c r="E100" s="107">
        <f>VLOOKUP(D100,'[1]new tesco'!$B$6:$I$297,8,FALSE)</f>
        <v>0.75</v>
      </c>
      <c r="F100" s="27"/>
      <c r="G100" s="27">
        <v>1</v>
      </c>
      <c r="H100" s="44">
        <v>1</v>
      </c>
      <c r="I100" s="44">
        <f t="shared" si="1"/>
        <v>0.75</v>
      </c>
      <c r="K100" s="66" t="s">
        <v>4331</v>
      </c>
      <c r="L100" s="66" t="s">
        <v>3812</v>
      </c>
    </row>
    <row r="101" spans="2:12" x14ac:dyDescent="0.3">
      <c r="B101" s="27"/>
      <c r="C101" s="27">
        <v>98</v>
      </c>
      <c r="D101" s="27" t="s">
        <v>4912</v>
      </c>
      <c r="E101" s="107">
        <f>VLOOKUP(D101,'[1]new tesco'!$B$6:$I$297,8,FALSE)</f>
        <v>2.1</v>
      </c>
      <c r="F101" s="27"/>
      <c r="G101" s="27">
        <v>1</v>
      </c>
      <c r="H101" s="44">
        <v>8</v>
      </c>
      <c r="I101" s="44">
        <f t="shared" si="1"/>
        <v>0.26250000000000001</v>
      </c>
      <c r="K101" s="66" t="s">
        <v>3749</v>
      </c>
      <c r="L101" s="66" t="s">
        <v>5016</v>
      </c>
    </row>
    <row r="102" spans="2:12" x14ac:dyDescent="0.3">
      <c r="B102" s="27"/>
      <c r="C102" s="27">
        <v>99</v>
      </c>
      <c r="D102" s="27" t="s">
        <v>64</v>
      </c>
      <c r="E102" s="107">
        <f>VLOOKUP(D102,'[1]new tesco'!$B$6:$I$297,8,FALSE)</f>
        <v>0.74</v>
      </c>
      <c r="F102" s="27"/>
      <c r="G102" s="27">
        <v>1</v>
      </c>
      <c r="H102" s="44">
        <v>25</v>
      </c>
      <c r="I102" s="44">
        <f t="shared" si="1"/>
        <v>2.9600000000000001E-2</v>
      </c>
      <c r="K102" s="66" t="s">
        <v>5017</v>
      </c>
      <c r="L102" s="66" t="s">
        <v>3813</v>
      </c>
    </row>
    <row r="103" spans="2:12" x14ac:dyDescent="0.3">
      <c r="B103" s="27"/>
      <c r="C103" s="27">
        <v>100</v>
      </c>
      <c r="D103" s="27" t="s">
        <v>296</v>
      </c>
      <c r="E103" s="107">
        <f>VLOOKUP(D103,'[1]new tesco'!$B$6:$I$297,8,FALSE)</f>
        <v>1.3</v>
      </c>
      <c r="F103" s="27">
        <v>12</v>
      </c>
      <c r="G103" s="27">
        <v>1</v>
      </c>
      <c r="H103" s="44">
        <v>12</v>
      </c>
      <c r="I103" s="44">
        <f t="shared" si="1"/>
        <v>0.10833333333333334</v>
      </c>
      <c r="K103" s="66" t="s">
        <v>5018</v>
      </c>
      <c r="L103" s="66" t="s">
        <v>2725</v>
      </c>
    </row>
    <row r="104" spans="2:12" x14ac:dyDescent="0.3">
      <c r="B104" s="27"/>
      <c r="C104" s="27">
        <v>101</v>
      </c>
      <c r="D104" s="27" t="s">
        <v>374</v>
      </c>
      <c r="E104" s="107">
        <f>VLOOKUP(D104,'[1]new tesco'!$B$6:$I$297,8,FALSE)</f>
        <v>0.53</v>
      </c>
      <c r="F104" s="27"/>
      <c r="G104" s="27">
        <v>1</v>
      </c>
      <c r="H104" s="44">
        <v>14</v>
      </c>
      <c r="I104" s="44">
        <f t="shared" si="1"/>
        <v>3.785714285714286E-2</v>
      </c>
      <c r="K104" s="66" t="s">
        <v>1699</v>
      </c>
      <c r="L104" s="66" t="s">
        <v>2726</v>
      </c>
    </row>
    <row r="105" spans="2:12" x14ac:dyDescent="0.3">
      <c r="B105" s="27"/>
      <c r="C105" s="27">
        <v>102</v>
      </c>
      <c r="D105" s="27" t="s">
        <v>26</v>
      </c>
      <c r="E105" s="107">
        <f>VLOOKUP(D105,'[1]new tesco'!$B$6:$I$297,8,FALSE)</f>
        <v>1.26</v>
      </c>
      <c r="F105" s="27"/>
      <c r="G105" s="27">
        <v>1</v>
      </c>
      <c r="H105" s="44">
        <v>26</v>
      </c>
      <c r="I105" s="44">
        <f t="shared" si="1"/>
        <v>4.8461538461538459E-2</v>
      </c>
      <c r="K105" s="66" t="s">
        <v>1699</v>
      </c>
      <c r="L105" s="66" t="s">
        <v>2631</v>
      </c>
    </row>
    <row r="106" spans="2:12" x14ac:dyDescent="0.3">
      <c r="B106" s="27"/>
      <c r="C106" s="27">
        <v>103</v>
      </c>
      <c r="D106" s="27" t="s">
        <v>297</v>
      </c>
      <c r="E106" s="107">
        <v>1.26</v>
      </c>
      <c r="F106" s="27"/>
      <c r="G106" s="27">
        <v>1</v>
      </c>
      <c r="H106" s="44">
        <v>25</v>
      </c>
      <c r="I106" s="44">
        <f t="shared" si="1"/>
        <v>5.04E-2</v>
      </c>
      <c r="K106" s="66" t="s">
        <v>1713</v>
      </c>
      <c r="L106" s="66" t="s">
        <v>2727</v>
      </c>
    </row>
    <row r="107" spans="2:12" x14ac:dyDescent="0.3">
      <c r="B107" s="27"/>
      <c r="C107" s="27">
        <v>104</v>
      </c>
      <c r="D107" s="27" t="s">
        <v>496</v>
      </c>
      <c r="E107" s="107">
        <v>0.28000000000000003</v>
      </c>
      <c r="F107" s="27"/>
      <c r="G107" s="27">
        <v>1</v>
      </c>
      <c r="H107" s="44">
        <v>5</v>
      </c>
      <c r="I107" s="44">
        <f t="shared" si="1"/>
        <v>5.6000000000000008E-2</v>
      </c>
      <c r="K107" s="66" t="s">
        <v>978</v>
      </c>
      <c r="L107" s="66" t="s">
        <v>3814</v>
      </c>
    </row>
    <row r="108" spans="2:12" x14ac:dyDescent="0.3">
      <c r="B108" s="27"/>
      <c r="C108" s="27">
        <v>105</v>
      </c>
      <c r="D108" s="27" t="s">
        <v>298</v>
      </c>
      <c r="E108" s="107">
        <f>VLOOKUP(D108,'[1]new tesco'!$B$6:$I$297,8,FALSE)</f>
        <v>1.58</v>
      </c>
      <c r="F108" s="27"/>
      <c r="G108" s="27">
        <v>1</v>
      </c>
      <c r="H108" s="44">
        <v>1.69</v>
      </c>
      <c r="I108" s="44">
        <f t="shared" si="1"/>
        <v>0.93491124260355041</v>
      </c>
      <c r="K108" s="66" t="s">
        <v>5019</v>
      </c>
      <c r="L108" s="66" t="s">
        <v>5020</v>
      </c>
    </row>
    <row r="109" spans="2:12" x14ac:dyDescent="0.3">
      <c r="B109" s="27"/>
      <c r="C109" s="27">
        <v>106</v>
      </c>
      <c r="D109" s="27" t="s">
        <v>3682</v>
      </c>
      <c r="E109" s="107">
        <f>VLOOKUP(D109,'[1]new tesco'!$B$6:$I$297,8,FALSE)</f>
        <v>3.99</v>
      </c>
      <c r="F109" s="27">
        <v>8</v>
      </c>
      <c r="G109" s="27">
        <v>1</v>
      </c>
      <c r="H109" s="44">
        <v>2.67</v>
      </c>
      <c r="I109" s="44">
        <f t="shared" si="1"/>
        <v>1.4943820224719102</v>
      </c>
      <c r="K109" s="66" t="s">
        <v>5021</v>
      </c>
      <c r="L109" s="66" t="s">
        <v>3816</v>
      </c>
    </row>
    <row r="110" spans="2:12" x14ac:dyDescent="0.3">
      <c r="B110" s="27"/>
      <c r="C110" s="27">
        <v>107</v>
      </c>
      <c r="D110" s="27" t="s">
        <v>4913</v>
      </c>
      <c r="E110" s="107">
        <f>VLOOKUP(D110,'[1]new tesco'!$B$6:$I$297,8,FALSE)</f>
        <v>1.04</v>
      </c>
      <c r="F110" s="27">
        <v>6</v>
      </c>
      <c r="G110" s="27">
        <v>1</v>
      </c>
      <c r="H110" s="44">
        <v>6</v>
      </c>
      <c r="I110" s="44">
        <f t="shared" si="1"/>
        <v>0.17333333333333334</v>
      </c>
      <c r="K110" s="66" t="s">
        <v>5022</v>
      </c>
      <c r="L110" s="66" t="s">
        <v>5023</v>
      </c>
    </row>
    <row r="111" spans="2:12" x14ac:dyDescent="0.3">
      <c r="B111" s="27"/>
      <c r="C111" s="27">
        <v>108</v>
      </c>
      <c r="D111" s="27" t="s">
        <v>3683</v>
      </c>
      <c r="E111" s="107">
        <v>80</v>
      </c>
      <c r="F111" s="27"/>
      <c r="G111" s="27">
        <v>1</v>
      </c>
      <c r="H111" s="44">
        <v>52.14</v>
      </c>
      <c r="I111" s="44">
        <f t="shared" si="1"/>
        <v>1.5343306482546988</v>
      </c>
      <c r="K111" s="66" t="s">
        <v>3753</v>
      </c>
    </row>
    <row r="112" spans="2:12" x14ac:dyDescent="0.3">
      <c r="B112" s="27"/>
      <c r="C112" s="27">
        <v>109</v>
      </c>
      <c r="D112" s="27" t="s">
        <v>299</v>
      </c>
      <c r="E112" s="107">
        <v>70</v>
      </c>
      <c r="F112" s="27"/>
      <c r="G112" s="27">
        <v>1</v>
      </c>
      <c r="H112" s="44">
        <v>13.04</v>
      </c>
      <c r="I112" s="44">
        <f t="shared" si="1"/>
        <v>5.368098159509203</v>
      </c>
      <c r="K112" s="66" t="s">
        <v>5024</v>
      </c>
      <c r="L112" s="66" t="s">
        <v>5025</v>
      </c>
    </row>
    <row r="113" spans="2:12" x14ac:dyDescent="0.3">
      <c r="B113" s="27"/>
      <c r="C113" s="27">
        <v>110</v>
      </c>
      <c r="D113" s="27" t="s">
        <v>2593</v>
      </c>
      <c r="E113" s="107">
        <v>27</v>
      </c>
      <c r="F113" s="27"/>
      <c r="G113" s="27">
        <v>1</v>
      </c>
      <c r="H113" s="44">
        <v>4.3499999999999996</v>
      </c>
      <c r="I113" s="44">
        <f t="shared" si="1"/>
        <v>6.2068965517241388</v>
      </c>
      <c r="J113" s="57"/>
      <c r="K113" s="132" t="s">
        <v>5026</v>
      </c>
      <c r="L113" s="66" t="s">
        <v>5027</v>
      </c>
    </row>
    <row r="114" spans="2:12" x14ac:dyDescent="0.3">
      <c r="B114" s="40" t="s">
        <v>238</v>
      </c>
      <c r="C114" s="27"/>
      <c r="D114" s="27"/>
      <c r="E114" s="107"/>
      <c r="F114" s="27"/>
      <c r="G114" s="27"/>
      <c r="H114" s="44"/>
      <c r="I114" s="44"/>
    </row>
    <row r="115" spans="2:12" x14ac:dyDescent="0.3">
      <c r="B115" s="27"/>
      <c r="C115" s="27">
        <v>111</v>
      </c>
      <c r="D115" s="27" t="s">
        <v>239</v>
      </c>
      <c r="E115" s="107">
        <v>5</v>
      </c>
      <c r="F115" s="27"/>
      <c r="G115" s="27">
        <v>1</v>
      </c>
      <c r="H115" s="44">
        <v>1</v>
      </c>
      <c r="I115" s="44">
        <f t="shared" si="1"/>
        <v>5</v>
      </c>
      <c r="K115" s="66" t="s">
        <v>4340</v>
      </c>
      <c r="L115" s="66" t="s">
        <v>3821</v>
      </c>
    </row>
    <row r="116" spans="2:12" x14ac:dyDescent="0.3">
      <c r="B116" s="27"/>
      <c r="C116" s="27">
        <v>112</v>
      </c>
      <c r="D116" s="27" t="s">
        <v>3819</v>
      </c>
      <c r="E116" s="107">
        <v>4.5999999999999996</v>
      </c>
      <c r="F116" s="27">
        <v>4</v>
      </c>
      <c r="G116" s="27">
        <v>1</v>
      </c>
      <c r="H116" s="44">
        <v>1</v>
      </c>
      <c r="I116" s="44">
        <f t="shared" si="1"/>
        <v>4.5999999999999996</v>
      </c>
      <c r="K116" s="66" t="s">
        <v>4341</v>
      </c>
      <c r="L116" s="66" t="s">
        <v>3822</v>
      </c>
    </row>
    <row r="117" spans="2:12" x14ac:dyDescent="0.3">
      <c r="B117" s="27"/>
      <c r="C117" s="27">
        <v>113</v>
      </c>
      <c r="D117" s="27" t="s">
        <v>239</v>
      </c>
      <c r="E117" s="107"/>
      <c r="F117" s="27"/>
      <c r="G117" s="27">
        <v>1</v>
      </c>
      <c r="H117" s="44">
        <v>13.04</v>
      </c>
      <c r="I117" s="44">
        <f t="shared" si="1"/>
        <v>0</v>
      </c>
      <c r="K117" s="66" t="s">
        <v>4342</v>
      </c>
      <c r="L117" s="66" t="s">
        <v>2742</v>
      </c>
    </row>
    <row r="118" spans="2:12" x14ac:dyDescent="0.3">
      <c r="B118" s="27"/>
      <c r="C118" s="27">
        <v>114</v>
      </c>
      <c r="D118" s="27" t="s">
        <v>375</v>
      </c>
      <c r="E118" s="107"/>
      <c r="F118" s="27"/>
      <c r="G118" s="27">
        <v>1</v>
      </c>
      <c r="H118" s="44">
        <v>13.04</v>
      </c>
      <c r="I118" s="44">
        <f t="shared" si="1"/>
        <v>0</v>
      </c>
      <c r="J118" s="57"/>
      <c r="K118" s="132" t="s">
        <v>4343</v>
      </c>
    </row>
    <row r="119" spans="2:12" x14ac:dyDescent="0.3">
      <c r="B119" s="40" t="s">
        <v>300</v>
      </c>
      <c r="C119" s="27"/>
      <c r="D119" s="27"/>
      <c r="E119" s="107"/>
      <c r="F119" s="27"/>
      <c r="G119" s="27"/>
      <c r="H119" s="44"/>
      <c r="I119" s="44"/>
    </row>
    <row r="120" spans="2:12" x14ac:dyDescent="0.3">
      <c r="B120" s="162" t="s">
        <v>4176</v>
      </c>
      <c r="C120" s="27"/>
      <c r="D120" s="27"/>
      <c r="E120" s="107"/>
      <c r="F120" s="27"/>
      <c r="G120" s="27"/>
      <c r="H120" s="44"/>
      <c r="I120" s="44"/>
    </row>
    <row r="121" spans="2:12" x14ac:dyDescent="0.3">
      <c r="B121" s="27" t="s">
        <v>2743</v>
      </c>
      <c r="C121" s="27">
        <v>115</v>
      </c>
      <c r="D121" s="44" t="s">
        <v>66</v>
      </c>
      <c r="E121" s="107">
        <v>8</v>
      </c>
      <c r="F121" s="27">
        <v>5</v>
      </c>
      <c r="G121" s="27">
        <v>2</v>
      </c>
      <c r="H121" s="44">
        <v>52.14</v>
      </c>
      <c r="I121" s="44">
        <f t="shared" ref="I121:I184" si="2">(E121*G121)/H121</f>
        <v>0.30686612965093979</v>
      </c>
      <c r="K121" s="66" t="s">
        <v>2780</v>
      </c>
      <c r="L121" s="66" t="s">
        <v>2781</v>
      </c>
    </row>
    <row r="122" spans="2:12" x14ac:dyDescent="0.3">
      <c r="B122" s="27" t="s">
        <v>2743</v>
      </c>
      <c r="C122" s="27">
        <v>116</v>
      </c>
      <c r="D122" s="44" t="s">
        <v>241</v>
      </c>
      <c r="E122" s="107">
        <v>16</v>
      </c>
      <c r="F122" s="27">
        <v>1</v>
      </c>
      <c r="G122" s="27">
        <v>6</v>
      </c>
      <c r="H122" s="44">
        <v>156.43</v>
      </c>
      <c r="I122" s="44">
        <f t="shared" si="2"/>
        <v>0.61369302563446904</v>
      </c>
      <c r="K122" s="66" t="s">
        <v>2782</v>
      </c>
      <c r="L122" s="66" t="s">
        <v>2783</v>
      </c>
    </row>
    <row r="123" spans="2:12" x14ac:dyDescent="0.3">
      <c r="B123" s="27" t="s">
        <v>2743</v>
      </c>
      <c r="C123" s="27">
        <v>117</v>
      </c>
      <c r="D123" s="44" t="s">
        <v>65</v>
      </c>
      <c r="E123" s="107">
        <v>10</v>
      </c>
      <c r="F123" s="27">
        <v>5</v>
      </c>
      <c r="G123" s="27">
        <v>2</v>
      </c>
      <c r="H123" s="44">
        <v>52.14</v>
      </c>
      <c r="I123" s="44">
        <f t="shared" si="2"/>
        <v>0.3835826620636747</v>
      </c>
      <c r="K123" s="66" t="s">
        <v>2780</v>
      </c>
      <c r="L123" s="66" t="s">
        <v>2784</v>
      </c>
    </row>
    <row r="124" spans="2:12" x14ac:dyDescent="0.3">
      <c r="B124" s="27" t="s">
        <v>2743</v>
      </c>
      <c r="C124" s="27">
        <v>118</v>
      </c>
      <c r="D124" s="44" t="s">
        <v>498</v>
      </c>
      <c r="E124" s="107">
        <v>8</v>
      </c>
      <c r="F124" s="27">
        <v>2</v>
      </c>
      <c r="G124" s="27">
        <v>2</v>
      </c>
      <c r="H124" s="44">
        <v>52.14</v>
      </c>
      <c r="I124" s="44">
        <f t="shared" si="2"/>
        <v>0.30686612965093979</v>
      </c>
      <c r="K124" s="66" t="s">
        <v>2785</v>
      </c>
      <c r="L124" s="66" t="s">
        <v>2786</v>
      </c>
    </row>
    <row r="125" spans="2:12" x14ac:dyDescent="0.3">
      <c r="B125" s="27" t="s">
        <v>2744</v>
      </c>
      <c r="C125" s="27">
        <v>119</v>
      </c>
      <c r="D125" s="44" t="s">
        <v>302</v>
      </c>
      <c r="E125" s="107"/>
      <c r="F125" s="27"/>
      <c r="G125" s="27">
        <v>3</v>
      </c>
      <c r="H125" s="44">
        <v>52.14</v>
      </c>
      <c r="I125" s="44">
        <f t="shared" si="2"/>
        <v>0</v>
      </c>
      <c r="K125" s="66" t="s">
        <v>2787</v>
      </c>
      <c r="L125" s="66" t="s">
        <v>2788</v>
      </c>
    </row>
    <row r="126" spans="2:12" x14ac:dyDescent="0.3">
      <c r="B126" s="27" t="s">
        <v>2744</v>
      </c>
      <c r="C126" s="27">
        <v>120</v>
      </c>
      <c r="D126" s="44" t="s">
        <v>2206</v>
      </c>
      <c r="E126" s="107"/>
      <c r="F126" s="27"/>
      <c r="G126" s="27">
        <v>3</v>
      </c>
      <c r="H126" s="44">
        <v>52.14</v>
      </c>
      <c r="I126" s="44">
        <f t="shared" si="2"/>
        <v>0</v>
      </c>
      <c r="K126" s="66" t="s">
        <v>2789</v>
      </c>
      <c r="L126" s="66" t="s">
        <v>2790</v>
      </c>
    </row>
    <row r="127" spans="2:12" x14ac:dyDescent="0.3">
      <c r="B127" s="27" t="s">
        <v>2744</v>
      </c>
      <c r="C127" s="27">
        <v>121</v>
      </c>
      <c r="D127" s="44" t="s">
        <v>2207</v>
      </c>
      <c r="E127" s="107"/>
      <c r="F127" s="27"/>
      <c r="G127" s="27">
        <v>6</v>
      </c>
      <c r="H127" s="44">
        <v>52.14</v>
      </c>
      <c r="I127" s="44">
        <f t="shared" si="2"/>
        <v>0</v>
      </c>
      <c r="K127" s="66" t="s">
        <v>2791</v>
      </c>
      <c r="L127" s="66" t="s">
        <v>2792</v>
      </c>
    </row>
    <row r="128" spans="2:12" x14ac:dyDescent="0.3">
      <c r="B128" s="27" t="s">
        <v>2744</v>
      </c>
      <c r="C128" s="27">
        <v>122</v>
      </c>
      <c r="D128" s="44" t="s">
        <v>1727</v>
      </c>
      <c r="E128" s="107">
        <v>19.5</v>
      </c>
      <c r="F128" s="27"/>
      <c r="G128" s="27">
        <v>3</v>
      </c>
      <c r="H128" s="44">
        <v>52.14</v>
      </c>
      <c r="I128" s="44">
        <f t="shared" si="2"/>
        <v>1.1219792865362486</v>
      </c>
      <c r="K128" s="66" t="s">
        <v>2793</v>
      </c>
      <c r="L128" s="66" t="s">
        <v>2794</v>
      </c>
    </row>
    <row r="129" spans="2:12" x14ac:dyDescent="0.3">
      <c r="B129" s="27" t="s">
        <v>2744</v>
      </c>
      <c r="C129" s="27">
        <v>123</v>
      </c>
      <c r="D129" s="44" t="s">
        <v>499</v>
      </c>
      <c r="E129" s="107"/>
      <c r="F129" s="27"/>
      <c r="G129" s="27">
        <v>2</v>
      </c>
      <c r="H129" s="44">
        <v>52.14</v>
      </c>
      <c r="I129" s="44">
        <f t="shared" si="2"/>
        <v>0</v>
      </c>
      <c r="K129" s="66" t="s">
        <v>2795</v>
      </c>
      <c r="L129" s="66" t="s">
        <v>2796</v>
      </c>
    </row>
    <row r="130" spans="2:12" x14ac:dyDescent="0.3">
      <c r="B130" s="27" t="s">
        <v>2744</v>
      </c>
      <c r="C130" s="27">
        <v>124</v>
      </c>
      <c r="D130" s="44" t="s">
        <v>70</v>
      </c>
      <c r="E130" s="107"/>
      <c r="F130" s="27"/>
      <c r="G130" s="27">
        <v>3</v>
      </c>
      <c r="H130" s="44">
        <v>52.14</v>
      </c>
      <c r="I130" s="44">
        <f t="shared" si="2"/>
        <v>0</v>
      </c>
      <c r="K130" s="66" t="s">
        <v>2793</v>
      </c>
      <c r="L130" s="66" t="s">
        <v>2797</v>
      </c>
    </row>
    <row r="131" spans="2:12" x14ac:dyDescent="0.3">
      <c r="B131" s="27" t="s">
        <v>2744</v>
      </c>
      <c r="C131" s="27">
        <v>125</v>
      </c>
      <c r="D131" s="44" t="s">
        <v>75</v>
      </c>
      <c r="E131" s="107"/>
      <c r="F131" s="27"/>
      <c r="G131" s="27">
        <v>3</v>
      </c>
      <c r="H131" s="44">
        <v>104.29</v>
      </c>
      <c r="I131" s="44">
        <f t="shared" si="2"/>
        <v>0</v>
      </c>
      <c r="K131" s="66" t="s">
        <v>2798</v>
      </c>
      <c r="L131" s="66" t="s">
        <v>2799</v>
      </c>
    </row>
    <row r="132" spans="2:12" x14ac:dyDescent="0.3">
      <c r="B132" s="27" t="s">
        <v>2744</v>
      </c>
      <c r="C132" s="27">
        <v>126</v>
      </c>
      <c r="D132" s="44" t="s">
        <v>1729</v>
      </c>
      <c r="E132" s="107"/>
      <c r="F132" s="27"/>
      <c r="G132" s="27">
        <v>2</v>
      </c>
      <c r="H132" s="44">
        <v>52.14</v>
      </c>
      <c r="I132" s="44">
        <f t="shared" si="2"/>
        <v>0</v>
      </c>
      <c r="K132" s="66" t="s">
        <v>2800</v>
      </c>
      <c r="L132" s="66" t="s">
        <v>4391</v>
      </c>
    </row>
    <row r="133" spans="2:12" x14ac:dyDescent="0.3">
      <c r="B133" s="27" t="s">
        <v>2744</v>
      </c>
      <c r="C133" s="27">
        <v>127</v>
      </c>
      <c r="D133" s="44" t="s">
        <v>1730</v>
      </c>
      <c r="E133" s="107"/>
      <c r="F133" s="27"/>
      <c r="G133" s="27">
        <v>1</v>
      </c>
      <c r="H133" s="44">
        <v>52.14</v>
      </c>
      <c r="I133" s="44">
        <f t="shared" si="2"/>
        <v>0</v>
      </c>
      <c r="K133" s="66" t="s">
        <v>3847</v>
      </c>
      <c r="L133" s="66" t="s">
        <v>3848</v>
      </c>
    </row>
    <row r="134" spans="2:12" x14ac:dyDescent="0.3">
      <c r="B134" s="27" t="s">
        <v>2744</v>
      </c>
      <c r="C134" s="27">
        <v>128</v>
      </c>
      <c r="D134" s="44" t="s">
        <v>501</v>
      </c>
      <c r="E134" s="107"/>
      <c r="F134" s="27"/>
      <c r="G134" s="27">
        <v>1</v>
      </c>
      <c r="H134" s="44">
        <v>52.14</v>
      </c>
      <c r="I134" s="44">
        <f t="shared" si="2"/>
        <v>0</v>
      </c>
      <c r="K134" s="66" t="s">
        <v>2804</v>
      </c>
      <c r="L134" s="66" t="s">
        <v>2805</v>
      </c>
    </row>
    <row r="135" spans="2:12" x14ac:dyDescent="0.3">
      <c r="B135" s="27" t="s">
        <v>2744</v>
      </c>
      <c r="C135" s="27">
        <v>129</v>
      </c>
      <c r="D135" s="44" t="s">
        <v>2755</v>
      </c>
      <c r="E135" s="107"/>
      <c r="F135" s="27"/>
      <c r="G135" s="27">
        <v>2</v>
      </c>
      <c r="H135" s="44">
        <v>52.14</v>
      </c>
      <c r="I135" s="44">
        <f t="shared" si="2"/>
        <v>0</v>
      </c>
      <c r="K135" s="66" t="s">
        <v>2806</v>
      </c>
      <c r="L135" s="66" t="s">
        <v>2807</v>
      </c>
    </row>
    <row r="136" spans="2:12" x14ac:dyDescent="0.3">
      <c r="B136" s="27" t="s">
        <v>4345</v>
      </c>
      <c r="C136" s="27">
        <v>130</v>
      </c>
      <c r="D136" s="44" t="s">
        <v>2756</v>
      </c>
      <c r="E136" s="107"/>
      <c r="F136" s="27"/>
      <c r="G136" s="27">
        <v>2</v>
      </c>
      <c r="H136" s="44">
        <v>52.14</v>
      </c>
      <c r="I136" s="44">
        <f t="shared" si="2"/>
        <v>0</v>
      </c>
      <c r="K136" s="66" t="s">
        <v>2808</v>
      </c>
      <c r="L136" s="66" t="s">
        <v>2809</v>
      </c>
    </row>
    <row r="137" spans="2:12" x14ac:dyDescent="0.3">
      <c r="B137" s="27" t="s">
        <v>2745</v>
      </c>
      <c r="C137" s="27">
        <v>131</v>
      </c>
      <c r="D137" s="44" t="s">
        <v>3829</v>
      </c>
      <c r="E137" s="107"/>
      <c r="F137" s="27"/>
      <c r="G137" s="27">
        <v>1</v>
      </c>
      <c r="H137" s="44">
        <v>156.43</v>
      </c>
      <c r="I137" s="44">
        <f t="shared" si="2"/>
        <v>0</v>
      </c>
      <c r="K137" s="66" t="s">
        <v>2810</v>
      </c>
      <c r="L137" s="66" t="s">
        <v>2811</v>
      </c>
    </row>
    <row r="138" spans="2:12" x14ac:dyDescent="0.3">
      <c r="B138" s="27" t="s">
        <v>2745</v>
      </c>
      <c r="C138" s="27">
        <v>132</v>
      </c>
      <c r="D138" s="44" t="s">
        <v>1734</v>
      </c>
      <c r="E138" s="107"/>
      <c r="F138" s="27"/>
      <c r="G138" s="27">
        <v>1</v>
      </c>
      <c r="H138" s="44">
        <v>156.43</v>
      </c>
      <c r="I138" s="44">
        <f t="shared" si="2"/>
        <v>0</v>
      </c>
      <c r="K138" s="66" t="s">
        <v>2810</v>
      </c>
      <c r="L138" s="66" t="s">
        <v>2812</v>
      </c>
    </row>
    <row r="139" spans="2:12" x14ac:dyDescent="0.3">
      <c r="B139" s="27" t="s">
        <v>4347</v>
      </c>
      <c r="C139" s="27">
        <v>133</v>
      </c>
      <c r="D139" s="44" t="s">
        <v>2758</v>
      </c>
      <c r="E139" s="107">
        <v>30</v>
      </c>
      <c r="F139" s="27"/>
      <c r="G139" s="27">
        <v>1</v>
      </c>
      <c r="H139" s="44">
        <v>52.14</v>
      </c>
      <c r="I139" s="44">
        <f t="shared" si="2"/>
        <v>0.57537399309551207</v>
      </c>
      <c r="K139" s="66" t="s">
        <v>2813</v>
      </c>
      <c r="L139" s="66" t="s">
        <v>2814</v>
      </c>
    </row>
    <row r="140" spans="2:12" x14ac:dyDescent="0.3">
      <c r="B140" s="27" t="s">
        <v>4347</v>
      </c>
      <c r="C140" s="27">
        <v>134</v>
      </c>
      <c r="D140" s="44" t="s">
        <v>2759</v>
      </c>
      <c r="E140" s="107">
        <v>5.99</v>
      </c>
      <c r="F140" s="27"/>
      <c r="G140" s="27">
        <v>1</v>
      </c>
      <c r="H140" s="44">
        <v>52.14</v>
      </c>
      <c r="I140" s="44">
        <f t="shared" si="2"/>
        <v>0.11488300728807058</v>
      </c>
      <c r="K140" s="66" t="s">
        <v>2815</v>
      </c>
      <c r="L140" s="66" t="s">
        <v>2816</v>
      </c>
    </row>
    <row r="141" spans="2:12" x14ac:dyDescent="0.3">
      <c r="B141" s="27" t="s">
        <v>2744</v>
      </c>
      <c r="C141" s="27">
        <v>135</v>
      </c>
      <c r="D141" s="44" t="s">
        <v>72</v>
      </c>
      <c r="E141" s="107">
        <v>13.65</v>
      </c>
      <c r="F141" s="27"/>
      <c r="G141" s="27">
        <v>2</v>
      </c>
      <c r="H141" s="44">
        <v>104.29</v>
      </c>
      <c r="I141" s="44">
        <f t="shared" si="2"/>
        <v>0.26177006424393517</v>
      </c>
      <c r="K141" s="66" t="s">
        <v>2817</v>
      </c>
      <c r="L141" s="66" t="s">
        <v>2818</v>
      </c>
    </row>
    <row r="142" spans="2:12" x14ac:dyDescent="0.3">
      <c r="B142" s="27" t="s">
        <v>2744</v>
      </c>
      <c r="C142" s="27">
        <v>136</v>
      </c>
      <c r="D142" s="44" t="s">
        <v>72</v>
      </c>
      <c r="E142" s="107">
        <v>17</v>
      </c>
      <c r="F142" s="27"/>
      <c r="G142" s="27">
        <v>2</v>
      </c>
      <c r="H142" s="44">
        <v>104.29</v>
      </c>
      <c r="I142" s="44">
        <f t="shared" si="2"/>
        <v>0.32601399942468118</v>
      </c>
      <c r="K142" s="66" t="s">
        <v>2817</v>
      </c>
      <c r="L142" s="66" t="s">
        <v>2819</v>
      </c>
    </row>
    <row r="143" spans="2:12" x14ac:dyDescent="0.3">
      <c r="B143" s="27" t="s">
        <v>4345</v>
      </c>
      <c r="C143" s="27">
        <v>137</v>
      </c>
      <c r="D143" s="44" t="s">
        <v>377</v>
      </c>
      <c r="E143" s="107"/>
      <c r="F143" s="27"/>
      <c r="G143" s="27">
        <v>2</v>
      </c>
      <c r="H143" s="44">
        <v>104.29</v>
      </c>
      <c r="I143" s="44">
        <f t="shared" si="2"/>
        <v>0</v>
      </c>
      <c r="K143" s="66" t="s">
        <v>2820</v>
      </c>
      <c r="L143" s="66" t="s">
        <v>2821</v>
      </c>
    </row>
    <row r="144" spans="2:12" x14ac:dyDescent="0.3">
      <c r="B144" s="27" t="s">
        <v>2745</v>
      </c>
      <c r="C144" s="27">
        <v>138</v>
      </c>
      <c r="D144" s="44" t="s">
        <v>82</v>
      </c>
      <c r="E144" s="107">
        <v>7.5</v>
      </c>
      <c r="F144" s="27"/>
      <c r="G144" s="27">
        <v>1</v>
      </c>
      <c r="H144" s="44">
        <v>104.29</v>
      </c>
      <c r="I144" s="44">
        <f t="shared" si="2"/>
        <v>7.1914852814267904E-2</v>
      </c>
      <c r="K144" s="66" t="s">
        <v>2822</v>
      </c>
      <c r="L144" s="66" t="s">
        <v>2823</v>
      </c>
    </row>
    <row r="145" spans="2:12" x14ac:dyDescent="0.3">
      <c r="B145" s="27" t="s">
        <v>2745</v>
      </c>
      <c r="C145" s="27">
        <v>139</v>
      </c>
      <c r="D145" s="44" t="s">
        <v>84</v>
      </c>
      <c r="E145" s="107">
        <v>5.5</v>
      </c>
      <c r="F145" s="27"/>
      <c r="G145" s="27">
        <v>1</v>
      </c>
      <c r="H145" s="44">
        <v>104.29</v>
      </c>
      <c r="I145" s="44">
        <f t="shared" si="2"/>
        <v>5.2737558730463131E-2</v>
      </c>
      <c r="K145" s="66" t="s">
        <v>2813</v>
      </c>
      <c r="L145" s="66" t="s">
        <v>2824</v>
      </c>
    </row>
    <row r="146" spans="2:12" x14ac:dyDescent="0.3">
      <c r="B146" s="27" t="s">
        <v>2745</v>
      </c>
      <c r="C146" s="27">
        <v>140</v>
      </c>
      <c r="D146" s="44" t="s">
        <v>1117</v>
      </c>
      <c r="E146" s="107">
        <v>6.5</v>
      </c>
      <c r="F146" s="27"/>
      <c r="G146" s="27">
        <v>1</v>
      </c>
      <c r="H146" s="44">
        <v>104.29</v>
      </c>
      <c r="I146" s="44">
        <f t="shared" si="2"/>
        <v>6.2326205772365514E-2</v>
      </c>
      <c r="K146" s="66" t="s">
        <v>2825</v>
      </c>
      <c r="L146" s="66" t="s">
        <v>5049</v>
      </c>
    </row>
    <row r="147" spans="2:12" x14ac:dyDescent="0.3">
      <c r="B147" s="27" t="s">
        <v>2745</v>
      </c>
      <c r="C147" s="27">
        <v>141</v>
      </c>
      <c r="D147" s="44" t="s">
        <v>1118</v>
      </c>
      <c r="E147" s="107">
        <v>25</v>
      </c>
      <c r="F147" s="27"/>
      <c r="G147" s="27">
        <v>1</v>
      </c>
      <c r="H147" s="44">
        <v>156.43</v>
      </c>
      <c r="I147" s="44">
        <f t="shared" si="2"/>
        <v>0.15981589209230965</v>
      </c>
      <c r="K147" s="66" t="s">
        <v>2827</v>
      </c>
      <c r="L147" s="66" t="s">
        <v>2828</v>
      </c>
    </row>
    <row r="148" spans="2:12" x14ac:dyDescent="0.3">
      <c r="B148" s="27" t="s">
        <v>2745</v>
      </c>
      <c r="C148" s="27">
        <v>142</v>
      </c>
      <c r="D148" s="44" t="s">
        <v>1738</v>
      </c>
      <c r="E148" s="107">
        <v>29.99</v>
      </c>
      <c r="F148" s="27"/>
      <c r="G148" s="27">
        <v>1</v>
      </c>
      <c r="H148" s="44">
        <v>260.70999999999998</v>
      </c>
      <c r="I148" s="44">
        <f t="shared" si="2"/>
        <v>0.1150320279237467</v>
      </c>
      <c r="K148" s="66" t="s">
        <v>2829</v>
      </c>
      <c r="L148" s="66" t="s">
        <v>2830</v>
      </c>
    </row>
    <row r="149" spans="2:12" x14ac:dyDescent="0.3">
      <c r="B149" s="27" t="s">
        <v>2746</v>
      </c>
      <c r="C149" s="27">
        <v>143</v>
      </c>
      <c r="D149" s="44" t="s">
        <v>243</v>
      </c>
      <c r="E149" s="107">
        <v>25.99</v>
      </c>
      <c r="F149" s="27"/>
      <c r="G149" s="27">
        <v>1</v>
      </c>
      <c r="H149" s="44">
        <v>104.29</v>
      </c>
      <c r="I149" s="44">
        <f t="shared" si="2"/>
        <v>0.24920893661904303</v>
      </c>
      <c r="K149" s="66" t="s">
        <v>2815</v>
      </c>
      <c r="L149" s="66" t="s">
        <v>2831</v>
      </c>
    </row>
    <row r="150" spans="2:12" x14ac:dyDescent="0.3">
      <c r="B150" s="27" t="s">
        <v>2746</v>
      </c>
      <c r="C150" s="27">
        <v>144</v>
      </c>
      <c r="D150" s="44" t="s">
        <v>2760</v>
      </c>
      <c r="E150" s="107">
        <v>12</v>
      </c>
      <c r="F150" s="27"/>
      <c r="G150" s="27">
        <v>1</v>
      </c>
      <c r="H150" s="44">
        <v>104.29</v>
      </c>
      <c r="I150" s="44">
        <f t="shared" si="2"/>
        <v>0.11506376450282864</v>
      </c>
      <c r="K150" s="66" t="s">
        <v>2815</v>
      </c>
      <c r="L150" s="66" t="s">
        <v>2832</v>
      </c>
    </row>
    <row r="151" spans="2:12" x14ac:dyDescent="0.3">
      <c r="B151" s="27" t="s">
        <v>2746</v>
      </c>
      <c r="C151" s="27">
        <v>145</v>
      </c>
      <c r="D151" s="44" t="s">
        <v>2761</v>
      </c>
      <c r="E151" s="107">
        <v>9.99</v>
      </c>
      <c r="F151" s="27"/>
      <c r="G151" s="27">
        <v>1</v>
      </c>
      <c r="H151" s="44">
        <v>104.29</v>
      </c>
      <c r="I151" s="44">
        <f t="shared" si="2"/>
        <v>9.5790583948604846E-2</v>
      </c>
      <c r="K151" s="66" t="s">
        <v>2815</v>
      </c>
      <c r="L151" s="66" t="s">
        <v>3850</v>
      </c>
    </row>
    <row r="152" spans="2:12" x14ac:dyDescent="0.3">
      <c r="B152" s="27" t="s">
        <v>2747</v>
      </c>
      <c r="C152" s="27">
        <v>146</v>
      </c>
      <c r="D152" s="44" t="s">
        <v>1741</v>
      </c>
      <c r="E152" s="107">
        <v>12.99</v>
      </c>
      <c r="F152" s="27"/>
      <c r="G152" s="27">
        <v>3</v>
      </c>
      <c r="H152" s="44">
        <v>52.14</v>
      </c>
      <c r="I152" s="44">
        <f t="shared" si="2"/>
        <v>0.74741081703107015</v>
      </c>
      <c r="K152" s="66" t="s">
        <v>2834</v>
      </c>
      <c r="L152" s="66" t="s">
        <v>2835</v>
      </c>
    </row>
    <row r="153" spans="2:12" x14ac:dyDescent="0.3">
      <c r="B153" s="27" t="s">
        <v>2747</v>
      </c>
      <c r="C153" s="27">
        <v>147</v>
      </c>
      <c r="D153" s="44" t="s">
        <v>2762</v>
      </c>
      <c r="E153" s="107">
        <v>12.5</v>
      </c>
      <c r="F153" s="27"/>
      <c r="G153" s="27">
        <v>3</v>
      </c>
      <c r="H153" s="44">
        <v>52.14</v>
      </c>
      <c r="I153" s="44">
        <f t="shared" si="2"/>
        <v>0.71921749136939006</v>
      </c>
      <c r="K153" s="66" t="s">
        <v>5050</v>
      </c>
      <c r="L153" s="66" t="s">
        <v>2837</v>
      </c>
    </row>
    <row r="154" spans="2:12" x14ac:dyDescent="0.3">
      <c r="B154" s="27" t="s">
        <v>2747</v>
      </c>
      <c r="C154" s="27">
        <v>148</v>
      </c>
      <c r="D154" s="44" t="s">
        <v>4349</v>
      </c>
      <c r="E154" s="107">
        <v>28</v>
      </c>
      <c r="F154" s="27"/>
      <c r="G154" s="27">
        <v>1</v>
      </c>
      <c r="H154" s="44">
        <v>104.29</v>
      </c>
      <c r="I154" s="44">
        <f t="shared" si="2"/>
        <v>0.26848211717326681</v>
      </c>
      <c r="K154" s="66" t="s">
        <v>2838</v>
      </c>
      <c r="L154" s="66" t="s">
        <v>4397</v>
      </c>
    </row>
    <row r="155" spans="2:12" x14ac:dyDescent="0.3">
      <c r="B155" s="27" t="s">
        <v>2747</v>
      </c>
      <c r="C155" s="27">
        <v>149</v>
      </c>
      <c r="D155" s="44" t="s">
        <v>3830</v>
      </c>
      <c r="E155" s="107">
        <v>25.99</v>
      </c>
      <c r="F155" s="27"/>
      <c r="G155" s="27">
        <v>1</v>
      </c>
      <c r="H155" s="44">
        <v>104.29</v>
      </c>
      <c r="I155" s="44">
        <f t="shared" si="2"/>
        <v>0.24920893661904303</v>
      </c>
      <c r="K155" s="66" t="s">
        <v>3852</v>
      </c>
      <c r="L155" s="66" t="s">
        <v>2841</v>
      </c>
    </row>
    <row r="156" spans="2:12" x14ac:dyDescent="0.3">
      <c r="B156" s="27" t="s">
        <v>5028</v>
      </c>
      <c r="C156" s="27">
        <v>150</v>
      </c>
      <c r="D156" s="44" t="s">
        <v>3831</v>
      </c>
      <c r="E156" s="107">
        <v>10</v>
      </c>
      <c r="F156" s="27"/>
      <c r="G156" s="27">
        <v>2</v>
      </c>
      <c r="H156" s="44">
        <v>104.29</v>
      </c>
      <c r="I156" s="44">
        <f t="shared" si="2"/>
        <v>0.19177294083804775</v>
      </c>
      <c r="K156" s="66" t="s">
        <v>2842</v>
      </c>
      <c r="L156" s="66" t="s">
        <v>2843</v>
      </c>
    </row>
    <row r="157" spans="2:12" x14ac:dyDescent="0.3">
      <c r="B157" s="27" t="s">
        <v>2748</v>
      </c>
      <c r="C157" s="27">
        <v>151</v>
      </c>
      <c r="D157" s="44" t="s">
        <v>2766</v>
      </c>
      <c r="E157" s="107">
        <v>9.99</v>
      </c>
      <c r="F157" s="27"/>
      <c r="G157" s="27">
        <v>1</v>
      </c>
      <c r="H157" s="44">
        <v>104.29</v>
      </c>
      <c r="I157" s="44">
        <f t="shared" si="2"/>
        <v>9.5790583948604846E-2</v>
      </c>
      <c r="K157" s="66" t="s">
        <v>2844</v>
      </c>
      <c r="L157" s="66" t="s">
        <v>2845</v>
      </c>
    </row>
    <row r="158" spans="2:12" x14ac:dyDescent="0.3">
      <c r="B158" s="27" t="s">
        <v>3825</v>
      </c>
      <c r="C158" s="27">
        <v>152</v>
      </c>
      <c r="D158" s="44" t="s">
        <v>66</v>
      </c>
      <c r="E158" s="107"/>
      <c r="F158" s="27">
        <v>6</v>
      </c>
      <c r="G158" s="27">
        <v>2</v>
      </c>
      <c r="H158" s="44">
        <v>104.29</v>
      </c>
      <c r="I158" s="44">
        <f t="shared" si="2"/>
        <v>0</v>
      </c>
      <c r="K158" s="66" t="s">
        <v>3853</v>
      </c>
      <c r="L158" s="66" t="s">
        <v>3854</v>
      </c>
    </row>
    <row r="159" spans="2:12" x14ac:dyDescent="0.3">
      <c r="B159" s="27" t="s">
        <v>3825</v>
      </c>
      <c r="C159" s="27">
        <v>153</v>
      </c>
      <c r="D159" s="44" t="s">
        <v>65</v>
      </c>
      <c r="E159" s="107">
        <v>12</v>
      </c>
      <c r="F159" s="27">
        <v>5</v>
      </c>
      <c r="G159" s="27">
        <v>3</v>
      </c>
      <c r="H159" s="44">
        <v>104.29</v>
      </c>
      <c r="I159" s="44">
        <f t="shared" si="2"/>
        <v>0.34519129350848593</v>
      </c>
      <c r="K159" s="66" t="s">
        <v>3855</v>
      </c>
      <c r="L159" s="66" t="s">
        <v>3856</v>
      </c>
    </row>
    <row r="160" spans="2:12" x14ac:dyDescent="0.3">
      <c r="B160" s="27" t="s">
        <v>3825</v>
      </c>
      <c r="C160" s="27">
        <v>154</v>
      </c>
      <c r="D160" s="44" t="s">
        <v>3832</v>
      </c>
      <c r="E160" s="107">
        <v>4</v>
      </c>
      <c r="F160" s="27">
        <v>1</v>
      </c>
      <c r="G160" s="27">
        <v>1</v>
      </c>
      <c r="H160" s="44">
        <v>104.29</v>
      </c>
      <c r="I160" s="44">
        <f t="shared" si="2"/>
        <v>3.8354588167609546E-2</v>
      </c>
      <c r="K160" s="66" t="s">
        <v>3857</v>
      </c>
      <c r="L160" s="66" t="s">
        <v>3858</v>
      </c>
    </row>
    <row r="161" spans="2:12" x14ac:dyDescent="0.3">
      <c r="B161" s="27" t="s">
        <v>3826</v>
      </c>
      <c r="C161" s="27">
        <v>155</v>
      </c>
      <c r="D161" s="44" t="s">
        <v>4351</v>
      </c>
      <c r="E161" s="107">
        <v>16</v>
      </c>
      <c r="F161" s="27"/>
      <c r="G161" s="27">
        <v>7</v>
      </c>
      <c r="H161" s="44">
        <v>156.43</v>
      </c>
      <c r="I161" s="44">
        <f t="shared" si="2"/>
        <v>0.71597519657354725</v>
      </c>
      <c r="K161" s="66" t="s">
        <v>3859</v>
      </c>
      <c r="L161" s="66" t="s">
        <v>3860</v>
      </c>
    </row>
    <row r="162" spans="2:12" x14ac:dyDescent="0.3">
      <c r="B162" s="27" t="s">
        <v>3826</v>
      </c>
      <c r="C162" s="27">
        <v>156</v>
      </c>
      <c r="D162" s="44" t="s">
        <v>3834</v>
      </c>
      <c r="E162" s="107">
        <v>14</v>
      </c>
      <c r="F162" s="27"/>
      <c r="G162" s="27">
        <v>3</v>
      </c>
      <c r="H162" s="44">
        <v>156.43</v>
      </c>
      <c r="I162" s="44">
        <f t="shared" si="2"/>
        <v>0.26849069871508019</v>
      </c>
      <c r="K162" s="66" t="s">
        <v>3861</v>
      </c>
      <c r="L162" s="66" t="s">
        <v>3862</v>
      </c>
    </row>
    <row r="163" spans="2:12" x14ac:dyDescent="0.3">
      <c r="B163" s="27" t="s">
        <v>3826</v>
      </c>
      <c r="C163" s="27">
        <v>157</v>
      </c>
      <c r="D163" s="44" t="s">
        <v>2208</v>
      </c>
      <c r="E163" s="107">
        <v>6</v>
      </c>
      <c r="F163" s="27"/>
      <c r="G163" s="27">
        <v>10</v>
      </c>
      <c r="H163" s="44">
        <v>156.43</v>
      </c>
      <c r="I163" s="44">
        <f t="shared" si="2"/>
        <v>0.38355814102154318</v>
      </c>
      <c r="K163" s="66" t="s">
        <v>3863</v>
      </c>
      <c r="L163" s="66" t="s">
        <v>5051</v>
      </c>
    </row>
    <row r="164" spans="2:12" x14ac:dyDescent="0.3">
      <c r="B164" s="27" t="s">
        <v>4352</v>
      </c>
      <c r="C164" s="27">
        <v>158</v>
      </c>
      <c r="D164" s="44" t="s">
        <v>377</v>
      </c>
      <c r="E164" s="107">
        <v>16</v>
      </c>
      <c r="F164" s="27"/>
      <c r="G164" s="27">
        <v>2</v>
      </c>
      <c r="H164" s="44">
        <v>156.43</v>
      </c>
      <c r="I164" s="44">
        <f t="shared" si="2"/>
        <v>0.20456434187815636</v>
      </c>
      <c r="K164" s="66" t="s">
        <v>3865</v>
      </c>
      <c r="L164" s="66" t="s">
        <v>3866</v>
      </c>
    </row>
    <row r="165" spans="2:12" x14ac:dyDescent="0.3">
      <c r="B165" s="27" t="s">
        <v>3826</v>
      </c>
      <c r="C165" s="27">
        <v>159</v>
      </c>
      <c r="D165" s="44" t="s">
        <v>1735</v>
      </c>
      <c r="E165" s="107"/>
      <c r="F165" s="27"/>
      <c r="G165" s="27">
        <v>1</v>
      </c>
      <c r="H165" s="44">
        <v>156.43</v>
      </c>
      <c r="I165" s="44">
        <f t="shared" si="2"/>
        <v>0</v>
      </c>
      <c r="K165" s="66" t="s">
        <v>3867</v>
      </c>
      <c r="L165" s="66" t="s">
        <v>3868</v>
      </c>
    </row>
    <row r="166" spans="2:12" x14ac:dyDescent="0.3">
      <c r="B166" s="27" t="s">
        <v>3826</v>
      </c>
      <c r="C166" s="27">
        <v>160</v>
      </c>
      <c r="D166" s="44" t="s">
        <v>3835</v>
      </c>
      <c r="E166" s="107">
        <v>13.65</v>
      </c>
      <c r="F166" s="27"/>
      <c r="G166" s="27">
        <v>2</v>
      </c>
      <c r="H166" s="44">
        <v>156.43</v>
      </c>
      <c r="I166" s="44">
        <f t="shared" si="2"/>
        <v>0.17451895416480215</v>
      </c>
      <c r="K166" s="66" t="s">
        <v>3869</v>
      </c>
      <c r="L166" s="66" t="s">
        <v>3870</v>
      </c>
    </row>
    <row r="167" spans="2:12" x14ac:dyDescent="0.3">
      <c r="B167" s="27" t="s">
        <v>3826</v>
      </c>
      <c r="C167" s="27">
        <v>161</v>
      </c>
      <c r="D167" s="44" t="s">
        <v>3836</v>
      </c>
      <c r="E167" s="107">
        <v>30</v>
      </c>
      <c r="F167" s="27"/>
      <c r="G167" s="27">
        <v>3</v>
      </c>
      <c r="H167" s="44">
        <v>156.43</v>
      </c>
      <c r="I167" s="44">
        <f t="shared" si="2"/>
        <v>0.57533721153231476</v>
      </c>
      <c r="K167" s="66" t="s">
        <v>3871</v>
      </c>
      <c r="L167" s="66" t="s">
        <v>3872</v>
      </c>
    </row>
    <row r="168" spans="2:12" x14ac:dyDescent="0.3">
      <c r="B168" s="27" t="s">
        <v>3826</v>
      </c>
      <c r="C168" s="27">
        <v>162</v>
      </c>
      <c r="D168" s="44" t="s">
        <v>70</v>
      </c>
      <c r="E168" s="107">
        <v>20</v>
      </c>
      <c r="F168" s="27"/>
      <c r="G168" s="27">
        <v>3</v>
      </c>
      <c r="H168" s="44">
        <v>156.43</v>
      </c>
      <c r="I168" s="44">
        <f t="shared" si="2"/>
        <v>0.38355814102154318</v>
      </c>
      <c r="K168" s="66" t="s">
        <v>3873</v>
      </c>
      <c r="L168" s="66" t="s">
        <v>3874</v>
      </c>
    </row>
    <row r="169" spans="2:12" x14ac:dyDescent="0.3">
      <c r="B169" s="27" t="s">
        <v>3826</v>
      </c>
      <c r="C169" s="27">
        <v>163</v>
      </c>
      <c r="D169" s="44" t="s">
        <v>499</v>
      </c>
      <c r="E169" s="107">
        <v>22</v>
      </c>
      <c r="F169" s="27"/>
      <c r="G169" s="27">
        <v>3</v>
      </c>
      <c r="H169" s="44">
        <v>156.43</v>
      </c>
      <c r="I169" s="44">
        <f t="shared" si="2"/>
        <v>0.4219139551236975</v>
      </c>
      <c r="K169" s="66" t="s">
        <v>3875</v>
      </c>
      <c r="L169" s="66" t="s">
        <v>3876</v>
      </c>
    </row>
    <row r="170" spans="2:12" x14ac:dyDescent="0.3">
      <c r="B170" s="27" t="s">
        <v>3826</v>
      </c>
      <c r="C170" s="27">
        <v>164</v>
      </c>
      <c r="D170" s="44" t="s">
        <v>307</v>
      </c>
      <c r="E170" s="107"/>
      <c r="F170" s="27">
        <v>5</v>
      </c>
      <c r="G170" s="27">
        <v>1</v>
      </c>
      <c r="H170" s="44">
        <v>104.29</v>
      </c>
      <c r="I170" s="44">
        <f t="shared" si="2"/>
        <v>0</v>
      </c>
      <c r="K170" s="66" t="s">
        <v>3877</v>
      </c>
      <c r="L170" s="66" t="s">
        <v>3878</v>
      </c>
    </row>
    <row r="171" spans="2:12" x14ac:dyDescent="0.3">
      <c r="B171" s="27" t="s">
        <v>3826</v>
      </c>
      <c r="C171" s="27">
        <v>165</v>
      </c>
      <c r="D171" s="44" t="s">
        <v>3837</v>
      </c>
      <c r="E171" s="107">
        <v>35</v>
      </c>
      <c r="F171" s="27"/>
      <c r="G171" s="27">
        <v>1</v>
      </c>
      <c r="H171" s="44">
        <v>156.43</v>
      </c>
      <c r="I171" s="44">
        <f t="shared" si="2"/>
        <v>0.2237422489292335</v>
      </c>
      <c r="K171" s="66" t="s">
        <v>3879</v>
      </c>
      <c r="L171" s="66" t="s">
        <v>3880</v>
      </c>
    </row>
    <row r="172" spans="2:12" x14ac:dyDescent="0.3">
      <c r="B172" s="27" t="s">
        <v>3826</v>
      </c>
      <c r="C172" s="27">
        <v>166</v>
      </c>
      <c r="D172" s="44" t="s">
        <v>3838</v>
      </c>
      <c r="E172" s="107">
        <v>34.99</v>
      </c>
      <c r="F172" s="27"/>
      <c r="G172" s="27">
        <v>1</v>
      </c>
      <c r="H172" s="44">
        <v>156.43</v>
      </c>
      <c r="I172" s="44">
        <f t="shared" si="2"/>
        <v>0.22367832257239662</v>
      </c>
      <c r="K172" s="66" t="s">
        <v>3879</v>
      </c>
      <c r="L172" s="66" t="s">
        <v>3881</v>
      </c>
    </row>
    <row r="173" spans="2:12" x14ac:dyDescent="0.3">
      <c r="B173" s="27" t="s">
        <v>3826</v>
      </c>
      <c r="C173" s="27">
        <v>167</v>
      </c>
      <c r="D173" s="44" t="s">
        <v>1115</v>
      </c>
      <c r="E173" s="107">
        <v>25</v>
      </c>
      <c r="F173" s="27"/>
      <c r="G173" s="27">
        <v>2</v>
      </c>
      <c r="H173" s="44">
        <v>104.29</v>
      </c>
      <c r="I173" s="44">
        <f t="shared" si="2"/>
        <v>0.47943235209511936</v>
      </c>
      <c r="K173" s="66" t="s">
        <v>2842</v>
      </c>
      <c r="L173" s="66" t="s">
        <v>3882</v>
      </c>
    </row>
    <row r="174" spans="2:12" x14ac:dyDescent="0.3">
      <c r="B174" s="27" t="s">
        <v>3826</v>
      </c>
      <c r="C174" s="27">
        <v>168</v>
      </c>
      <c r="D174" s="44" t="s">
        <v>3839</v>
      </c>
      <c r="E174" s="107">
        <v>15</v>
      </c>
      <c r="F174" s="27"/>
      <c r="G174" s="27">
        <v>1</v>
      </c>
      <c r="H174" s="44">
        <v>156.43</v>
      </c>
      <c r="I174" s="44">
        <f t="shared" si="2"/>
        <v>9.5889535255385794E-2</v>
      </c>
      <c r="K174" s="66" t="s">
        <v>3883</v>
      </c>
      <c r="L174" s="66" t="s">
        <v>3884</v>
      </c>
    </row>
    <row r="175" spans="2:12" x14ac:dyDescent="0.3">
      <c r="B175" s="27" t="s">
        <v>3826</v>
      </c>
      <c r="C175" s="27">
        <v>169</v>
      </c>
      <c r="D175" s="44" t="s">
        <v>76</v>
      </c>
      <c r="E175" s="107">
        <v>139</v>
      </c>
      <c r="F175" s="27"/>
      <c r="G175" s="27">
        <v>2</v>
      </c>
      <c r="H175" s="44">
        <v>260.70999999999998</v>
      </c>
      <c r="I175" s="44">
        <f t="shared" si="2"/>
        <v>1.0663188983928504</v>
      </c>
      <c r="K175" s="66" t="s">
        <v>3885</v>
      </c>
      <c r="L175" s="66" t="s">
        <v>3886</v>
      </c>
    </row>
    <row r="176" spans="2:12" x14ac:dyDescent="0.3">
      <c r="B176" s="27" t="s">
        <v>3827</v>
      </c>
      <c r="C176" s="27">
        <v>170</v>
      </c>
      <c r="D176" s="44" t="s">
        <v>1737</v>
      </c>
      <c r="E176" s="107">
        <v>19.5</v>
      </c>
      <c r="F176" s="27"/>
      <c r="G176" s="27">
        <v>2</v>
      </c>
      <c r="H176" s="44">
        <v>260.70999999999998</v>
      </c>
      <c r="I176" s="44">
        <f t="shared" si="2"/>
        <v>0.14959150013424879</v>
      </c>
      <c r="K176" s="66" t="s">
        <v>4400</v>
      </c>
      <c r="L176" s="66" t="s">
        <v>3888</v>
      </c>
    </row>
    <row r="177" spans="2:12" x14ac:dyDescent="0.3">
      <c r="B177" s="27" t="s">
        <v>3827</v>
      </c>
      <c r="C177" s="27">
        <v>171</v>
      </c>
      <c r="D177" s="44" t="s">
        <v>81</v>
      </c>
      <c r="E177" s="107">
        <v>7.5</v>
      </c>
      <c r="F177" s="27"/>
      <c r="G177" s="27">
        <v>5</v>
      </c>
      <c r="H177" s="44">
        <v>260.70999999999998</v>
      </c>
      <c r="I177" s="44">
        <f t="shared" si="2"/>
        <v>0.14383798089831615</v>
      </c>
      <c r="K177" s="66" t="s">
        <v>3889</v>
      </c>
      <c r="L177" s="66" t="s">
        <v>3890</v>
      </c>
    </row>
    <row r="178" spans="2:12" x14ac:dyDescent="0.3">
      <c r="B178" s="27" t="s">
        <v>3827</v>
      </c>
      <c r="C178" s="27">
        <v>172</v>
      </c>
      <c r="D178" s="44" t="s">
        <v>82</v>
      </c>
      <c r="E178" s="107">
        <v>17.489999999999998</v>
      </c>
      <c r="F178" s="27"/>
      <c r="G178" s="27">
        <v>1</v>
      </c>
      <c r="H178" s="44">
        <v>104.29</v>
      </c>
      <c r="I178" s="44">
        <f t="shared" si="2"/>
        <v>0.16770543676287272</v>
      </c>
      <c r="K178" s="66" t="s">
        <v>3891</v>
      </c>
      <c r="L178" s="66" t="s">
        <v>3892</v>
      </c>
    </row>
    <row r="179" spans="2:12" x14ac:dyDescent="0.3">
      <c r="B179" s="27" t="s">
        <v>3827</v>
      </c>
      <c r="C179" s="27">
        <v>173</v>
      </c>
      <c r="D179" s="44" t="s">
        <v>84</v>
      </c>
      <c r="E179" s="107">
        <v>0</v>
      </c>
      <c r="F179" s="27">
        <v>1</v>
      </c>
      <c r="G179" s="27">
        <v>1</v>
      </c>
      <c r="H179" s="44">
        <v>104.29</v>
      </c>
      <c r="I179" s="44">
        <f t="shared" si="2"/>
        <v>0</v>
      </c>
      <c r="K179" s="66" t="s">
        <v>3893</v>
      </c>
      <c r="L179" s="66" t="s">
        <v>3894</v>
      </c>
    </row>
    <row r="180" spans="2:12" x14ac:dyDescent="0.3">
      <c r="B180" s="27" t="s">
        <v>3827</v>
      </c>
      <c r="C180" s="27">
        <v>174</v>
      </c>
      <c r="D180" s="44" t="s">
        <v>1117</v>
      </c>
      <c r="E180" s="107">
        <v>0</v>
      </c>
      <c r="F180" s="27"/>
      <c r="G180" s="27">
        <v>1</v>
      </c>
      <c r="H180" s="44">
        <v>104.29</v>
      </c>
      <c r="I180" s="44">
        <f t="shared" si="2"/>
        <v>0</v>
      </c>
      <c r="K180" s="66" t="s">
        <v>3895</v>
      </c>
      <c r="L180" s="66" t="s">
        <v>3894</v>
      </c>
    </row>
    <row r="181" spans="2:12" x14ac:dyDescent="0.3">
      <c r="B181" s="27" t="s">
        <v>3826</v>
      </c>
      <c r="C181" s="27">
        <v>175</v>
      </c>
      <c r="D181" s="44" t="s">
        <v>1118</v>
      </c>
      <c r="E181" s="107">
        <v>69.3</v>
      </c>
      <c r="F181" s="27"/>
      <c r="G181" s="27">
        <v>1</v>
      </c>
      <c r="H181" s="44">
        <v>260.70999999999998</v>
      </c>
      <c r="I181" s="44">
        <f t="shared" si="2"/>
        <v>0.26581258870008823</v>
      </c>
      <c r="K181" s="66" t="s">
        <v>3896</v>
      </c>
      <c r="L181" s="66" t="s">
        <v>3897</v>
      </c>
    </row>
    <row r="182" spans="2:12" x14ac:dyDescent="0.3">
      <c r="B182" s="27" t="s">
        <v>3826</v>
      </c>
      <c r="C182" s="27">
        <v>176</v>
      </c>
      <c r="D182" s="44" t="s">
        <v>1119</v>
      </c>
      <c r="E182" s="107"/>
      <c r="F182" s="27"/>
      <c r="G182" s="27">
        <v>1</v>
      </c>
      <c r="H182" s="44">
        <v>260.70999999999998</v>
      </c>
      <c r="I182" s="44">
        <f t="shared" si="2"/>
        <v>0</v>
      </c>
      <c r="K182" s="66" t="s">
        <v>3898</v>
      </c>
      <c r="L182" s="66" t="s">
        <v>3899</v>
      </c>
    </row>
    <row r="183" spans="2:12" x14ac:dyDescent="0.3">
      <c r="B183" s="27" t="s">
        <v>3826</v>
      </c>
      <c r="C183" s="27">
        <v>177</v>
      </c>
      <c r="D183" s="44" t="s">
        <v>1120</v>
      </c>
      <c r="E183" s="107">
        <v>16</v>
      </c>
      <c r="F183" s="27"/>
      <c r="G183" s="27">
        <v>1</v>
      </c>
      <c r="H183" s="44">
        <v>260.70999999999998</v>
      </c>
      <c r="I183" s="44">
        <f t="shared" si="2"/>
        <v>6.1370871849948223E-2</v>
      </c>
      <c r="K183" s="66" t="s">
        <v>3900</v>
      </c>
      <c r="L183" s="66" t="s">
        <v>3901</v>
      </c>
    </row>
    <row r="184" spans="2:12" x14ac:dyDescent="0.3">
      <c r="B184" s="27" t="s">
        <v>3828</v>
      </c>
      <c r="C184" s="27">
        <v>178</v>
      </c>
      <c r="D184" s="44" t="s">
        <v>86</v>
      </c>
      <c r="E184" s="107">
        <v>4</v>
      </c>
      <c r="F184" s="27"/>
      <c r="G184" s="27">
        <v>1</v>
      </c>
      <c r="H184" s="44">
        <v>104.29</v>
      </c>
      <c r="I184" s="44">
        <f t="shared" si="2"/>
        <v>3.8354588167609546E-2</v>
      </c>
      <c r="K184" s="66" t="s">
        <v>3902</v>
      </c>
      <c r="L184" s="66" t="s">
        <v>3903</v>
      </c>
    </row>
    <row r="185" spans="2:12" x14ac:dyDescent="0.3">
      <c r="B185" s="27" t="s">
        <v>3826</v>
      </c>
      <c r="C185" s="27">
        <v>179</v>
      </c>
      <c r="D185" s="44" t="s">
        <v>3840</v>
      </c>
      <c r="E185" s="107">
        <v>16</v>
      </c>
      <c r="F185" s="27"/>
      <c r="G185" s="27">
        <v>2</v>
      </c>
      <c r="H185" s="44">
        <v>104.29</v>
      </c>
      <c r="I185" s="44">
        <f t="shared" ref="I185:I206" si="3">(E185*G185)/H185</f>
        <v>0.30683670534087637</v>
      </c>
      <c r="K185" s="66" t="s">
        <v>3904</v>
      </c>
      <c r="L185" s="66" t="s">
        <v>3905</v>
      </c>
    </row>
    <row r="186" spans="2:12" x14ac:dyDescent="0.3">
      <c r="B186" s="27" t="s">
        <v>3826</v>
      </c>
      <c r="C186" s="27">
        <v>180</v>
      </c>
      <c r="D186" s="27" t="s">
        <v>3841</v>
      </c>
      <c r="E186" s="107">
        <v>16</v>
      </c>
      <c r="F186" s="27"/>
      <c r="G186" s="27">
        <v>2</v>
      </c>
      <c r="H186" s="44">
        <v>104.29</v>
      </c>
      <c r="I186" s="44">
        <f t="shared" si="3"/>
        <v>0.30683670534087637</v>
      </c>
      <c r="K186" s="132" t="s">
        <v>3904</v>
      </c>
      <c r="L186" s="66" t="s">
        <v>3906</v>
      </c>
    </row>
    <row r="187" spans="2:12" x14ac:dyDescent="0.3">
      <c r="B187" s="73" t="s">
        <v>3826</v>
      </c>
      <c r="C187" s="27">
        <v>181</v>
      </c>
      <c r="D187" s="44" t="s">
        <v>67</v>
      </c>
      <c r="E187" s="107">
        <v>30</v>
      </c>
      <c r="F187" s="27"/>
      <c r="G187" s="27">
        <v>1</v>
      </c>
      <c r="H187" s="44">
        <v>104.29</v>
      </c>
      <c r="I187" s="44">
        <f t="shared" si="3"/>
        <v>0.28765941125707162</v>
      </c>
      <c r="K187" s="66" t="s">
        <v>3907</v>
      </c>
      <c r="L187" s="66" t="s">
        <v>3908</v>
      </c>
    </row>
    <row r="188" spans="2:12" x14ac:dyDescent="0.3">
      <c r="B188" s="27" t="s">
        <v>3827</v>
      </c>
      <c r="C188" s="27">
        <v>182</v>
      </c>
      <c r="D188" s="44" t="s">
        <v>3842</v>
      </c>
      <c r="E188" s="107">
        <v>6.99</v>
      </c>
      <c r="F188" s="27"/>
      <c r="G188" s="27">
        <v>1</v>
      </c>
      <c r="H188" s="44">
        <v>104.29</v>
      </c>
      <c r="I188" s="44">
        <f t="shared" si="3"/>
        <v>6.702464282289769E-2</v>
      </c>
      <c r="K188" s="66" t="s">
        <v>3909</v>
      </c>
      <c r="L188" s="66" t="s">
        <v>3910</v>
      </c>
    </row>
    <row r="189" spans="2:12" x14ac:dyDescent="0.3">
      <c r="B189" s="27" t="s">
        <v>3827</v>
      </c>
      <c r="C189" s="27">
        <v>183</v>
      </c>
      <c r="D189" s="44" t="s">
        <v>207</v>
      </c>
      <c r="E189" s="107"/>
      <c r="F189" s="27"/>
      <c r="G189" s="27">
        <v>1</v>
      </c>
      <c r="H189" s="44">
        <v>260.70999999999998</v>
      </c>
      <c r="I189" s="44">
        <f t="shared" si="3"/>
        <v>0</v>
      </c>
      <c r="K189" s="66" t="s">
        <v>3911</v>
      </c>
      <c r="L189" s="66" t="s">
        <v>3912</v>
      </c>
    </row>
    <row r="190" spans="2:12" x14ac:dyDescent="0.3">
      <c r="B190" s="27" t="s">
        <v>3827</v>
      </c>
      <c r="C190" s="27">
        <v>184</v>
      </c>
      <c r="D190" s="44" t="s">
        <v>3843</v>
      </c>
      <c r="E190" s="107"/>
      <c r="F190" s="27"/>
      <c r="G190" s="27">
        <v>1</v>
      </c>
      <c r="H190" s="44">
        <v>260.70999999999998</v>
      </c>
      <c r="I190" s="44">
        <f t="shared" si="3"/>
        <v>0</v>
      </c>
      <c r="K190" s="66" t="s">
        <v>3913</v>
      </c>
      <c r="L190" s="66" t="s">
        <v>3914</v>
      </c>
    </row>
    <row r="191" spans="2:12" x14ac:dyDescent="0.3">
      <c r="B191" s="162" t="s">
        <v>4176</v>
      </c>
      <c r="C191" s="27"/>
      <c r="D191" s="27"/>
      <c r="E191" s="107"/>
      <c r="F191" s="27"/>
      <c r="G191" s="27"/>
      <c r="H191" s="44"/>
      <c r="I191" s="44"/>
    </row>
    <row r="192" spans="2:12" x14ac:dyDescent="0.3">
      <c r="B192" s="27" t="s">
        <v>2249</v>
      </c>
      <c r="C192" s="27">
        <v>284</v>
      </c>
      <c r="D192" s="27" t="s">
        <v>2887</v>
      </c>
      <c r="E192" s="107"/>
      <c r="F192" s="27"/>
      <c r="G192" s="27">
        <v>1</v>
      </c>
      <c r="H192" s="44">
        <v>521.42999999999995</v>
      </c>
      <c r="I192" s="44">
        <f t="shared" si="3"/>
        <v>0</v>
      </c>
      <c r="K192" s="66" t="s">
        <v>5131</v>
      </c>
      <c r="L192" s="66" t="s">
        <v>2904</v>
      </c>
    </row>
    <row r="193" spans="2:12" x14ac:dyDescent="0.3">
      <c r="B193" s="27" t="s">
        <v>2249</v>
      </c>
      <c r="C193" s="27">
        <v>285</v>
      </c>
      <c r="D193" s="27" t="s">
        <v>78</v>
      </c>
      <c r="E193" s="107">
        <v>21.99</v>
      </c>
      <c r="F193" s="27"/>
      <c r="G193" s="27">
        <v>1</v>
      </c>
      <c r="H193" s="44">
        <v>104.29</v>
      </c>
      <c r="I193" s="44">
        <f t="shared" si="3"/>
        <v>0.21085434845143347</v>
      </c>
      <c r="K193" s="66" t="s">
        <v>5132</v>
      </c>
      <c r="L193" s="66" t="s">
        <v>2905</v>
      </c>
    </row>
    <row r="194" spans="2:12" x14ac:dyDescent="0.3">
      <c r="B194" s="27" t="s">
        <v>2249</v>
      </c>
      <c r="C194" s="27">
        <v>286</v>
      </c>
      <c r="D194" s="27" t="s">
        <v>80</v>
      </c>
      <c r="E194" s="107">
        <v>6.99</v>
      </c>
      <c r="F194" s="27"/>
      <c r="G194" s="27">
        <v>1</v>
      </c>
      <c r="H194" s="44">
        <v>26.07</v>
      </c>
      <c r="I194" s="44">
        <f t="shared" si="3"/>
        <v>0.26812428078250866</v>
      </c>
      <c r="K194" s="66" t="s">
        <v>5133</v>
      </c>
      <c r="L194" s="66" t="s">
        <v>5134</v>
      </c>
    </row>
    <row r="195" spans="2:12" x14ac:dyDescent="0.3">
      <c r="B195" s="27" t="s">
        <v>2249</v>
      </c>
      <c r="C195" s="27">
        <v>287</v>
      </c>
      <c r="D195" s="27" t="s">
        <v>2888</v>
      </c>
      <c r="E195" s="107">
        <v>9.99</v>
      </c>
      <c r="F195" s="27"/>
      <c r="G195" s="27">
        <v>1</v>
      </c>
      <c r="H195" s="44">
        <v>104.29</v>
      </c>
      <c r="I195" s="44">
        <f t="shared" si="3"/>
        <v>9.5790583948604846E-2</v>
      </c>
      <c r="K195" s="66" t="s">
        <v>5135</v>
      </c>
      <c r="L195" s="66" t="s">
        <v>3918</v>
      </c>
    </row>
    <row r="196" spans="2:12" x14ac:dyDescent="0.3">
      <c r="B196" s="27" t="s">
        <v>2249</v>
      </c>
      <c r="C196" s="27">
        <v>288</v>
      </c>
      <c r="D196" s="27" t="s">
        <v>5125</v>
      </c>
      <c r="E196" s="107">
        <v>11.99</v>
      </c>
      <c r="F196" s="27"/>
      <c r="G196" s="27">
        <v>1</v>
      </c>
      <c r="H196" s="44">
        <v>104.29</v>
      </c>
      <c r="I196" s="44">
        <f t="shared" si="3"/>
        <v>0.11496787803240963</v>
      </c>
      <c r="K196" s="66" t="s">
        <v>5135</v>
      </c>
      <c r="L196" s="66" t="s">
        <v>5136</v>
      </c>
    </row>
    <row r="197" spans="2:12" x14ac:dyDescent="0.3">
      <c r="B197" s="27" t="s">
        <v>2249</v>
      </c>
      <c r="C197" s="27">
        <v>289</v>
      </c>
      <c r="D197" s="27" t="s">
        <v>305</v>
      </c>
      <c r="E197" s="107">
        <v>29.99</v>
      </c>
      <c r="F197" s="27"/>
      <c r="G197" s="27">
        <v>1</v>
      </c>
      <c r="H197" s="44">
        <v>52.14</v>
      </c>
      <c r="I197" s="44">
        <f t="shared" si="3"/>
        <v>0.57518220176448021</v>
      </c>
      <c r="K197" s="66" t="s">
        <v>5137</v>
      </c>
      <c r="L197" s="66" t="s">
        <v>2909</v>
      </c>
    </row>
    <row r="198" spans="2:12" x14ac:dyDescent="0.3">
      <c r="B198" s="27" t="s">
        <v>2249</v>
      </c>
      <c r="C198" s="27">
        <v>290</v>
      </c>
      <c r="D198" s="27" t="s">
        <v>2890</v>
      </c>
      <c r="E198" s="107">
        <v>7.49</v>
      </c>
      <c r="F198" s="27"/>
      <c r="G198" s="27">
        <v>1</v>
      </c>
      <c r="H198" s="44">
        <v>52.14</v>
      </c>
      <c r="I198" s="44">
        <f t="shared" si="3"/>
        <v>0.14365170694284618</v>
      </c>
      <c r="K198" s="66" t="s">
        <v>5138</v>
      </c>
      <c r="L198" s="66" t="s">
        <v>2910</v>
      </c>
    </row>
    <row r="199" spans="2:12" x14ac:dyDescent="0.3">
      <c r="B199" s="27" t="s">
        <v>2249</v>
      </c>
      <c r="C199" s="27">
        <v>291</v>
      </c>
      <c r="D199" s="27" t="s">
        <v>2891</v>
      </c>
      <c r="E199" s="107">
        <v>14.99</v>
      </c>
      <c r="F199" s="27"/>
      <c r="G199" s="27">
        <v>1</v>
      </c>
      <c r="H199" s="44">
        <v>208.57</v>
      </c>
      <c r="I199" s="44">
        <f t="shared" si="3"/>
        <v>7.1870355276406006E-2</v>
      </c>
      <c r="K199" s="66" t="s">
        <v>5139</v>
      </c>
      <c r="L199" s="66" t="s">
        <v>2911</v>
      </c>
    </row>
    <row r="200" spans="2:12" x14ac:dyDescent="0.3">
      <c r="B200" s="27" t="s">
        <v>2250</v>
      </c>
      <c r="C200" s="27">
        <v>292</v>
      </c>
      <c r="D200" s="27" t="s">
        <v>3844</v>
      </c>
      <c r="E200" s="107">
        <v>34</v>
      </c>
      <c r="F200" s="27"/>
      <c r="G200" s="27">
        <v>1</v>
      </c>
      <c r="H200" s="44">
        <v>104.29</v>
      </c>
      <c r="I200" s="44">
        <f t="shared" si="3"/>
        <v>0.32601399942468118</v>
      </c>
      <c r="K200" s="66" t="s">
        <v>5140</v>
      </c>
      <c r="L200" s="66" t="s">
        <v>3921</v>
      </c>
    </row>
    <row r="201" spans="2:12" x14ac:dyDescent="0.3">
      <c r="B201" s="27" t="s">
        <v>2562</v>
      </c>
      <c r="C201" s="27">
        <v>293</v>
      </c>
      <c r="D201" s="27" t="s">
        <v>5126</v>
      </c>
      <c r="E201" s="107">
        <v>24</v>
      </c>
      <c r="F201" s="27"/>
      <c r="G201" s="27">
        <v>1</v>
      </c>
      <c r="H201" s="44">
        <v>52.14</v>
      </c>
      <c r="I201" s="44">
        <f t="shared" si="3"/>
        <v>0.46029919447640966</v>
      </c>
      <c r="K201" s="66" t="s">
        <v>3922</v>
      </c>
      <c r="L201" s="66" t="s">
        <v>3923</v>
      </c>
    </row>
    <row r="202" spans="2:12" x14ac:dyDescent="0.3">
      <c r="B202" s="27" t="s">
        <v>2562</v>
      </c>
      <c r="C202" s="27">
        <v>294</v>
      </c>
      <c r="D202" s="27" t="s">
        <v>5126</v>
      </c>
      <c r="E202" s="107">
        <v>26</v>
      </c>
      <c r="F202" s="27"/>
      <c r="G202" s="27">
        <v>1</v>
      </c>
      <c r="H202" s="44">
        <v>52.14</v>
      </c>
      <c r="I202" s="44">
        <f t="shared" si="3"/>
        <v>0.49865746068277711</v>
      </c>
      <c r="K202" s="66" t="s">
        <v>3924</v>
      </c>
      <c r="L202" s="66" t="s">
        <v>3925</v>
      </c>
    </row>
    <row r="203" spans="2:12" x14ac:dyDescent="0.3">
      <c r="B203" s="27" t="s">
        <v>2251</v>
      </c>
      <c r="C203" s="27">
        <v>295</v>
      </c>
      <c r="D203" s="27" t="s">
        <v>78</v>
      </c>
      <c r="E203" s="107">
        <v>35</v>
      </c>
      <c r="F203" s="27"/>
      <c r="G203" s="27">
        <v>1</v>
      </c>
      <c r="H203" s="44">
        <v>52.14</v>
      </c>
      <c r="I203" s="44">
        <f t="shared" si="3"/>
        <v>0.67126965861143073</v>
      </c>
      <c r="K203" s="66" t="s">
        <v>3926</v>
      </c>
      <c r="L203" s="66" t="s">
        <v>3927</v>
      </c>
    </row>
    <row r="204" spans="2:12" x14ac:dyDescent="0.3">
      <c r="B204" s="27" t="s">
        <v>2562</v>
      </c>
      <c r="C204" s="27">
        <v>296</v>
      </c>
      <c r="D204" s="27" t="s">
        <v>305</v>
      </c>
      <c r="E204" s="107">
        <v>5</v>
      </c>
      <c r="F204" s="27"/>
      <c r="G204" s="27">
        <v>1</v>
      </c>
      <c r="H204" s="44">
        <v>104.29</v>
      </c>
      <c r="I204" s="44">
        <f t="shared" si="3"/>
        <v>4.7943235209511936E-2</v>
      </c>
      <c r="K204" s="66" t="s">
        <v>3928</v>
      </c>
      <c r="L204" s="66" t="s">
        <v>3929</v>
      </c>
    </row>
    <row r="205" spans="2:12" x14ac:dyDescent="0.3">
      <c r="B205" s="27" t="s">
        <v>2562</v>
      </c>
      <c r="C205" s="27">
        <v>297</v>
      </c>
      <c r="D205" s="27" t="s">
        <v>5127</v>
      </c>
      <c r="E205" s="107">
        <v>19.989999999999998</v>
      </c>
      <c r="F205" s="27"/>
      <c r="G205" s="27">
        <v>1</v>
      </c>
      <c r="H205" s="44">
        <v>260.70999999999998</v>
      </c>
      <c r="I205" s="44">
        <f t="shared" si="3"/>
        <v>7.6675233017529057E-2</v>
      </c>
      <c r="K205" s="66" t="s">
        <v>5141</v>
      </c>
      <c r="L205" s="66" t="s">
        <v>5142</v>
      </c>
    </row>
    <row r="206" spans="2:12" x14ac:dyDescent="0.3">
      <c r="B206" s="27" t="s">
        <v>2562</v>
      </c>
      <c r="C206" s="27">
        <v>298</v>
      </c>
      <c r="D206" s="27" t="s">
        <v>5128</v>
      </c>
      <c r="E206" s="107">
        <v>11.99</v>
      </c>
      <c r="F206" s="27"/>
      <c r="G206" s="27">
        <v>1</v>
      </c>
      <c r="H206" s="44">
        <v>521.42999999999995</v>
      </c>
      <c r="I206" s="44">
        <f t="shared" si="3"/>
        <v>2.2994457549431375E-2</v>
      </c>
      <c r="K206" s="66" t="s">
        <v>5143</v>
      </c>
      <c r="L206" s="66" t="s">
        <v>3933</v>
      </c>
    </row>
    <row r="207" spans="2:12" x14ac:dyDescent="0.3">
      <c r="B207" s="27"/>
      <c r="C207" s="27"/>
      <c r="D207" s="27"/>
      <c r="E207" s="109"/>
      <c r="F207" s="27"/>
      <c r="G207" s="27"/>
      <c r="H207" s="44"/>
      <c r="I207" s="44"/>
    </row>
    <row r="208" spans="2:12" x14ac:dyDescent="0.3">
      <c r="B208" s="40" t="s">
        <v>11</v>
      </c>
      <c r="C208" s="27"/>
      <c r="D208" s="27"/>
      <c r="E208" s="109"/>
      <c r="F208" s="27"/>
      <c r="G208" s="27"/>
      <c r="H208" s="44"/>
      <c r="I208" s="44"/>
    </row>
    <row r="209" spans="2:12" x14ac:dyDescent="0.3">
      <c r="B209" s="27"/>
      <c r="C209" s="27"/>
      <c r="D209" s="27"/>
      <c r="E209" s="109"/>
      <c r="F209" s="27"/>
      <c r="G209" s="27"/>
      <c r="H209" s="44"/>
      <c r="I209" s="44"/>
    </row>
    <row r="210" spans="2:12" x14ac:dyDescent="0.3">
      <c r="B210" s="27"/>
      <c r="C210" s="27">
        <v>321</v>
      </c>
      <c r="D210" s="27" t="s">
        <v>87</v>
      </c>
      <c r="E210" s="109"/>
      <c r="F210" s="27"/>
      <c r="G210" s="27">
        <v>1</v>
      </c>
      <c r="H210" s="44">
        <v>1</v>
      </c>
      <c r="I210" s="44">
        <f t="shared" ref="I210:I214" si="4">(E210*G210)/H210</f>
        <v>0</v>
      </c>
      <c r="L210" s="66" t="s">
        <v>5162</v>
      </c>
    </row>
    <row r="211" spans="2:12" x14ac:dyDescent="0.3">
      <c r="B211" s="27"/>
      <c r="C211" s="27">
        <v>322</v>
      </c>
      <c r="D211" s="27" t="s">
        <v>88</v>
      </c>
      <c r="E211" s="109">
        <f>7.1709287*0.969</f>
        <v>6.9486299103000002</v>
      </c>
      <c r="F211" s="27"/>
      <c r="G211" s="27">
        <v>1</v>
      </c>
      <c r="H211" s="44">
        <v>1</v>
      </c>
      <c r="I211" s="44">
        <f t="shared" si="4"/>
        <v>6.9486299103000002</v>
      </c>
    </row>
    <row r="212" spans="2:12" x14ac:dyDescent="0.3">
      <c r="B212" s="27"/>
      <c r="C212" s="27">
        <v>323</v>
      </c>
      <c r="D212" s="27" t="s">
        <v>554</v>
      </c>
      <c r="E212" s="109">
        <f>9.0948364*0.969</f>
        <v>8.8128964716000002</v>
      </c>
      <c r="F212" s="27"/>
      <c r="G212" s="27">
        <v>1</v>
      </c>
      <c r="H212" s="44">
        <v>4.3499999999999996</v>
      </c>
      <c r="I212" s="44">
        <f t="shared" si="4"/>
        <v>2.0259532118620691</v>
      </c>
      <c r="K212" s="66" t="s">
        <v>5163</v>
      </c>
      <c r="L212" s="66" t="s">
        <v>4559</v>
      </c>
    </row>
    <row r="213" spans="2:12" x14ac:dyDescent="0.3">
      <c r="B213" s="27"/>
      <c r="C213" s="27">
        <v>324</v>
      </c>
      <c r="D213" s="27" t="s">
        <v>312</v>
      </c>
      <c r="E213" s="109">
        <v>1.72</v>
      </c>
      <c r="F213" s="27"/>
      <c r="G213" s="27">
        <v>1</v>
      </c>
      <c r="H213" s="44">
        <v>52.14</v>
      </c>
      <c r="I213" s="44">
        <f t="shared" si="4"/>
        <v>3.2988108937476023E-2</v>
      </c>
    </row>
    <row r="214" spans="2:12" x14ac:dyDescent="0.3">
      <c r="B214" s="27"/>
      <c r="C214" s="27">
        <v>325</v>
      </c>
      <c r="D214" s="27" t="s">
        <v>90</v>
      </c>
      <c r="E214" s="109">
        <f>19.1562293*0.969</f>
        <v>18.5623861917</v>
      </c>
      <c r="F214" s="27"/>
      <c r="G214" s="27">
        <v>1</v>
      </c>
      <c r="H214" s="44">
        <v>52.14</v>
      </c>
      <c r="I214" s="44">
        <f t="shared" si="4"/>
        <v>0.35601047548331416</v>
      </c>
      <c r="K214" s="66" t="s">
        <v>2922</v>
      </c>
    </row>
    <row r="215" spans="2:12" x14ac:dyDescent="0.3">
      <c r="B215" s="27"/>
      <c r="C215" s="27">
        <v>326</v>
      </c>
      <c r="D215" s="27" t="s">
        <v>5161</v>
      </c>
      <c r="E215" s="109">
        <v>145.35</v>
      </c>
      <c r="F215" s="27"/>
      <c r="G215" s="27">
        <v>1</v>
      </c>
      <c r="H215" s="44">
        <v>52.14</v>
      </c>
      <c r="I215" s="44">
        <f>(E215*G215)/H215</f>
        <v>2.7876869965477558</v>
      </c>
    </row>
    <row r="216" spans="2:12" x14ac:dyDescent="0.3">
      <c r="B216" s="27"/>
      <c r="C216" s="27"/>
      <c r="D216" s="27"/>
      <c r="E216" s="109"/>
      <c r="F216" s="27"/>
      <c r="G216" s="27"/>
      <c r="H216" s="44"/>
      <c r="I216" s="44"/>
    </row>
    <row r="217" spans="2:12" ht="13.5" customHeight="1" x14ac:dyDescent="0.3">
      <c r="B217" s="40" t="s">
        <v>245</v>
      </c>
      <c r="C217" s="27"/>
      <c r="D217" s="27"/>
      <c r="E217" s="109"/>
      <c r="F217" s="27"/>
      <c r="G217" s="27"/>
      <c r="H217" s="44"/>
      <c r="I217" s="44"/>
    </row>
    <row r="218" spans="2:12" x14ac:dyDescent="0.3">
      <c r="B218" s="162" t="s">
        <v>4176</v>
      </c>
      <c r="C218" s="27"/>
      <c r="D218" s="27"/>
      <c r="E218" s="109"/>
      <c r="F218" s="27"/>
      <c r="G218" s="27"/>
      <c r="H218" s="44"/>
      <c r="I218" s="44"/>
    </row>
    <row r="219" spans="2:12" x14ac:dyDescent="0.3">
      <c r="B219" s="27" t="s">
        <v>2269</v>
      </c>
      <c r="C219" s="27">
        <v>327</v>
      </c>
      <c r="D219" s="44" t="s">
        <v>6913</v>
      </c>
      <c r="E219" s="109">
        <v>10</v>
      </c>
      <c r="F219" s="27"/>
      <c r="G219" s="27">
        <v>1</v>
      </c>
      <c r="H219" s="44">
        <v>521.42999999999995</v>
      </c>
      <c r="I219" s="44">
        <f t="shared" ref="I219:I282" si="5">(E219*G219)/H219</f>
        <v>1.917802964923384E-2</v>
      </c>
      <c r="K219" s="66" t="s">
        <v>3154</v>
      </c>
      <c r="L219" s="66" t="s">
        <v>3947</v>
      </c>
    </row>
    <row r="220" spans="2:12" x14ac:dyDescent="0.3">
      <c r="B220" s="27" t="s">
        <v>2269</v>
      </c>
      <c r="C220" s="27">
        <v>328</v>
      </c>
      <c r="D220" s="44" t="s">
        <v>6923</v>
      </c>
      <c r="E220" s="109">
        <v>8.99</v>
      </c>
      <c r="F220" s="27">
        <v>4</v>
      </c>
      <c r="G220" s="27">
        <v>1</v>
      </c>
      <c r="H220" s="44">
        <v>521.42999999999995</v>
      </c>
      <c r="I220" s="44">
        <f t="shared" si="5"/>
        <v>1.7241048654661223E-2</v>
      </c>
      <c r="K220" s="66" t="s">
        <v>3010</v>
      </c>
      <c r="L220" s="66" t="s">
        <v>3202</v>
      </c>
    </row>
    <row r="221" spans="2:12" x14ac:dyDescent="0.3">
      <c r="B221" s="27" t="s">
        <v>2269</v>
      </c>
      <c r="C221" s="27">
        <v>329</v>
      </c>
      <c r="D221" s="44" t="s">
        <v>1188</v>
      </c>
      <c r="E221" s="109">
        <v>16</v>
      </c>
      <c r="F221" s="27"/>
      <c r="G221" s="27">
        <v>1</v>
      </c>
      <c r="H221" s="44">
        <v>156.43</v>
      </c>
      <c r="I221" s="44">
        <f t="shared" si="5"/>
        <v>0.10228217093907818</v>
      </c>
      <c r="K221" s="66" t="s">
        <v>4595</v>
      </c>
      <c r="L221" s="66" t="s">
        <v>3203</v>
      </c>
    </row>
    <row r="222" spans="2:12" x14ac:dyDescent="0.3">
      <c r="B222" s="27" t="s">
        <v>2269</v>
      </c>
      <c r="C222" s="27">
        <v>330</v>
      </c>
      <c r="D222" s="44" t="s">
        <v>1188</v>
      </c>
      <c r="E222" s="109">
        <v>7</v>
      </c>
      <c r="F222" s="27"/>
      <c r="G222" s="27">
        <v>1</v>
      </c>
      <c r="H222" s="44">
        <v>104.29</v>
      </c>
      <c r="I222" s="44">
        <f t="shared" si="5"/>
        <v>6.7120529293316702E-2</v>
      </c>
      <c r="K222" s="66" t="s">
        <v>3949</v>
      </c>
      <c r="L222" s="66" t="s">
        <v>3204</v>
      </c>
    </row>
    <row r="223" spans="2:12" x14ac:dyDescent="0.3">
      <c r="B223" s="27" t="s">
        <v>2269</v>
      </c>
      <c r="C223" s="27">
        <v>331</v>
      </c>
      <c r="D223" s="44" t="s">
        <v>178</v>
      </c>
      <c r="E223" s="109">
        <v>1.5</v>
      </c>
      <c r="F223" s="27"/>
      <c r="G223" s="27">
        <v>1</v>
      </c>
      <c r="H223" s="44">
        <v>521.42999999999995</v>
      </c>
      <c r="I223" s="44">
        <f t="shared" si="5"/>
        <v>2.8767044473850759E-3</v>
      </c>
      <c r="K223" s="66" t="s">
        <v>3950</v>
      </c>
      <c r="L223" s="66" t="s">
        <v>3205</v>
      </c>
    </row>
    <row r="224" spans="2:12" x14ac:dyDescent="0.3">
      <c r="B224" s="27" t="s">
        <v>2269</v>
      </c>
      <c r="C224" s="27">
        <v>332</v>
      </c>
      <c r="D224" s="44" t="s">
        <v>3941</v>
      </c>
      <c r="E224" s="109">
        <v>44.99</v>
      </c>
      <c r="F224" s="27"/>
      <c r="G224" s="27">
        <v>1</v>
      </c>
      <c r="H224" s="44">
        <v>521.42999999999995</v>
      </c>
      <c r="I224" s="44">
        <f t="shared" si="5"/>
        <v>8.6281955391903045E-2</v>
      </c>
      <c r="K224" s="66" t="s">
        <v>3951</v>
      </c>
      <c r="L224" s="66" t="s">
        <v>3206</v>
      </c>
    </row>
    <row r="225" spans="2:12" x14ac:dyDescent="0.3">
      <c r="B225" s="27" t="s">
        <v>2270</v>
      </c>
      <c r="C225" s="27">
        <v>333</v>
      </c>
      <c r="D225" s="44" t="s">
        <v>6913</v>
      </c>
      <c r="E225" s="109">
        <v>10</v>
      </c>
      <c r="F225" s="27"/>
      <c r="G225" s="27">
        <v>1</v>
      </c>
      <c r="H225" s="44">
        <v>521.42999999999995</v>
      </c>
      <c r="I225" s="44">
        <f t="shared" si="5"/>
        <v>1.917802964923384E-2</v>
      </c>
      <c r="K225" s="66" t="s">
        <v>4596</v>
      </c>
      <c r="L225" s="66" t="s">
        <v>3947</v>
      </c>
    </row>
    <row r="226" spans="2:12" x14ac:dyDescent="0.3">
      <c r="B226" s="27" t="s">
        <v>2270</v>
      </c>
      <c r="C226" s="27">
        <v>334</v>
      </c>
      <c r="D226" s="44" t="s">
        <v>6923</v>
      </c>
      <c r="E226" s="109">
        <v>8.99</v>
      </c>
      <c r="F226" s="27">
        <v>4</v>
      </c>
      <c r="G226" s="27">
        <v>1</v>
      </c>
      <c r="H226" s="44">
        <v>521.42999999999995</v>
      </c>
      <c r="I226" s="44">
        <f t="shared" si="5"/>
        <v>1.7241048654661223E-2</v>
      </c>
      <c r="K226" s="66" t="s">
        <v>3953</v>
      </c>
      <c r="L226" s="66" t="s">
        <v>3202</v>
      </c>
    </row>
    <row r="227" spans="2:12" x14ac:dyDescent="0.3">
      <c r="B227" s="27" t="s">
        <v>2270</v>
      </c>
      <c r="C227" s="27">
        <v>335</v>
      </c>
      <c r="D227" s="44" t="s">
        <v>6950</v>
      </c>
      <c r="E227" s="109"/>
      <c r="F227" s="27"/>
      <c r="G227" s="27">
        <v>1</v>
      </c>
      <c r="H227" s="44">
        <v>521.42999999999995</v>
      </c>
      <c r="I227" s="44">
        <f t="shared" si="5"/>
        <v>0</v>
      </c>
      <c r="K227" s="66" t="s">
        <v>3954</v>
      </c>
      <c r="L227" s="66" t="s">
        <v>3955</v>
      </c>
    </row>
    <row r="228" spans="2:12" x14ac:dyDescent="0.3">
      <c r="B228" s="27" t="s">
        <v>2270</v>
      </c>
      <c r="C228" s="27">
        <v>336</v>
      </c>
      <c r="D228" s="44" t="s">
        <v>6951</v>
      </c>
      <c r="E228" s="109">
        <v>12</v>
      </c>
      <c r="F228" s="27"/>
      <c r="G228" s="27">
        <v>1</v>
      </c>
      <c r="H228" s="44">
        <v>1042.8599999999999</v>
      </c>
      <c r="I228" s="44">
        <f t="shared" si="5"/>
        <v>1.1506817789540304E-2</v>
      </c>
      <c r="K228" s="66" t="s">
        <v>4597</v>
      </c>
      <c r="L228" s="66" t="s">
        <v>3957</v>
      </c>
    </row>
    <row r="229" spans="2:12" x14ac:dyDescent="0.3">
      <c r="B229" s="27" t="s">
        <v>2270</v>
      </c>
      <c r="C229" s="27">
        <v>337</v>
      </c>
      <c r="D229" s="44" t="s">
        <v>2936</v>
      </c>
      <c r="E229" s="109"/>
      <c r="F229" s="27"/>
      <c r="G229" s="27">
        <v>2</v>
      </c>
      <c r="H229" s="44">
        <v>156.43</v>
      </c>
      <c r="I229" s="44">
        <f t="shared" si="5"/>
        <v>0</v>
      </c>
      <c r="K229" s="66" t="s">
        <v>3958</v>
      </c>
      <c r="L229" s="66" t="s">
        <v>3221</v>
      </c>
    </row>
    <row r="230" spans="2:12" x14ac:dyDescent="0.3">
      <c r="B230" s="27" t="s">
        <v>2270</v>
      </c>
      <c r="C230" s="27">
        <v>338</v>
      </c>
      <c r="D230" s="44" t="s">
        <v>6952</v>
      </c>
      <c r="E230" s="109">
        <v>3</v>
      </c>
      <c r="F230" s="27"/>
      <c r="G230" s="27">
        <v>1</v>
      </c>
      <c r="H230" s="44">
        <v>782.14</v>
      </c>
      <c r="I230" s="44">
        <f t="shared" si="5"/>
        <v>3.8356304497915977E-3</v>
      </c>
      <c r="K230" s="66" t="s">
        <v>3973</v>
      </c>
      <c r="L230" s="66" t="s">
        <v>3211</v>
      </c>
    </row>
    <row r="231" spans="2:12" x14ac:dyDescent="0.3">
      <c r="B231" s="27" t="s">
        <v>2270</v>
      </c>
      <c r="C231" s="27">
        <v>339</v>
      </c>
      <c r="D231" s="44" t="s">
        <v>315</v>
      </c>
      <c r="E231" s="109">
        <v>899</v>
      </c>
      <c r="F231" s="27"/>
      <c r="G231" s="27">
        <v>1</v>
      </c>
      <c r="H231" s="44">
        <v>521.42999999999995</v>
      </c>
      <c r="I231" s="44">
        <f t="shared" si="5"/>
        <v>1.7241048654661222</v>
      </c>
      <c r="K231" s="66" t="s">
        <v>4598</v>
      </c>
      <c r="L231" s="66" t="s">
        <v>3212</v>
      </c>
    </row>
    <row r="232" spans="2:12" x14ac:dyDescent="0.3">
      <c r="B232" s="27" t="s">
        <v>2270</v>
      </c>
      <c r="C232" s="27">
        <v>340</v>
      </c>
      <c r="D232" s="44" t="s">
        <v>314</v>
      </c>
      <c r="E232" s="109">
        <v>799</v>
      </c>
      <c r="F232" s="27"/>
      <c r="G232" s="27">
        <v>1</v>
      </c>
      <c r="H232" s="44">
        <v>521.42999999999995</v>
      </c>
      <c r="I232" s="44">
        <f t="shared" si="5"/>
        <v>1.5323245689737839</v>
      </c>
      <c r="K232" s="66" t="s">
        <v>3961</v>
      </c>
      <c r="L232" s="66" t="s">
        <v>3213</v>
      </c>
    </row>
    <row r="233" spans="2:12" x14ac:dyDescent="0.3">
      <c r="B233" s="27" t="s">
        <v>2270</v>
      </c>
      <c r="C233" s="27">
        <v>341</v>
      </c>
      <c r="D233" s="44" t="s">
        <v>2937</v>
      </c>
      <c r="E233" s="109"/>
      <c r="F233" s="27"/>
      <c r="G233" s="27">
        <v>2</v>
      </c>
      <c r="H233" s="44">
        <v>104.29</v>
      </c>
      <c r="I233" s="44">
        <f t="shared" si="5"/>
        <v>0</v>
      </c>
      <c r="K233" s="66" t="s">
        <v>4599</v>
      </c>
      <c r="L233" s="66" t="s">
        <v>3214</v>
      </c>
    </row>
    <row r="234" spans="2:12" x14ac:dyDescent="0.3">
      <c r="B234" s="27" t="s">
        <v>2270</v>
      </c>
      <c r="C234" s="27">
        <v>342</v>
      </c>
      <c r="D234" s="44" t="s">
        <v>103</v>
      </c>
      <c r="E234" s="109">
        <v>6</v>
      </c>
      <c r="F234" s="27"/>
      <c r="G234" s="27">
        <v>4</v>
      </c>
      <c r="H234" s="44">
        <v>260.70999999999998</v>
      </c>
      <c r="I234" s="44">
        <f t="shared" si="5"/>
        <v>9.2056307774922339E-2</v>
      </c>
      <c r="K234" s="66" t="s">
        <v>3963</v>
      </c>
      <c r="L234" s="66" t="s">
        <v>3215</v>
      </c>
    </row>
    <row r="235" spans="2:12" x14ac:dyDescent="0.3">
      <c r="B235" s="27" t="s">
        <v>2270</v>
      </c>
      <c r="C235" s="27">
        <v>343</v>
      </c>
      <c r="D235" s="44" t="s">
        <v>2938</v>
      </c>
      <c r="E235" s="109">
        <v>9</v>
      </c>
      <c r="F235" s="27"/>
      <c r="G235" s="27">
        <v>4</v>
      </c>
      <c r="H235" s="44">
        <v>260.70999999999998</v>
      </c>
      <c r="I235" s="44">
        <f t="shared" si="5"/>
        <v>0.1380844616623835</v>
      </c>
      <c r="K235" s="66" t="s">
        <v>3963</v>
      </c>
      <c r="L235" s="66" t="s">
        <v>3216</v>
      </c>
    </row>
    <row r="236" spans="2:12" x14ac:dyDescent="0.3">
      <c r="B236" s="27" t="s">
        <v>2270</v>
      </c>
      <c r="C236" s="27">
        <v>344</v>
      </c>
      <c r="D236" s="44" t="s">
        <v>100</v>
      </c>
      <c r="E236" s="109">
        <v>60</v>
      </c>
      <c r="F236" s="27"/>
      <c r="G236" s="27">
        <v>1</v>
      </c>
      <c r="H236" s="44">
        <v>521.42999999999995</v>
      </c>
      <c r="I236" s="44">
        <f t="shared" si="5"/>
        <v>0.11506817789540304</v>
      </c>
      <c r="K236" s="66" t="s">
        <v>3964</v>
      </c>
      <c r="L236" s="66" t="s">
        <v>3217</v>
      </c>
    </row>
    <row r="237" spans="2:12" x14ac:dyDescent="0.3">
      <c r="B237" s="27" t="s">
        <v>2270</v>
      </c>
      <c r="C237" s="27">
        <v>345</v>
      </c>
      <c r="D237" s="44" t="s">
        <v>2939</v>
      </c>
      <c r="E237" s="109">
        <v>2.4</v>
      </c>
      <c r="F237" s="27"/>
      <c r="G237" s="27">
        <v>6</v>
      </c>
      <c r="H237" s="44">
        <v>521.42999999999995</v>
      </c>
      <c r="I237" s="44">
        <f t="shared" si="5"/>
        <v>2.7616362694896725E-2</v>
      </c>
      <c r="K237" s="66" t="s">
        <v>3965</v>
      </c>
      <c r="L237" s="66" t="s">
        <v>3218</v>
      </c>
    </row>
    <row r="238" spans="2:12" x14ac:dyDescent="0.3">
      <c r="B238" s="27" t="s">
        <v>2270</v>
      </c>
      <c r="C238" s="27">
        <v>346</v>
      </c>
      <c r="D238" s="44" t="s">
        <v>99</v>
      </c>
      <c r="E238" s="109">
        <v>105</v>
      </c>
      <c r="F238" s="27"/>
      <c r="G238" s="27">
        <v>1</v>
      </c>
      <c r="H238" s="44">
        <v>521.42999999999995</v>
      </c>
      <c r="I238" s="44">
        <f t="shared" si="5"/>
        <v>0.20136931131695532</v>
      </c>
      <c r="K238" s="66" t="s">
        <v>4600</v>
      </c>
      <c r="L238" s="66" t="s">
        <v>3967</v>
      </c>
    </row>
    <row r="239" spans="2:12" x14ac:dyDescent="0.3">
      <c r="B239" s="27" t="s">
        <v>2270</v>
      </c>
      <c r="C239" s="27">
        <v>347</v>
      </c>
      <c r="D239" s="44" t="s">
        <v>1192</v>
      </c>
      <c r="E239" s="109">
        <v>50</v>
      </c>
      <c r="F239" s="27"/>
      <c r="G239" s="27">
        <v>1</v>
      </c>
      <c r="H239" s="44">
        <v>521.42999999999995</v>
      </c>
      <c r="I239" s="44">
        <f t="shared" si="5"/>
        <v>9.5890148246169205E-2</v>
      </c>
      <c r="K239" s="66" t="s">
        <v>4601</v>
      </c>
      <c r="L239" s="66" t="s">
        <v>3220</v>
      </c>
    </row>
    <row r="240" spans="2:12" x14ac:dyDescent="0.3">
      <c r="B240" s="27" t="s">
        <v>2270</v>
      </c>
      <c r="C240" s="27">
        <v>348</v>
      </c>
      <c r="D240" s="44" t="s">
        <v>2940</v>
      </c>
      <c r="E240" s="109"/>
      <c r="F240" s="27"/>
      <c r="G240" s="27">
        <v>1</v>
      </c>
      <c r="H240" s="44">
        <v>52.14</v>
      </c>
      <c r="I240" s="44">
        <f t="shared" si="5"/>
        <v>0</v>
      </c>
      <c r="K240" s="66" t="s">
        <v>4602</v>
      </c>
    </row>
    <row r="241" spans="2:12" x14ac:dyDescent="0.3">
      <c r="B241" s="27" t="s">
        <v>2271</v>
      </c>
      <c r="C241" s="27">
        <v>349</v>
      </c>
      <c r="D241" s="44" t="s">
        <v>6913</v>
      </c>
      <c r="E241" s="109">
        <v>10</v>
      </c>
      <c r="F241" s="27"/>
      <c r="G241" s="27">
        <v>1</v>
      </c>
      <c r="H241" s="44">
        <v>521.42999999999995</v>
      </c>
      <c r="I241" s="44">
        <f t="shared" si="5"/>
        <v>1.917802964923384E-2</v>
      </c>
      <c r="K241" s="66" t="s">
        <v>3971</v>
      </c>
      <c r="L241" s="66" t="s">
        <v>3947</v>
      </c>
    </row>
    <row r="242" spans="2:12" x14ac:dyDescent="0.3">
      <c r="B242" s="27" t="s">
        <v>2271</v>
      </c>
      <c r="C242" s="27">
        <v>350</v>
      </c>
      <c r="D242" s="44" t="s">
        <v>6923</v>
      </c>
      <c r="E242" s="109">
        <v>8.99</v>
      </c>
      <c r="F242" s="27">
        <v>4</v>
      </c>
      <c r="G242" s="27">
        <v>1</v>
      </c>
      <c r="H242" s="44">
        <v>521.42999999999995</v>
      </c>
      <c r="I242" s="44">
        <f t="shared" si="5"/>
        <v>1.7241048654661223E-2</v>
      </c>
      <c r="K242" s="66" t="s">
        <v>3010</v>
      </c>
      <c r="L242" s="66" t="s">
        <v>3202</v>
      </c>
    </row>
    <row r="243" spans="2:12" x14ac:dyDescent="0.3">
      <c r="B243" s="27" t="s">
        <v>2271</v>
      </c>
      <c r="C243" s="27">
        <v>351</v>
      </c>
      <c r="D243" s="44" t="s">
        <v>6950</v>
      </c>
      <c r="E243" s="109"/>
      <c r="F243" s="27"/>
      <c r="G243" s="27">
        <v>1</v>
      </c>
      <c r="H243" s="44">
        <v>521.42999999999995</v>
      </c>
      <c r="I243" s="44">
        <f t="shared" si="5"/>
        <v>0</v>
      </c>
      <c r="K243" s="66" t="s">
        <v>3954</v>
      </c>
      <c r="L243" s="66" t="s">
        <v>3955</v>
      </c>
    </row>
    <row r="244" spans="2:12" x14ac:dyDescent="0.3">
      <c r="B244" s="27" t="s">
        <v>2271</v>
      </c>
      <c r="C244" s="27">
        <v>352</v>
      </c>
      <c r="D244" s="44" t="s">
        <v>6951</v>
      </c>
      <c r="E244" s="109">
        <v>12</v>
      </c>
      <c r="F244" s="27"/>
      <c r="G244" s="27">
        <v>1</v>
      </c>
      <c r="H244" s="44">
        <v>1042.8599999999999</v>
      </c>
      <c r="I244" s="44">
        <f t="shared" si="5"/>
        <v>1.1506817789540304E-2</v>
      </c>
      <c r="K244" s="66" t="s">
        <v>4597</v>
      </c>
      <c r="L244" s="66" t="s">
        <v>3957</v>
      </c>
    </row>
    <row r="245" spans="2:12" x14ac:dyDescent="0.3">
      <c r="B245" s="27" t="s">
        <v>2271</v>
      </c>
      <c r="C245" s="27">
        <v>353</v>
      </c>
      <c r="D245" s="44" t="s">
        <v>2936</v>
      </c>
      <c r="E245" s="109"/>
      <c r="F245" s="27"/>
      <c r="G245" s="27">
        <v>2</v>
      </c>
      <c r="H245" s="44">
        <v>156.43</v>
      </c>
      <c r="I245" s="44">
        <f t="shared" si="5"/>
        <v>0</v>
      </c>
      <c r="K245" s="66" t="s">
        <v>3958</v>
      </c>
      <c r="L245" s="66" t="s">
        <v>3221</v>
      </c>
    </row>
    <row r="246" spans="2:12" x14ac:dyDescent="0.3">
      <c r="B246" s="27" t="s">
        <v>2271</v>
      </c>
      <c r="C246" s="27">
        <v>354</v>
      </c>
      <c r="D246" s="44" t="s">
        <v>6952</v>
      </c>
      <c r="E246" s="109">
        <v>3</v>
      </c>
      <c r="F246" s="27"/>
      <c r="G246" s="27">
        <v>1</v>
      </c>
      <c r="H246" s="44">
        <v>782.14</v>
      </c>
      <c r="I246" s="44">
        <f t="shared" si="5"/>
        <v>3.8356304497915977E-3</v>
      </c>
      <c r="K246" s="66" t="s">
        <v>3973</v>
      </c>
      <c r="L246" s="66" t="s">
        <v>3211</v>
      </c>
    </row>
    <row r="247" spans="2:12" x14ac:dyDescent="0.3">
      <c r="B247" s="27" t="s">
        <v>2271</v>
      </c>
      <c r="C247" s="27">
        <v>355</v>
      </c>
      <c r="D247" s="44" t="s">
        <v>2941</v>
      </c>
      <c r="E247" s="109">
        <v>833</v>
      </c>
      <c r="F247" s="27"/>
      <c r="G247" s="27">
        <v>1</v>
      </c>
      <c r="H247" s="44">
        <v>782.14</v>
      </c>
      <c r="I247" s="44">
        <f t="shared" si="5"/>
        <v>1.0650267215588003</v>
      </c>
      <c r="K247" s="66" t="s">
        <v>3974</v>
      </c>
      <c r="L247" s="66" t="s">
        <v>3975</v>
      </c>
    </row>
    <row r="248" spans="2:12" x14ac:dyDescent="0.3">
      <c r="B248" s="27" t="s">
        <v>2271</v>
      </c>
      <c r="C248" s="27">
        <v>356</v>
      </c>
      <c r="D248" s="44" t="s">
        <v>105</v>
      </c>
      <c r="E248" s="109">
        <v>9</v>
      </c>
      <c r="F248" s="27">
        <v>8</v>
      </c>
      <c r="G248" s="27">
        <v>2</v>
      </c>
      <c r="H248" s="44">
        <v>260.70999999999998</v>
      </c>
      <c r="I248" s="44">
        <f t="shared" si="5"/>
        <v>6.904223083119175E-2</v>
      </c>
      <c r="K248" s="66" t="s">
        <v>3976</v>
      </c>
      <c r="L248" s="66" t="s">
        <v>3223</v>
      </c>
    </row>
    <row r="249" spans="2:12" x14ac:dyDescent="0.3">
      <c r="B249" s="27" t="s">
        <v>2271</v>
      </c>
      <c r="C249" s="27">
        <v>357</v>
      </c>
      <c r="D249" s="44" t="s">
        <v>106</v>
      </c>
      <c r="E249" s="109"/>
      <c r="F249" s="27">
        <v>4</v>
      </c>
      <c r="G249" s="27">
        <v>1</v>
      </c>
      <c r="H249" s="44">
        <v>260.70999999999998</v>
      </c>
      <c r="I249" s="44">
        <f t="shared" si="5"/>
        <v>0</v>
      </c>
      <c r="K249" s="66" t="s">
        <v>3977</v>
      </c>
      <c r="L249" s="66" t="s">
        <v>3224</v>
      </c>
    </row>
    <row r="250" spans="2:12" x14ac:dyDescent="0.3">
      <c r="B250" s="27" t="s">
        <v>2271</v>
      </c>
      <c r="C250" s="27">
        <v>358</v>
      </c>
      <c r="D250" s="44" t="s">
        <v>2942</v>
      </c>
      <c r="E250" s="109">
        <v>5.99</v>
      </c>
      <c r="F250" s="27"/>
      <c r="G250" s="27">
        <v>1</v>
      </c>
      <c r="H250" s="44">
        <v>52.14</v>
      </c>
      <c r="I250" s="44">
        <f t="shared" si="5"/>
        <v>0.11488300728807058</v>
      </c>
      <c r="K250" s="66" t="s">
        <v>3035</v>
      </c>
      <c r="L250" s="66" t="s">
        <v>3225</v>
      </c>
    </row>
    <row r="251" spans="2:12" x14ac:dyDescent="0.3">
      <c r="B251" s="27" t="s">
        <v>2272</v>
      </c>
      <c r="C251" s="27">
        <v>359</v>
      </c>
      <c r="D251" s="44" t="s">
        <v>6923</v>
      </c>
      <c r="E251" s="109">
        <v>8.99</v>
      </c>
      <c r="F251" s="27">
        <v>4</v>
      </c>
      <c r="G251" s="27">
        <v>1</v>
      </c>
      <c r="H251" s="44">
        <v>521.42999999999995</v>
      </c>
      <c r="I251" s="44">
        <f t="shared" si="5"/>
        <v>1.7241048654661223E-2</v>
      </c>
      <c r="K251" s="66" t="s">
        <v>3010</v>
      </c>
      <c r="L251" s="66" t="s">
        <v>3202</v>
      </c>
    </row>
    <row r="252" spans="2:12" x14ac:dyDescent="0.3">
      <c r="B252" s="27" t="s">
        <v>2272</v>
      </c>
      <c r="C252" s="27">
        <v>360</v>
      </c>
      <c r="D252" s="44" t="s">
        <v>317</v>
      </c>
      <c r="E252" s="109">
        <v>23.99</v>
      </c>
      <c r="F252" s="27"/>
      <c r="G252" s="27">
        <v>1</v>
      </c>
      <c r="H252" s="44">
        <v>260.70999999999998</v>
      </c>
      <c r="I252" s="44">
        <f t="shared" si="5"/>
        <v>9.2017950980016111E-2</v>
      </c>
      <c r="K252" s="66" t="s">
        <v>3979</v>
      </c>
      <c r="L252" s="66" t="s">
        <v>3980</v>
      </c>
    </row>
    <row r="253" spans="2:12" x14ac:dyDescent="0.3">
      <c r="B253" s="27" t="s">
        <v>2273</v>
      </c>
      <c r="C253" s="27">
        <v>361</v>
      </c>
      <c r="D253" s="44" t="s">
        <v>107</v>
      </c>
      <c r="E253" s="109"/>
      <c r="F253" s="27">
        <v>18</v>
      </c>
      <c r="G253" s="27">
        <v>2</v>
      </c>
      <c r="H253" s="44">
        <v>260.70999999999998</v>
      </c>
      <c r="I253" s="44">
        <f t="shared" si="5"/>
        <v>0</v>
      </c>
      <c r="K253" s="66" t="s">
        <v>4603</v>
      </c>
      <c r="L253" s="66" t="s">
        <v>3982</v>
      </c>
    </row>
    <row r="254" spans="2:12" x14ac:dyDescent="0.3">
      <c r="B254" s="27" t="s">
        <v>2273</v>
      </c>
      <c r="C254" s="27">
        <v>362</v>
      </c>
      <c r="D254" s="44" t="s">
        <v>108</v>
      </c>
      <c r="E254" s="109">
        <v>1.2</v>
      </c>
      <c r="F254" s="27"/>
      <c r="G254" s="27">
        <v>12</v>
      </c>
      <c r="H254" s="44">
        <v>260.70999999999998</v>
      </c>
      <c r="I254" s="44">
        <f t="shared" si="5"/>
        <v>5.5233784664953392E-2</v>
      </c>
      <c r="K254" s="66" t="s">
        <v>3983</v>
      </c>
      <c r="L254" s="66" t="s">
        <v>3228</v>
      </c>
    </row>
    <row r="255" spans="2:12" x14ac:dyDescent="0.3">
      <c r="B255" s="27" t="s">
        <v>2273</v>
      </c>
      <c r="C255" s="27">
        <v>363</v>
      </c>
      <c r="D255" s="44" t="s">
        <v>2943</v>
      </c>
      <c r="E255" s="109">
        <v>3.3</v>
      </c>
      <c r="F255" s="27">
        <v>4</v>
      </c>
      <c r="G255" s="27">
        <v>1</v>
      </c>
      <c r="H255" s="44">
        <v>260.70999999999998</v>
      </c>
      <c r="I255" s="44">
        <f t="shared" si="5"/>
        <v>1.2657742319051821E-2</v>
      </c>
      <c r="K255" s="66" t="s">
        <v>3984</v>
      </c>
      <c r="L255" s="66" t="s">
        <v>3229</v>
      </c>
    </row>
    <row r="256" spans="2:12" x14ac:dyDescent="0.3">
      <c r="B256" s="27" t="s">
        <v>2273</v>
      </c>
      <c r="C256" s="27">
        <v>364</v>
      </c>
      <c r="D256" s="44" t="s">
        <v>109</v>
      </c>
      <c r="E256" s="109">
        <v>22</v>
      </c>
      <c r="F256" s="27">
        <v>24</v>
      </c>
      <c r="G256" s="27">
        <v>2</v>
      </c>
      <c r="H256" s="44">
        <v>1042.8599999999999</v>
      </c>
      <c r="I256" s="44">
        <f t="shared" si="5"/>
        <v>4.2191665228314447E-2</v>
      </c>
      <c r="K256" s="66" t="s">
        <v>3985</v>
      </c>
      <c r="L256" s="66" t="s">
        <v>3230</v>
      </c>
    </row>
    <row r="257" spans="2:12" x14ac:dyDescent="0.3">
      <c r="B257" s="27" t="s">
        <v>2273</v>
      </c>
      <c r="C257" s="27">
        <v>365</v>
      </c>
      <c r="D257" s="44" t="s">
        <v>2944</v>
      </c>
      <c r="E257" s="109">
        <v>4</v>
      </c>
      <c r="F257" s="27"/>
      <c r="G257" s="27">
        <v>8</v>
      </c>
      <c r="H257" s="44">
        <v>208.57</v>
      </c>
      <c r="I257" s="44">
        <f t="shared" si="5"/>
        <v>0.15342570839526298</v>
      </c>
      <c r="J257" s="57"/>
      <c r="K257" s="132" t="s">
        <v>3986</v>
      </c>
      <c r="L257" s="66" t="s">
        <v>3231</v>
      </c>
    </row>
    <row r="258" spans="2:12" x14ac:dyDescent="0.3">
      <c r="B258" s="73" t="s">
        <v>2273</v>
      </c>
      <c r="C258" s="27">
        <v>366</v>
      </c>
      <c r="D258" s="44" t="s">
        <v>2945</v>
      </c>
      <c r="E258" s="109">
        <v>4.5</v>
      </c>
      <c r="F258" s="27">
        <v>6</v>
      </c>
      <c r="G258" s="27">
        <v>1</v>
      </c>
      <c r="H258" s="44">
        <v>208.57</v>
      </c>
      <c r="I258" s="44">
        <f t="shared" si="5"/>
        <v>2.1575490243083858E-2</v>
      </c>
      <c r="K258" s="66" t="s">
        <v>3987</v>
      </c>
      <c r="L258" s="66" t="s">
        <v>3232</v>
      </c>
    </row>
    <row r="259" spans="2:12" x14ac:dyDescent="0.3">
      <c r="B259" s="27" t="s">
        <v>2273</v>
      </c>
      <c r="C259" s="27">
        <v>367</v>
      </c>
      <c r="D259" s="44" t="s">
        <v>111</v>
      </c>
      <c r="E259" s="109">
        <v>6</v>
      </c>
      <c r="F259" s="27">
        <v>6</v>
      </c>
      <c r="G259" s="27">
        <v>1</v>
      </c>
      <c r="H259" s="44">
        <v>260.70999999999998</v>
      </c>
      <c r="I259" s="44">
        <f t="shared" si="5"/>
        <v>2.3014076943730585E-2</v>
      </c>
      <c r="K259" s="66" t="s">
        <v>4604</v>
      </c>
      <c r="L259" s="66" t="s">
        <v>3233</v>
      </c>
    </row>
    <row r="260" spans="2:12" x14ac:dyDescent="0.3">
      <c r="B260" s="27" t="s">
        <v>2273</v>
      </c>
      <c r="C260" s="27">
        <v>368</v>
      </c>
      <c r="D260" s="44" t="s">
        <v>320</v>
      </c>
      <c r="E260" s="109">
        <v>5</v>
      </c>
      <c r="F260" s="27"/>
      <c r="G260" s="27">
        <v>1</v>
      </c>
      <c r="H260" s="44">
        <v>1042.8599999999999</v>
      </c>
      <c r="I260" s="44">
        <f t="shared" si="5"/>
        <v>4.7945074123084599E-3</v>
      </c>
      <c r="K260" s="66" t="s">
        <v>3989</v>
      </c>
      <c r="L260" s="66" t="s">
        <v>3990</v>
      </c>
    </row>
    <row r="261" spans="2:12" x14ac:dyDescent="0.3">
      <c r="B261" s="27" t="s">
        <v>2273</v>
      </c>
      <c r="C261" s="27">
        <v>369</v>
      </c>
      <c r="D261" s="44" t="s">
        <v>319</v>
      </c>
      <c r="E261" s="109"/>
      <c r="F261" s="27"/>
      <c r="G261" s="27">
        <v>2</v>
      </c>
      <c r="H261" s="44">
        <v>260.70999999999998</v>
      </c>
      <c r="I261" s="44">
        <f t="shared" si="5"/>
        <v>0</v>
      </c>
      <c r="K261" s="66" t="s">
        <v>3991</v>
      </c>
      <c r="L261" s="66" t="s">
        <v>3235</v>
      </c>
    </row>
    <row r="262" spans="2:12" x14ac:dyDescent="0.3">
      <c r="B262" s="27" t="s">
        <v>2273</v>
      </c>
      <c r="C262" s="27">
        <v>370</v>
      </c>
      <c r="D262" s="44" t="s">
        <v>318</v>
      </c>
      <c r="E262" s="109">
        <v>8</v>
      </c>
      <c r="F262" s="27"/>
      <c r="G262" s="27">
        <v>2</v>
      </c>
      <c r="H262" s="44">
        <v>1042.8599999999999</v>
      </c>
      <c r="I262" s="44">
        <f t="shared" si="5"/>
        <v>1.5342423719387072E-2</v>
      </c>
      <c r="K262" s="66" t="s">
        <v>3992</v>
      </c>
      <c r="L262" s="66" t="s">
        <v>3236</v>
      </c>
    </row>
    <row r="263" spans="2:12" x14ac:dyDescent="0.3">
      <c r="B263" s="27" t="s">
        <v>2273</v>
      </c>
      <c r="C263" s="27">
        <v>371</v>
      </c>
      <c r="D263" s="44" t="s">
        <v>2946</v>
      </c>
      <c r="E263" s="109"/>
      <c r="F263" s="27"/>
      <c r="G263" s="27">
        <v>1</v>
      </c>
      <c r="H263" s="44">
        <v>156.43</v>
      </c>
      <c r="I263" s="44">
        <f t="shared" si="5"/>
        <v>0</v>
      </c>
      <c r="K263" s="66" t="s">
        <v>3993</v>
      </c>
      <c r="L263" s="66" t="s">
        <v>3237</v>
      </c>
    </row>
    <row r="264" spans="2:12" x14ac:dyDescent="0.3">
      <c r="B264" s="27" t="s">
        <v>2304</v>
      </c>
      <c r="C264" s="27">
        <v>372</v>
      </c>
      <c r="D264" s="44" t="s">
        <v>114</v>
      </c>
      <c r="E264" s="109">
        <v>180</v>
      </c>
      <c r="F264" s="27"/>
      <c r="G264" s="27">
        <v>1</v>
      </c>
      <c r="H264" s="44">
        <v>417.14</v>
      </c>
      <c r="I264" s="44">
        <f t="shared" si="5"/>
        <v>0.43150980486167717</v>
      </c>
      <c r="K264" s="66" t="s">
        <v>4605</v>
      </c>
      <c r="L264" s="66" t="s">
        <v>3238</v>
      </c>
    </row>
    <row r="265" spans="2:12" x14ac:dyDescent="0.3">
      <c r="B265" s="27" t="s">
        <v>2304</v>
      </c>
      <c r="C265" s="27">
        <v>373</v>
      </c>
      <c r="D265" s="44" t="s">
        <v>115</v>
      </c>
      <c r="E265" s="109">
        <v>249</v>
      </c>
      <c r="F265" s="27"/>
      <c r="G265" s="27">
        <v>1</v>
      </c>
      <c r="H265" s="44">
        <v>521.42999999999995</v>
      </c>
      <c r="I265" s="44">
        <f t="shared" si="5"/>
        <v>0.47753293826592258</v>
      </c>
      <c r="K265" s="66" t="s">
        <v>4606</v>
      </c>
      <c r="L265" s="66" t="s">
        <v>5172</v>
      </c>
    </row>
    <row r="266" spans="2:12" x14ac:dyDescent="0.3">
      <c r="B266" s="27" t="s">
        <v>2304</v>
      </c>
      <c r="C266" s="27">
        <v>374</v>
      </c>
      <c r="D266" s="44" t="s">
        <v>116</v>
      </c>
      <c r="E266" s="109">
        <v>200</v>
      </c>
      <c r="F266" s="27"/>
      <c r="G266" s="27">
        <v>1</v>
      </c>
      <c r="H266" s="44">
        <v>260.70999999999998</v>
      </c>
      <c r="I266" s="44">
        <f t="shared" si="5"/>
        <v>0.76713589812435279</v>
      </c>
      <c r="K266" s="66" t="s">
        <v>3998</v>
      </c>
      <c r="L266" s="66" t="s">
        <v>3240</v>
      </c>
    </row>
    <row r="267" spans="2:12" x14ac:dyDescent="0.3">
      <c r="B267" s="27" t="s">
        <v>2304</v>
      </c>
      <c r="C267" s="27">
        <v>375</v>
      </c>
      <c r="D267" s="44" t="s">
        <v>113</v>
      </c>
      <c r="E267" s="109">
        <v>39.99</v>
      </c>
      <c r="F267" s="27"/>
      <c r="G267" s="27">
        <v>1</v>
      </c>
      <c r="H267" s="44">
        <v>260.70999999999998</v>
      </c>
      <c r="I267" s="44">
        <f t="shared" si="5"/>
        <v>0.15338882282996436</v>
      </c>
      <c r="K267" s="66" t="s">
        <v>3999</v>
      </c>
      <c r="L267" s="66" t="s">
        <v>3241</v>
      </c>
    </row>
    <row r="268" spans="2:12" x14ac:dyDescent="0.3">
      <c r="B268" s="27" t="s">
        <v>2304</v>
      </c>
      <c r="C268" s="27">
        <v>376</v>
      </c>
      <c r="D268" s="44" t="s">
        <v>117</v>
      </c>
      <c r="E268" s="109">
        <v>19.989999999999998</v>
      </c>
      <c r="F268" s="27"/>
      <c r="G268" s="27">
        <v>1</v>
      </c>
      <c r="H268" s="44">
        <v>260.70999999999998</v>
      </c>
      <c r="I268" s="44">
        <f t="shared" si="5"/>
        <v>7.6675233017529057E-2</v>
      </c>
      <c r="K268" s="66" t="s">
        <v>4000</v>
      </c>
      <c r="L268" s="66" t="s">
        <v>4001</v>
      </c>
    </row>
    <row r="269" spans="2:12" x14ac:dyDescent="0.3">
      <c r="B269" s="27" t="s">
        <v>2304</v>
      </c>
      <c r="C269" s="27">
        <v>377</v>
      </c>
      <c r="D269" s="44" t="s">
        <v>118</v>
      </c>
      <c r="E269" s="109">
        <v>9.99</v>
      </c>
      <c r="F269" s="27"/>
      <c r="G269" s="27">
        <v>1</v>
      </c>
      <c r="H269" s="44">
        <v>260.70999999999998</v>
      </c>
      <c r="I269" s="44">
        <f t="shared" si="5"/>
        <v>3.8318438111311422E-2</v>
      </c>
      <c r="K269" s="66" t="s">
        <v>4608</v>
      </c>
      <c r="L269" s="66" t="s">
        <v>3243</v>
      </c>
    </row>
    <row r="270" spans="2:12" x14ac:dyDescent="0.3">
      <c r="B270" s="27" t="s">
        <v>2304</v>
      </c>
      <c r="C270" s="27">
        <v>378</v>
      </c>
      <c r="D270" s="44" t="s">
        <v>512</v>
      </c>
      <c r="E270" s="109">
        <v>34.99</v>
      </c>
      <c r="F270" s="27"/>
      <c r="G270" s="27">
        <v>1</v>
      </c>
      <c r="H270" s="44">
        <v>521.42999999999995</v>
      </c>
      <c r="I270" s="44">
        <f t="shared" si="5"/>
        <v>6.7103925742669213E-2</v>
      </c>
      <c r="K270" s="66" t="s">
        <v>4609</v>
      </c>
      <c r="L270" s="66" t="s">
        <v>4004</v>
      </c>
    </row>
    <row r="271" spans="2:12" x14ac:dyDescent="0.3">
      <c r="B271" s="27" t="s">
        <v>2305</v>
      </c>
      <c r="C271" s="27">
        <v>379</v>
      </c>
      <c r="D271" s="44" t="s">
        <v>119</v>
      </c>
      <c r="E271" s="109">
        <v>45</v>
      </c>
      <c r="F271" s="27">
        <v>3</v>
      </c>
      <c r="G271" s="27">
        <v>1</v>
      </c>
      <c r="H271" s="44">
        <v>782.14</v>
      </c>
      <c r="I271" s="44">
        <f t="shared" si="5"/>
        <v>5.7534456746873963E-2</v>
      </c>
      <c r="K271" s="66" t="s">
        <v>4005</v>
      </c>
      <c r="L271" s="66" t="s">
        <v>3245</v>
      </c>
    </row>
    <row r="272" spans="2:12" x14ac:dyDescent="0.3">
      <c r="B272" s="27" t="s">
        <v>2305</v>
      </c>
      <c r="C272" s="27">
        <v>380</v>
      </c>
      <c r="D272" s="44" t="s">
        <v>2947</v>
      </c>
      <c r="E272" s="109">
        <v>27</v>
      </c>
      <c r="F272" s="27"/>
      <c r="G272" s="27">
        <v>1</v>
      </c>
      <c r="H272" s="44">
        <v>782.14</v>
      </c>
      <c r="I272" s="44">
        <f t="shared" si="5"/>
        <v>3.4520674048124381E-2</v>
      </c>
      <c r="K272" s="66" t="s">
        <v>4006</v>
      </c>
      <c r="L272" s="66" t="s">
        <v>3246</v>
      </c>
    </row>
    <row r="273" spans="2:12" x14ac:dyDescent="0.3">
      <c r="B273" s="27" t="s">
        <v>2305</v>
      </c>
      <c r="C273" s="27">
        <v>381</v>
      </c>
      <c r="D273" s="44" t="s">
        <v>321</v>
      </c>
      <c r="E273" s="109">
        <v>19</v>
      </c>
      <c r="F273" s="27"/>
      <c r="G273" s="27">
        <v>1</v>
      </c>
      <c r="H273" s="44">
        <v>521.42999999999995</v>
      </c>
      <c r="I273" s="44">
        <f t="shared" si="5"/>
        <v>3.6438256333544299E-2</v>
      </c>
      <c r="K273" s="66" t="s">
        <v>4007</v>
      </c>
      <c r="L273" s="66" t="s">
        <v>3247</v>
      </c>
    </row>
    <row r="274" spans="2:12" x14ac:dyDescent="0.3">
      <c r="B274" s="27" t="s">
        <v>2305</v>
      </c>
      <c r="C274" s="27">
        <v>382</v>
      </c>
      <c r="D274" s="44" t="s">
        <v>120</v>
      </c>
      <c r="E274" s="109">
        <v>15</v>
      </c>
      <c r="F274" s="27"/>
      <c r="G274" s="27">
        <v>1</v>
      </c>
      <c r="H274" s="44">
        <v>521.42999999999995</v>
      </c>
      <c r="I274" s="44">
        <f t="shared" si="5"/>
        <v>2.8767044473850759E-2</v>
      </c>
      <c r="K274" s="66" t="s">
        <v>4008</v>
      </c>
      <c r="L274" s="66" t="s">
        <v>3248</v>
      </c>
    </row>
    <row r="275" spans="2:12" x14ac:dyDescent="0.3">
      <c r="B275" s="27" t="s">
        <v>2306</v>
      </c>
      <c r="C275" s="27">
        <v>383</v>
      </c>
      <c r="D275" s="44" t="s">
        <v>123</v>
      </c>
      <c r="E275" s="109"/>
      <c r="F275" s="27"/>
      <c r="G275" s="27">
        <v>1</v>
      </c>
      <c r="H275" s="44">
        <v>521.42999999999995</v>
      </c>
      <c r="I275" s="44">
        <f t="shared" si="5"/>
        <v>0</v>
      </c>
      <c r="K275" s="66" t="s">
        <v>4009</v>
      </c>
      <c r="L275" s="66" t="s">
        <v>3249</v>
      </c>
    </row>
    <row r="276" spans="2:12" x14ac:dyDescent="0.3">
      <c r="B276" s="27" t="s">
        <v>2305</v>
      </c>
      <c r="C276" s="27">
        <v>384</v>
      </c>
      <c r="D276" s="44" t="s">
        <v>1242</v>
      </c>
      <c r="E276" s="109">
        <v>9</v>
      </c>
      <c r="F276" s="27">
        <v>2</v>
      </c>
      <c r="G276" s="27">
        <v>1</v>
      </c>
      <c r="H276" s="44">
        <v>521.42999999999995</v>
      </c>
      <c r="I276" s="44">
        <f t="shared" si="5"/>
        <v>1.7260226684310456E-2</v>
      </c>
      <c r="K276" s="66" t="s">
        <v>4010</v>
      </c>
      <c r="L276" s="66" t="s">
        <v>3250</v>
      </c>
    </row>
    <row r="277" spans="2:12" x14ac:dyDescent="0.3">
      <c r="B277" s="27" t="s">
        <v>2305</v>
      </c>
      <c r="C277" s="27">
        <v>385</v>
      </c>
      <c r="D277" s="44" t="s">
        <v>1241</v>
      </c>
      <c r="E277" s="109"/>
      <c r="F277" s="27"/>
      <c r="G277" s="27">
        <v>1</v>
      </c>
      <c r="H277" s="44">
        <v>52.14</v>
      </c>
      <c r="I277" s="44">
        <f t="shared" si="5"/>
        <v>0</v>
      </c>
      <c r="K277" s="66" t="s">
        <v>4011</v>
      </c>
      <c r="L277" s="66" t="s">
        <v>3251</v>
      </c>
    </row>
    <row r="278" spans="2:12" x14ac:dyDescent="0.3">
      <c r="B278" s="27" t="s">
        <v>2305</v>
      </c>
      <c r="C278" s="27">
        <v>386</v>
      </c>
      <c r="D278" s="44" t="s">
        <v>322</v>
      </c>
      <c r="E278" s="109">
        <v>7</v>
      </c>
      <c r="F278" s="27"/>
      <c r="G278" s="27">
        <v>1</v>
      </c>
      <c r="H278" s="44">
        <v>260.70999999999998</v>
      </c>
      <c r="I278" s="44">
        <f t="shared" si="5"/>
        <v>2.6849756434352348E-2</v>
      </c>
      <c r="K278" s="66" t="s">
        <v>4012</v>
      </c>
      <c r="L278" s="66" t="s">
        <v>3252</v>
      </c>
    </row>
    <row r="279" spans="2:12" x14ac:dyDescent="0.3">
      <c r="B279" s="27" t="s">
        <v>2305</v>
      </c>
      <c r="C279" s="27">
        <v>387</v>
      </c>
      <c r="D279" s="44" t="s">
        <v>555</v>
      </c>
      <c r="E279" s="109">
        <v>2</v>
      </c>
      <c r="F279" s="27">
        <v>3</v>
      </c>
      <c r="G279" s="27">
        <v>1</v>
      </c>
      <c r="H279" s="44">
        <v>521.42999999999995</v>
      </c>
      <c r="I279" s="44">
        <f t="shared" si="5"/>
        <v>3.8356059298467679E-3</v>
      </c>
      <c r="K279" s="66" t="s">
        <v>4013</v>
      </c>
      <c r="L279" s="66" t="s">
        <v>4014</v>
      </c>
    </row>
    <row r="280" spans="2:12" x14ac:dyDescent="0.3">
      <c r="B280" s="27" t="s">
        <v>2305</v>
      </c>
      <c r="C280" s="27">
        <v>388</v>
      </c>
      <c r="D280" s="44" t="s">
        <v>324</v>
      </c>
      <c r="E280" s="109">
        <v>23</v>
      </c>
      <c r="F280" s="27">
        <v>3</v>
      </c>
      <c r="G280" s="27">
        <v>1</v>
      </c>
      <c r="H280" s="44">
        <v>1042.8599999999999</v>
      </c>
      <c r="I280" s="44">
        <f t="shared" si="5"/>
        <v>2.2054734096618917E-2</v>
      </c>
      <c r="K280" s="66" t="s">
        <v>4015</v>
      </c>
      <c r="L280" s="66" t="s">
        <v>3254</v>
      </c>
    </row>
    <row r="281" spans="2:12" x14ac:dyDescent="0.3">
      <c r="B281" s="27" t="s">
        <v>2306</v>
      </c>
      <c r="C281" s="27">
        <v>389</v>
      </c>
      <c r="D281" s="44" t="s">
        <v>131</v>
      </c>
      <c r="E281" s="109">
        <v>20</v>
      </c>
      <c r="F281" s="27">
        <v>4</v>
      </c>
      <c r="G281" s="27">
        <v>1</v>
      </c>
      <c r="H281" s="44">
        <v>52.14</v>
      </c>
      <c r="I281" s="44">
        <f t="shared" si="5"/>
        <v>0.3835826620636747</v>
      </c>
      <c r="K281" s="66" t="s">
        <v>4016</v>
      </c>
      <c r="L281" s="66" t="s">
        <v>3255</v>
      </c>
    </row>
    <row r="282" spans="2:12" x14ac:dyDescent="0.3">
      <c r="B282" s="27" t="s">
        <v>2306</v>
      </c>
      <c r="C282" s="27">
        <v>390</v>
      </c>
      <c r="D282" s="44" t="s">
        <v>325</v>
      </c>
      <c r="E282" s="109">
        <v>17</v>
      </c>
      <c r="F282" s="27">
        <v>9</v>
      </c>
      <c r="G282" s="27">
        <v>1</v>
      </c>
      <c r="H282" s="44">
        <v>260.70999999999998</v>
      </c>
      <c r="I282" s="44">
        <f t="shared" si="5"/>
        <v>6.520655134056999E-2</v>
      </c>
      <c r="K282" s="66" t="s">
        <v>4017</v>
      </c>
      <c r="L282" s="66" t="s">
        <v>4018</v>
      </c>
    </row>
    <row r="283" spans="2:12" x14ac:dyDescent="0.3">
      <c r="B283" s="27" t="s">
        <v>2305</v>
      </c>
      <c r="C283" s="27">
        <v>391</v>
      </c>
      <c r="D283" s="44" t="s">
        <v>271</v>
      </c>
      <c r="E283" s="109"/>
      <c r="F283" s="27"/>
      <c r="G283" s="27">
        <v>1</v>
      </c>
      <c r="H283" s="44">
        <v>1042.8599999999999</v>
      </c>
      <c r="I283" s="44">
        <f t="shared" ref="I283:I346" si="6">(E283*G283)/H283</f>
        <v>0</v>
      </c>
      <c r="K283" s="66" t="s">
        <v>4019</v>
      </c>
      <c r="L283" s="66" t="s">
        <v>3257</v>
      </c>
    </row>
    <row r="284" spans="2:12" x14ac:dyDescent="0.3">
      <c r="B284" s="27" t="s">
        <v>2305</v>
      </c>
      <c r="C284" s="27">
        <v>392</v>
      </c>
      <c r="D284" s="44" t="s">
        <v>121</v>
      </c>
      <c r="E284" s="109">
        <v>4</v>
      </c>
      <c r="F284" s="27"/>
      <c r="G284" s="27">
        <v>1</v>
      </c>
      <c r="H284" s="44">
        <v>260.70999999999998</v>
      </c>
      <c r="I284" s="44">
        <f t="shared" si="6"/>
        <v>1.5342717962487056E-2</v>
      </c>
      <c r="K284" s="66" t="s">
        <v>4020</v>
      </c>
      <c r="L284" s="66" t="s">
        <v>1282</v>
      </c>
    </row>
    <row r="285" spans="2:12" x14ac:dyDescent="0.3">
      <c r="B285" s="27" t="s">
        <v>2305</v>
      </c>
      <c r="C285" s="27">
        <v>393</v>
      </c>
      <c r="D285" s="44" t="s">
        <v>327</v>
      </c>
      <c r="E285" s="109"/>
      <c r="F285" s="27"/>
      <c r="G285" s="27">
        <v>1</v>
      </c>
      <c r="H285" s="44">
        <v>156.43</v>
      </c>
      <c r="I285" s="44">
        <f t="shared" si="6"/>
        <v>0</v>
      </c>
      <c r="K285" s="66" t="s">
        <v>4021</v>
      </c>
      <c r="L285" s="66" t="s">
        <v>4022</v>
      </c>
    </row>
    <row r="286" spans="2:12" x14ac:dyDescent="0.3">
      <c r="B286" s="27" t="s">
        <v>2306</v>
      </c>
      <c r="C286" s="27">
        <v>394</v>
      </c>
      <c r="D286" s="44" t="s">
        <v>2308</v>
      </c>
      <c r="E286" s="109">
        <v>0</v>
      </c>
      <c r="F286" s="27"/>
      <c r="G286" s="27">
        <v>1</v>
      </c>
      <c r="H286" s="44">
        <v>104.29</v>
      </c>
      <c r="I286" s="44">
        <f t="shared" si="6"/>
        <v>0</v>
      </c>
      <c r="L286" s="66" t="s">
        <v>4023</v>
      </c>
    </row>
    <row r="287" spans="2:12" x14ac:dyDescent="0.3">
      <c r="B287" s="27" t="s">
        <v>2306</v>
      </c>
      <c r="C287" s="27">
        <v>395</v>
      </c>
      <c r="D287" s="44" t="s">
        <v>129</v>
      </c>
      <c r="E287" s="109">
        <v>2</v>
      </c>
      <c r="F287" s="27"/>
      <c r="G287" s="27">
        <v>1</v>
      </c>
      <c r="H287" s="44">
        <v>104.29</v>
      </c>
      <c r="I287" s="44">
        <f t="shared" si="6"/>
        <v>1.9177294083804773E-2</v>
      </c>
      <c r="L287" s="66" t="s">
        <v>4023</v>
      </c>
    </row>
    <row r="288" spans="2:12" x14ac:dyDescent="0.3">
      <c r="B288" s="27" t="s">
        <v>2306</v>
      </c>
      <c r="C288" s="27">
        <v>396</v>
      </c>
      <c r="D288" s="44" t="s">
        <v>270</v>
      </c>
      <c r="E288" s="109">
        <v>0</v>
      </c>
      <c r="F288" s="27"/>
      <c r="G288" s="27">
        <v>1</v>
      </c>
      <c r="H288" s="44">
        <v>104.29</v>
      </c>
      <c r="I288" s="44">
        <f t="shared" si="6"/>
        <v>0</v>
      </c>
      <c r="L288" s="66" t="s">
        <v>4023</v>
      </c>
    </row>
    <row r="289" spans="2:12" x14ac:dyDescent="0.3">
      <c r="B289" s="27" t="s">
        <v>2306</v>
      </c>
      <c r="C289" s="27">
        <v>397</v>
      </c>
      <c r="D289" s="44" t="s">
        <v>130</v>
      </c>
      <c r="E289" s="109">
        <v>1.2</v>
      </c>
      <c r="F289" s="27"/>
      <c r="G289" s="27">
        <v>1</v>
      </c>
      <c r="H289" s="44">
        <v>521.42999999999995</v>
      </c>
      <c r="I289" s="44">
        <f t="shared" si="6"/>
        <v>2.3013635579080607E-3</v>
      </c>
      <c r="K289" s="66" t="s">
        <v>4024</v>
      </c>
      <c r="L289" s="66" t="s">
        <v>3260</v>
      </c>
    </row>
    <row r="290" spans="2:12" x14ac:dyDescent="0.3">
      <c r="B290" s="27" t="s">
        <v>2306</v>
      </c>
      <c r="C290" s="27">
        <v>398</v>
      </c>
      <c r="D290" s="44" t="s">
        <v>2948</v>
      </c>
      <c r="E290" s="109">
        <v>5</v>
      </c>
      <c r="F290" s="27"/>
      <c r="G290" s="27">
        <v>1</v>
      </c>
      <c r="H290" s="44">
        <v>156.43</v>
      </c>
      <c r="I290" s="44">
        <f t="shared" si="6"/>
        <v>3.1963178418461934E-2</v>
      </c>
      <c r="K290" s="66" t="s">
        <v>4025</v>
      </c>
      <c r="L290" s="66" t="s">
        <v>3261</v>
      </c>
    </row>
    <row r="291" spans="2:12" x14ac:dyDescent="0.3">
      <c r="B291" s="27" t="s">
        <v>2306</v>
      </c>
      <c r="C291" s="27">
        <v>399</v>
      </c>
      <c r="D291" s="44" t="s">
        <v>2949</v>
      </c>
      <c r="E291" s="109">
        <v>4</v>
      </c>
      <c r="F291" s="27"/>
      <c r="G291" s="27">
        <v>1</v>
      </c>
      <c r="H291" s="44">
        <v>260.70999999999998</v>
      </c>
      <c r="I291" s="44">
        <f t="shared" si="6"/>
        <v>1.5342717962487056E-2</v>
      </c>
      <c r="K291" s="66" t="s">
        <v>4026</v>
      </c>
      <c r="L291" s="66" t="s">
        <v>3262</v>
      </c>
    </row>
    <row r="292" spans="2:12" x14ac:dyDescent="0.3">
      <c r="B292" s="27" t="s">
        <v>2306</v>
      </c>
      <c r="C292" s="27">
        <v>400</v>
      </c>
      <c r="D292" s="44" t="s">
        <v>137</v>
      </c>
      <c r="E292" s="109">
        <v>2.7</v>
      </c>
      <c r="F292" s="27"/>
      <c r="G292" s="27">
        <v>1</v>
      </c>
      <c r="H292" s="44">
        <v>1042.8599999999999</v>
      </c>
      <c r="I292" s="44">
        <f t="shared" si="6"/>
        <v>2.5890340026465683E-3</v>
      </c>
      <c r="K292" s="66" t="s">
        <v>4612</v>
      </c>
      <c r="L292" s="66" t="s">
        <v>3263</v>
      </c>
    </row>
    <row r="293" spans="2:12" x14ac:dyDescent="0.3">
      <c r="B293" s="27" t="s">
        <v>2306</v>
      </c>
      <c r="C293" s="27">
        <v>401</v>
      </c>
      <c r="D293" s="44" t="s">
        <v>2950</v>
      </c>
      <c r="E293" s="109">
        <v>1.2</v>
      </c>
      <c r="F293" s="27">
        <v>6</v>
      </c>
      <c r="G293" s="27">
        <v>1</v>
      </c>
      <c r="H293" s="44">
        <v>521.42999999999995</v>
      </c>
      <c r="I293" s="44">
        <f t="shared" si="6"/>
        <v>2.3013635579080607E-3</v>
      </c>
      <c r="K293" s="66" t="s">
        <v>4028</v>
      </c>
      <c r="L293" s="66" t="s">
        <v>3264</v>
      </c>
    </row>
    <row r="294" spans="2:12" x14ac:dyDescent="0.3">
      <c r="B294" s="27" t="s">
        <v>2306</v>
      </c>
      <c r="C294" s="27">
        <v>402</v>
      </c>
      <c r="D294" s="44" t="s">
        <v>2951</v>
      </c>
      <c r="E294" s="109">
        <v>10</v>
      </c>
      <c r="F294" s="27"/>
      <c r="G294" s="27">
        <v>1</v>
      </c>
      <c r="H294" s="44">
        <v>260.70999999999998</v>
      </c>
      <c r="I294" s="44">
        <f t="shared" si="6"/>
        <v>3.8356794906217642E-2</v>
      </c>
      <c r="K294" s="66" t="s">
        <v>4029</v>
      </c>
      <c r="L294" s="66" t="s">
        <v>3265</v>
      </c>
    </row>
    <row r="295" spans="2:12" x14ac:dyDescent="0.3">
      <c r="B295" s="27" t="s">
        <v>2306</v>
      </c>
      <c r="C295" s="27">
        <v>403</v>
      </c>
      <c r="D295" s="44" t="s">
        <v>1306</v>
      </c>
      <c r="E295" s="109">
        <v>3</v>
      </c>
      <c r="F295" s="27">
        <v>2</v>
      </c>
      <c r="G295" s="27">
        <v>1</v>
      </c>
      <c r="H295" s="44">
        <v>260.70999999999998</v>
      </c>
      <c r="I295" s="44">
        <f t="shared" si="6"/>
        <v>1.1507038471865292E-2</v>
      </c>
      <c r="K295" s="66" t="s">
        <v>4030</v>
      </c>
      <c r="L295" s="66" t="s">
        <v>4613</v>
      </c>
    </row>
    <row r="296" spans="2:12" x14ac:dyDescent="0.3">
      <c r="B296" s="27" t="s">
        <v>2306</v>
      </c>
      <c r="C296" s="27">
        <v>404</v>
      </c>
      <c r="D296" s="44" t="s">
        <v>126</v>
      </c>
      <c r="E296" s="109">
        <v>6.5</v>
      </c>
      <c r="F296" s="27"/>
      <c r="G296" s="27">
        <v>1</v>
      </c>
      <c r="H296" s="44">
        <v>1042.8599999999999</v>
      </c>
      <c r="I296" s="44">
        <f t="shared" si="6"/>
        <v>6.2328596360009978E-3</v>
      </c>
      <c r="K296" s="66" t="s">
        <v>4032</v>
      </c>
      <c r="L296" s="66" t="s">
        <v>3267</v>
      </c>
    </row>
    <row r="297" spans="2:12" x14ac:dyDescent="0.3">
      <c r="B297" s="27" t="s">
        <v>2305</v>
      </c>
      <c r="C297" s="27">
        <v>405</v>
      </c>
      <c r="D297" s="44" t="s">
        <v>3942</v>
      </c>
      <c r="E297" s="109">
        <v>14</v>
      </c>
      <c r="F297" s="27">
        <v>3</v>
      </c>
      <c r="G297" s="27">
        <v>1</v>
      </c>
      <c r="H297" s="44">
        <v>1042.8599999999999</v>
      </c>
      <c r="I297" s="44">
        <f t="shared" si="6"/>
        <v>1.3424620754463688E-2</v>
      </c>
      <c r="K297" s="66" t="s">
        <v>4033</v>
      </c>
      <c r="L297" s="66" t="s">
        <v>3268</v>
      </c>
    </row>
    <row r="298" spans="2:12" x14ac:dyDescent="0.3">
      <c r="B298" s="27" t="s">
        <v>2306</v>
      </c>
      <c r="C298" s="27">
        <v>406</v>
      </c>
      <c r="D298" s="44" t="s">
        <v>2952</v>
      </c>
      <c r="E298" s="109">
        <v>22</v>
      </c>
      <c r="F298" s="27">
        <v>21</v>
      </c>
      <c r="G298" s="27">
        <v>1</v>
      </c>
      <c r="H298" s="44">
        <v>104.29</v>
      </c>
      <c r="I298" s="44">
        <f t="shared" si="6"/>
        <v>0.21095023492185253</v>
      </c>
      <c r="K298" s="66" t="s">
        <v>4034</v>
      </c>
      <c r="L298" s="66" t="s">
        <v>4035</v>
      </c>
    </row>
    <row r="299" spans="2:12" x14ac:dyDescent="0.3">
      <c r="B299" s="27" t="s">
        <v>2306</v>
      </c>
      <c r="C299" s="27">
        <v>407</v>
      </c>
      <c r="D299" s="44" t="s">
        <v>2953</v>
      </c>
      <c r="E299" s="109">
        <v>17</v>
      </c>
      <c r="F299" s="27">
        <v>3</v>
      </c>
      <c r="G299" s="27">
        <v>1</v>
      </c>
      <c r="H299" s="44">
        <v>521.42999999999995</v>
      </c>
      <c r="I299" s="44">
        <f t="shared" si="6"/>
        <v>3.2602650403697531E-2</v>
      </c>
      <c r="K299" s="66" t="s">
        <v>2953</v>
      </c>
      <c r="L299" s="66" t="s">
        <v>4036</v>
      </c>
    </row>
    <row r="300" spans="2:12" x14ac:dyDescent="0.3">
      <c r="B300" s="27" t="s">
        <v>2304</v>
      </c>
      <c r="C300" s="27">
        <v>408</v>
      </c>
      <c r="D300" s="44" t="s">
        <v>1240</v>
      </c>
      <c r="E300" s="109">
        <v>32</v>
      </c>
      <c r="F300" s="27"/>
      <c r="G300" s="27">
        <v>1</v>
      </c>
      <c r="H300" s="44">
        <v>365</v>
      </c>
      <c r="I300" s="44">
        <f t="shared" si="6"/>
        <v>8.7671232876712329E-2</v>
      </c>
      <c r="K300" s="66" t="s">
        <v>4037</v>
      </c>
      <c r="L300" s="66" t="s">
        <v>3271</v>
      </c>
    </row>
    <row r="301" spans="2:12" x14ac:dyDescent="0.3">
      <c r="B301" s="27" t="s">
        <v>2359</v>
      </c>
      <c r="C301" s="27">
        <v>409</v>
      </c>
      <c r="D301" s="44" t="s">
        <v>145</v>
      </c>
      <c r="E301" s="109">
        <v>35</v>
      </c>
      <c r="F301" s="27"/>
      <c r="G301" s="27">
        <v>1</v>
      </c>
      <c r="H301" s="44">
        <v>312.86</v>
      </c>
      <c r="I301" s="44">
        <f t="shared" si="6"/>
        <v>0.11187112446461675</v>
      </c>
      <c r="K301" s="66" t="s">
        <v>3084</v>
      </c>
      <c r="L301" s="66" t="s">
        <v>5173</v>
      </c>
    </row>
    <row r="302" spans="2:12" x14ac:dyDescent="0.3">
      <c r="B302" s="27" t="s">
        <v>2359</v>
      </c>
      <c r="C302" s="27">
        <v>410</v>
      </c>
      <c r="D302" s="44" t="s">
        <v>139</v>
      </c>
      <c r="E302" s="109">
        <v>19.989999999999998</v>
      </c>
      <c r="F302" s="27"/>
      <c r="G302" s="27">
        <v>1</v>
      </c>
      <c r="H302" s="44">
        <v>260.70999999999998</v>
      </c>
      <c r="I302" s="44">
        <f t="shared" si="6"/>
        <v>7.6675233017529057E-2</v>
      </c>
      <c r="K302" s="66" t="s">
        <v>4039</v>
      </c>
      <c r="L302" s="66" t="s">
        <v>1342</v>
      </c>
    </row>
    <row r="303" spans="2:12" x14ac:dyDescent="0.3">
      <c r="B303" s="27" t="s">
        <v>2359</v>
      </c>
      <c r="C303" s="27">
        <v>411</v>
      </c>
      <c r="D303" s="44" t="s">
        <v>140</v>
      </c>
      <c r="E303" s="109">
        <v>20</v>
      </c>
      <c r="F303" s="27"/>
      <c r="G303" s="27">
        <v>1</v>
      </c>
      <c r="H303" s="44">
        <v>1042.8599999999999</v>
      </c>
      <c r="I303" s="44">
        <f t="shared" si="6"/>
        <v>1.917802964923384E-2</v>
      </c>
      <c r="K303" s="66" t="s">
        <v>4040</v>
      </c>
      <c r="L303" s="66" t="s">
        <v>3273</v>
      </c>
    </row>
    <row r="304" spans="2:12" x14ac:dyDescent="0.3">
      <c r="B304" s="27" t="s">
        <v>2359</v>
      </c>
      <c r="C304" s="27">
        <v>412</v>
      </c>
      <c r="D304" s="44" t="s">
        <v>141</v>
      </c>
      <c r="E304" s="109">
        <v>7.5</v>
      </c>
      <c r="F304" s="27"/>
      <c r="G304" s="27">
        <v>1</v>
      </c>
      <c r="H304" s="44">
        <v>104.29</v>
      </c>
      <c r="I304" s="44">
        <f t="shared" si="6"/>
        <v>7.1914852814267904E-2</v>
      </c>
      <c r="K304" s="66" t="s">
        <v>4041</v>
      </c>
      <c r="L304" s="66" t="s">
        <v>3274</v>
      </c>
    </row>
    <row r="305" spans="2:12" x14ac:dyDescent="0.3">
      <c r="B305" s="27" t="s">
        <v>2359</v>
      </c>
      <c r="C305" s="27">
        <v>413</v>
      </c>
      <c r="D305" s="44" t="s">
        <v>2954</v>
      </c>
      <c r="E305" s="109">
        <v>1.2</v>
      </c>
      <c r="F305" s="27"/>
      <c r="G305" s="27">
        <v>1</v>
      </c>
      <c r="H305" s="44">
        <v>260.70999999999998</v>
      </c>
      <c r="I305" s="44">
        <f t="shared" si="6"/>
        <v>4.6028153887461166E-3</v>
      </c>
      <c r="K305" s="66" t="s">
        <v>4042</v>
      </c>
      <c r="L305" s="66" t="s">
        <v>3275</v>
      </c>
    </row>
    <row r="306" spans="2:12" x14ac:dyDescent="0.3">
      <c r="B306" s="27" t="s">
        <v>2359</v>
      </c>
      <c r="C306" s="27">
        <v>414</v>
      </c>
      <c r="D306" s="44" t="s">
        <v>2955</v>
      </c>
      <c r="E306" s="109">
        <v>3.3</v>
      </c>
      <c r="F306" s="27"/>
      <c r="G306" s="27">
        <v>1</v>
      </c>
      <c r="H306" s="44">
        <v>260.70999999999998</v>
      </c>
      <c r="I306" s="44">
        <f t="shared" si="6"/>
        <v>1.2657742319051821E-2</v>
      </c>
      <c r="K306" s="66" t="s">
        <v>4043</v>
      </c>
      <c r="L306" s="66" t="s">
        <v>3276</v>
      </c>
    </row>
    <row r="307" spans="2:12" x14ac:dyDescent="0.3">
      <c r="B307" s="27" t="s">
        <v>2359</v>
      </c>
      <c r="C307" s="27">
        <v>415</v>
      </c>
      <c r="D307" s="44" t="s">
        <v>135</v>
      </c>
      <c r="E307" s="109">
        <v>3</v>
      </c>
      <c r="F307" s="27"/>
      <c r="G307" s="27">
        <v>1</v>
      </c>
      <c r="H307" s="44">
        <v>104.29</v>
      </c>
      <c r="I307" s="44">
        <f t="shared" si="6"/>
        <v>2.876594112570716E-2</v>
      </c>
      <c r="K307" s="66" t="s">
        <v>4044</v>
      </c>
      <c r="L307" s="66" t="s">
        <v>3277</v>
      </c>
    </row>
    <row r="308" spans="2:12" x14ac:dyDescent="0.3">
      <c r="B308" s="27" t="s">
        <v>2359</v>
      </c>
      <c r="C308" s="27">
        <v>416</v>
      </c>
      <c r="D308" s="44" t="s">
        <v>136</v>
      </c>
      <c r="E308" s="109">
        <v>2</v>
      </c>
      <c r="F308" s="27"/>
      <c r="G308" s="27">
        <v>1</v>
      </c>
      <c r="H308" s="44">
        <v>104.29</v>
      </c>
      <c r="I308" s="44">
        <f t="shared" si="6"/>
        <v>1.9177294083804773E-2</v>
      </c>
      <c r="K308" s="66" t="s">
        <v>4044</v>
      </c>
      <c r="L308" s="66" t="s">
        <v>3278</v>
      </c>
    </row>
    <row r="309" spans="2:12" x14ac:dyDescent="0.3">
      <c r="B309" s="27" t="s">
        <v>2306</v>
      </c>
      <c r="C309" s="27">
        <v>417</v>
      </c>
      <c r="D309" s="44" t="s">
        <v>134</v>
      </c>
      <c r="E309" s="109"/>
      <c r="F309" s="27"/>
      <c r="G309" s="27">
        <v>1</v>
      </c>
      <c r="H309" s="44">
        <v>156.43</v>
      </c>
      <c r="I309" s="44">
        <f t="shared" si="6"/>
        <v>0</v>
      </c>
      <c r="K309" s="66" t="s">
        <v>4045</v>
      </c>
      <c r="L309" s="66" t="s">
        <v>4046</v>
      </c>
    </row>
    <row r="310" spans="2:12" x14ac:dyDescent="0.3">
      <c r="B310" s="27" t="s">
        <v>2356</v>
      </c>
      <c r="C310" s="27">
        <v>418</v>
      </c>
      <c r="D310" s="44" t="s">
        <v>2956</v>
      </c>
      <c r="E310" s="109">
        <v>2.35</v>
      </c>
      <c r="F310" s="27">
        <v>20</v>
      </c>
      <c r="G310" s="27">
        <v>1</v>
      </c>
      <c r="H310" s="44">
        <v>8</v>
      </c>
      <c r="I310" s="44">
        <f t="shared" si="6"/>
        <v>0.29375000000000001</v>
      </c>
      <c r="K310" s="66" t="s">
        <v>4047</v>
      </c>
      <c r="L310" s="66" t="s">
        <v>3280</v>
      </c>
    </row>
    <row r="311" spans="2:12" x14ac:dyDescent="0.3">
      <c r="B311" s="27" t="s">
        <v>2361</v>
      </c>
      <c r="C311" s="27">
        <v>419</v>
      </c>
      <c r="D311" s="44" t="s">
        <v>132</v>
      </c>
      <c r="E311" s="109">
        <v>4</v>
      </c>
      <c r="F311" s="27"/>
      <c r="G311" s="27">
        <v>1</v>
      </c>
      <c r="H311" s="44">
        <v>52.14</v>
      </c>
      <c r="I311" s="44">
        <f t="shared" si="6"/>
        <v>7.6716532412734947E-2</v>
      </c>
      <c r="K311" s="66" t="s">
        <v>4048</v>
      </c>
      <c r="L311" s="66" t="s">
        <v>3281</v>
      </c>
    </row>
    <row r="312" spans="2:12" x14ac:dyDescent="0.3">
      <c r="B312" s="27" t="s">
        <v>2359</v>
      </c>
      <c r="C312" s="27">
        <v>420</v>
      </c>
      <c r="D312" s="44" t="s">
        <v>142</v>
      </c>
      <c r="E312" s="109">
        <v>6</v>
      </c>
      <c r="F312" s="27"/>
      <c r="G312" s="27">
        <v>1</v>
      </c>
      <c r="H312" s="44">
        <v>104.29</v>
      </c>
      <c r="I312" s="44">
        <f t="shared" si="6"/>
        <v>5.7531882251414319E-2</v>
      </c>
      <c r="K312" s="66" t="s">
        <v>4049</v>
      </c>
      <c r="L312" s="66" t="s">
        <v>3282</v>
      </c>
    </row>
    <row r="313" spans="2:12" x14ac:dyDescent="0.3">
      <c r="B313" s="27" t="s">
        <v>2359</v>
      </c>
      <c r="C313" s="27">
        <v>421</v>
      </c>
      <c r="D313" s="44" t="s">
        <v>143</v>
      </c>
      <c r="E313" s="109">
        <v>4</v>
      </c>
      <c r="F313" s="27"/>
      <c r="G313" s="27">
        <v>1</v>
      </c>
      <c r="H313" s="44">
        <v>26.07</v>
      </c>
      <c r="I313" s="44">
        <f t="shared" si="6"/>
        <v>0.15343306482546989</v>
      </c>
      <c r="K313" s="66" t="s">
        <v>4050</v>
      </c>
      <c r="L313" s="66" t="s">
        <v>3283</v>
      </c>
    </row>
    <row r="314" spans="2:12" x14ac:dyDescent="0.3">
      <c r="B314" s="27" t="s">
        <v>2359</v>
      </c>
      <c r="C314" s="27">
        <v>422</v>
      </c>
      <c r="D314" s="44" t="s">
        <v>144</v>
      </c>
      <c r="E314" s="109">
        <v>4</v>
      </c>
      <c r="F314" s="27"/>
      <c r="G314" s="27">
        <v>1</v>
      </c>
      <c r="H314" s="44">
        <v>260.70999999999998</v>
      </c>
      <c r="I314" s="44">
        <f t="shared" si="6"/>
        <v>1.5342717962487056E-2</v>
      </c>
      <c r="K314" s="66" t="s">
        <v>3096</v>
      </c>
      <c r="L314" s="66" t="s">
        <v>3284</v>
      </c>
    </row>
    <row r="315" spans="2:12" x14ac:dyDescent="0.3">
      <c r="B315" s="27" t="s">
        <v>2359</v>
      </c>
      <c r="C315" s="27">
        <v>423</v>
      </c>
      <c r="D315" s="44" t="s">
        <v>556</v>
      </c>
      <c r="E315" s="109">
        <v>2.2000000000000002</v>
      </c>
      <c r="F315" s="27"/>
      <c r="G315" s="27">
        <v>1</v>
      </c>
      <c r="H315" s="44">
        <v>15</v>
      </c>
      <c r="I315" s="44">
        <f t="shared" si="6"/>
        <v>0.14666666666666667</v>
      </c>
      <c r="K315" s="66" t="s">
        <v>4051</v>
      </c>
      <c r="L315" s="66" t="s">
        <v>3353</v>
      </c>
    </row>
    <row r="316" spans="2:12" x14ac:dyDescent="0.3">
      <c r="B316" s="27" t="s">
        <v>2359</v>
      </c>
      <c r="C316" s="27">
        <v>424</v>
      </c>
      <c r="D316" s="44" t="s">
        <v>2957</v>
      </c>
      <c r="E316" s="109"/>
      <c r="F316" s="27"/>
      <c r="G316" s="27">
        <v>1</v>
      </c>
      <c r="H316" s="44">
        <v>21.25</v>
      </c>
      <c r="I316" s="44">
        <f t="shared" si="6"/>
        <v>0</v>
      </c>
      <c r="K316" s="66" t="s">
        <v>4051</v>
      </c>
      <c r="L316" s="66" t="s">
        <v>3286</v>
      </c>
    </row>
    <row r="317" spans="2:12" x14ac:dyDescent="0.3">
      <c r="B317" s="27" t="s">
        <v>2359</v>
      </c>
      <c r="C317" s="27">
        <v>425</v>
      </c>
      <c r="D317" s="44" t="s">
        <v>138</v>
      </c>
      <c r="E317" s="109">
        <v>19.989999999999998</v>
      </c>
      <c r="F317" s="27"/>
      <c r="G317" s="27">
        <v>1</v>
      </c>
      <c r="H317" s="44">
        <v>521.42999999999995</v>
      </c>
      <c r="I317" s="44">
        <f t="shared" si="6"/>
        <v>3.8336881268818443E-2</v>
      </c>
      <c r="K317" s="66" t="s">
        <v>3098</v>
      </c>
      <c r="L317" s="66" t="s">
        <v>3287</v>
      </c>
    </row>
    <row r="318" spans="2:12" x14ac:dyDescent="0.3">
      <c r="B318" s="27" t="s">
        <v>2359</v>
      </c>
      <c r="C318" s="27">
        <v>426</v>
      </c>
      <c r="D318" s="44" t="s">
        <v>2958</v>
      </c>
      <c r="E318" s="109">
        <v>3.49</v>
      </c>
      <c r="F318" s="27">
        <v>3</v>
      </c>
      <c r="G318" s="27">
        <v>1</v>
      </c>
      <c r="H318" s="44">
        <v>521.42999999999995</v>
      </c>
      <c r="I318" s="44">
        <f t="shared" si="6"/>
        <v>6.6931323475826103E-3</v>
      </c>
      <c r="J318" s="57"/>
      <c r="K318" s="132"/>
      <c r="L318" s="66" t="s">
        <v>3288</v>
      </c>
    </row>
    <row r="319" spans="2:12" x14ac:dyDescent="0.3">
      <c r="B319" s="73" t="s">
        <v>2356</v>
      </c>
      <c r="C319" s="27">
        <v>427</v>
      </c>
      <c r="D319" s="44" t="s">
        <v>151</v>
      </c>
      <c r="E319" s="109">
        <v>1.05</v>
      </c>
      <c r="F319" s="27"/>
      <c r="G319" s="27">
        <v>1</v>
      </c>
      <c r="H319" s="44">
        <v>8.69</v>
      </c>
      <c r="I319" s="44">
        <f t="shared" si="6"/>
        <v>0.12082853855005755</v>
      </c>
      <c r="K319" s="66" t="s">
        <v>3099</v>
      </c>
      <c r="L319" s="66" t="s">
        <v>3289</v>
      </c>
    </row>
    <row r="320" spans="2:12" x14ac:dyDescent="0.3">
      <c r="B320" s="27" t="s">
        <v>2356</v>
      </c>
      <c r="C320" s="27">
        <v>428</v>
      </c>
      <c r="D320" s="44" t="s">
        <v>156</v>
      </c>
      <c r="E320" s="109">
        <v>0.39</v>
      </c>
      <c r="F320" s="27"/>
      <c r="G320" s="27">
        <v>1</v>
      </c>
      <c r="H320" s="44">
        <v>2</v>
      </c>
      <c r="I320" s="44">
        <f t="shared" si="6"/>
        <v>0.19500000000000001</v>
      </c>
      <c r="K320" s="66" t="s">
        <v>3100</v>
      </c>
      <c r="L320" s="66" t="s">
        <v>1412</v>
      </c>
    </row>
    <row r="321" spans="2:12" x14ac:dyDescent="0.3">
      <c r="B321" s="27" t="s">
        <v>2356</v>
      </c>
      <c r="C321" s="27">
        <v>429</v>
      </c>
      <c r="D321" s="44" t="s">
        <v>2959</v>
      </c>
      <c r="E321" s="109">
        <v>0.84</v>
      </c>
      <c r="F321" s="27"/>
      <c r="G321" s="27">
        <v>1</v>
      </c>
      <c r="H321" s="44">
        <v>2</v>
      </c>
      <c r="I321" s="44">
        <f t="shared" si="6"/>
        <v>0.42</v>
      </c>
      <c r="K321" s="66" t="s">
        <v>3101</v>
      </c>
      <c r="L321" s="66" t="s">
        <v>3290</v>
      </c>
    </row>
    <row r="322" spans="2:12" x14ac:dyDescent="0.3">
      <c r="B322" s="27" t="s">
        <v>2356</v>
      </c>
      <c r="C322" s="27">
        <v>430</v>
      </c>
      <c r="D322" s="44" t="s">
        <v>2960</v>
      </c>
      <c r="E322" s="109">
        <v>1.05</v>
      </c>
      <c r="F322" s="27"/>
      <c r="G322" s="27">
        <v>1</v>
      </c>
      <c r="H322" s="44">
        <v>26.07</v>
      </c>
      <c r="I322" s="44">
        <f t="shared" si="6"/>
        <v>4.0276179516685849E-2</v>
      </c>
      <c r="K322" s="66" t="s">
        <v>3102</v>
      </c>
      <c r="L322" s="66" t="s">
        <v>3291</v>
      </c>
    </row>
    <row r="323" spans="2:12" x14ac:dyDescent="0.3">
      <c r="B323" s="27" t="s">
        <v>2356</v>
      </c>
      <c r="C323" s="27">
        <v>431</v>
      </c>
      <c r="D323" s="44" t="s">
        <v>876</v>
      </c>
      <c r="E323" s="109">
        <v>1.05</v>
      </c>
      <c r="F323" s="27"/>
      <c r="G323" s="27">
        <v>1</v>
      </c>
      <c r="H323" s="44">
        <v>4.3499999999999996</v>
      </c>
      <c r="I323" s="44">
        <f t="shared" si="6"/>
        <v>0.24137931034482762</v>
      </c>
      <c r="K323" s="66" t="s">
        <v>4052</v>
      </c>
      <c r="L323" s="66" t="s">
        <v>3292</v>
      </c>
    </row>
    <row r="324" spans="2:12" x14ac:dyDescent="0.3">
      <c r="B324" s="27" t="s">
        <v>2356</v>
      </c>
      <c r="C324" s="27">
        <v>432</v>
      </c>
      <c r="D324" s="44" t="s">
        <v>157</v>
      </c>
      <c r="E324" s="109">
        <v>4</v>
      </c>
      <c r="F324" s="27"/>
      <c r="G324" s="27">
        <v>1</v>
      </c>
      <c r="H324" s="44">
        <v>26.07</v>
      </c>
      <c r="I324" s="44">
        <f t="shared" si="6"/>
        <v>0.15343306482546989</v>
      </c>
      <c r="K324" s="66" t="s">
        <v>3104</v>
      </c>
      <c r="L324" s="66" t="s">
        <v>3293</v>
      </c>
    </row>
    <row r="325" spans="2:12" x14ac:dyDescent="0.3">
      <c r="B325" s="27" t="s">
        <v>2356</v>
      </c>
      <c r="C325" s="27">
        <v>433</v>
      </c>
      <c r="D325" s="44" t="s">
        <v>2961</v>
      </c>
      <c r="E325" s="109">
        <v>2.99</v>
      </c>
      <c r="F325" s="27"/>
      <c r="G325" s="27">
        <v>1</v>
      </c>
      <c r="H325" s="44">
        <v>52.14</v>
      </c>
      <c r="I325" s="44">
        <f t="shared" si="6"/>
        <v>5.7345607978519376E-2</v>
      </c>
      <c r="K325" s="66" t="s">
        <v>3105</v>
      </c>
      <c r="L325" s="66" t="s">
        <v>3294</v>
      </c>
    </row>
    <row r="326" spans="2:12" x14ac:dyDescent="0.3">
      <c r="B326" s="27" t="s">
        <v>2356</v>
      </c>
      <c r="C326" s="27">
        <v>434</v>
      </c>
      <c r="D326" s="44" t="s">
        <v>2962</v>
      </c>
      <c r="E326" s="109">
        <v>2.1</v>
      </c>
      <c r="F326" s="27"/>
      <c r="G326" s="27">
        <v>1</v>
      </c>
      <c r="H326" s="44">
        <v>52.14</v>
      </c>
      <c r="I326" s="44">
        <f t="shared" si="6"/>
        <v>4.0276179516685849E-2</v>
      </c>
      <c r="K326" s="66" t="s">
        <v>3106</v>
      </c>
      <c r="L326" s="66" t="s">
        <v>3295</v>
      </c>
    </row>
    <row r="327" spans="2:12" x14ac:dyDescent="0.3">
      <c r="B327" s="27" t="s">
        <v>2359</v>
      </c>
      <c r="C327" s="27">
        <v>435</v>
      </c>
      <c r="D327" s="44" t="s">
        <v>2963</v>
      </c>
      <c r="E327" s="109">
        <v>2.1</v>
      </c>
      <c r="F327" s="27">
        <v>4</v>
      </c>
      <c r="G327" s="27">
        <v>2</v>
      </c>
      <c r="H327" s="44">
        <v>52.14</v>
      </c>
      <c r="I327" s="44">
        <f t="shared" si="6"/>
        <v>8.0552359033371698E-2</v>
      </c>
      <c r="K327" s="66" t="s">
        <v>3107</v>
      </c>
      <c r="L327" s="66" t="s">
        <v>3296</v>
      </c>
    </row>
    <row r="328" spans="2:12" x14ac:dyDescent="0.3">
      <c r="B328" s="27" t="s">
        <v>2359</v>
      </c>
      <c r="C328" s="27">
        <v>436</v>
      </c>
      <c r="D328" s="44" t="s">
        <v>2964</v>
      </c>
      <c r="E328" s="109">
        <v>1.05</v>
      </c>
      <c r="F328" s="27">
        <v>6</v>
      </c>
      <c r="G328" s="27">
        <v>1</v>
      </c>
      <c r="H328" s="44">
        <v>6</v>
      </c>
      <c r="I328" s="44">
        <f t="shared" si="6"/>
        <v>0.17500000000000002</v>
      </c>
      <c r="K328" s="66" t="s">
        <v>3108</v>
      </c>
      <c r="L328" s="66" t="s">
        <v>4053</v>
      </c>
    </row>
    <row r="329" spans="2:12" x14ac:dyDescent="0.3">
      <c r="B329" s="27" t="s">
        <v>2356</v>
      </c>
      <c r="C329" s="27">
        <v>437</v>
      </c>
      <c r="D329" s="44" t="s">
        <v>147</v>
      </c>
      <c r="E329" s="109">
        <v>1.2</v>
      </c>
      <c r="F329" s="27">
        <v>4</v>
      </c>
      <c r="G329" s="27">
        <v>1</v>
      </c>
      <c r="H329" s="44">
        <v>52.14</v>
      </c>
      <c r="I329" s="44">
        <f t="shared" si="6"/>
        <v>2.3014959723820481E-2</v>
      </c>
      <c r="K329" s="66" t="s">
        <v>3109</v>
      </c>
      <c r="L329" s="66" t="s">
        <v>3298</v>
      </c>
    </row>
    <row r="330" spans="2:12" x14ac:dyDescent="0.3">
      <c r="B330" s="27" t="s">
        <v>2356</v>
      </c>
      <c r="C330" s="27">
        <v>438</v>
      </c>
      <c r="D330" s="44" t="s">
        <v>332</v>
      </c>
      <c r="E330" s="109">
        <v>0.91</v>
      </c>
      <c r="F330" s="27"/>
      <c r="G330" s="27">
        <v>1</v>
      </c>
      <c r="H330" s="44">
        <v>1</v>
      </c>
      <c r="I330" s="44">
        <f t="shared" si="6"/>
        <v>0.91</v>
      </c>
      <c r="J330" s="57"/>
      <c r="K330" s="132" t="s">
        <v>3110</v>
      </c>
      <c r="L330" s="66" t="s">
        <v>3299</v>
      </c>
    </row>
    <row r="331" spans="2:12" x14ac:dyDescent="0.3">
      <c r="B331" s="73" t="s">
        <v>2356</v>
      </c>
      <c r="C331" s="27">
        <v>439</v>
      </c>
      <c r="D331" s="44" t="s">
        <v>153</v>
      </c>
      <c r="E331" s="109">
        <v>1.31</v>
      </c>
      <c r="F331" s="27"/>
      <c r="G331" s="27">
        <v>1</v>
      </c>
      <c r="H331" s="44">
        <v>8.69</v>
      </c>
      <c r="I331" s="44">
        <f t="shared" si="6"/>
        <v>0.15074798619102417</v>
      </c>
      <c r="K331" s="66" t="s">
        <v>3111</v>
      </c>
      <c r="L331" s="66" t="s">
        <v>3300</v>
      </c>
    </row>
    <row r="332" spans="2:12" x14ac:dyDescent="0.3">
      <c r="B332" s="27" t="s">
        <v>2356</v>
      </c>
      <c r="C332" s="27">
        <v>440</v>
      </c>
      <c r="D332" s="44" t="s">
        <v>154</v>
      </c>
      <c r="E332" s="109">
        <v>1.31</v>
      </c>
      <c r="F332" s="27"/>
      <c r="G332" s="27">
        <v>1</v>
      </c>
      <c r="H332" s="44">
        <v>26.07</v>
      </c>
      <c r="I332" s="44">
        <f t="shared" si="6"/>
        <v>5.0249328730341387E-2</v>
      </c>
      <c r="K332" s="66" t="s">
        <v>3112</v>
      </c>
      <c r="L332" s="66" t="s">
        <v>3301</v>
      </c>
    </row>
    <row r="333" spans="2:12" x14ac:dyDescent="0.3">
      <c r="B333" s="27" t="s">
        <v>2356</v>
      </c>
      <c r="C333" s="27">
        <v>441</v>
      </c>
      <c r="D333" s="44" t="s">
        <v>2965</v>
      </c>
      <c r="E333" s="109"/>
      <c r="F333" s="27">
        <v>30</v>
      </c>
      <c r="G333" s="27">
        <v>1</v>
      </c>
      <c r="H333" s="44">
        <v>8.69</v>
      </c>
      <c r="I333" s="44">
        <f t="shared" si="6"/>
        <v>0</v>
      </c>
      <c r="K333" s="66" t="s">
        <v>4054</v>
      </c>
      <c r="L333" s="66" t="s">
        <v>3302</v>
      </c>
    </row>
    <row r="334" spans="2:12" x14ac:dyDescent="0.3">
      <c r="B334" s="27" t="s">
        <v>2356</v>
      </c>
      <c r="C334" s="27">
        <v>442</v>
      </c>
      <c r="D334" s="44" t="s">
        <v>2966</v>
      </c>
      <c r="E334" s="109">
        <v>1.05</v>
      </c>
      <c r="F334" s="27"/>
      <c r="G334" s="27">
        <v>2</v>
      </c>
      <c r="H334" s="44">
        <v>4.3499999999999996</v>
      </c>
      <c r="I334" s="44">
        <f t="shared" si="6"/>
        <v>0.48275862068965525</v>
      </c>
      <c r="K334" s="66" t="s">
        <v>4055</v>
      </c>
      <c r="L334" s="66" t="s">
        <v>3303</v>
      </c>
    </row>
    <row r="335" spans="2:12" x14ac:dyDescent="0.3">
      <c r="B335" s="27" t="s">
        <v>2356</v>
      </c>
      <c r="C335" s="27">
        <v>443</v>
      </c>
      <c r="D335" s="44" t="s">
        <v>150</v>
      </c>
      <c r="E335" s="109">
        <v>2</v>
      </c>
      <c r="F335" s="27">
        <v>2</v>
      </c>
      <c r="G335" s="27">
        <v>2</v>
      </c>
      <c r="H335" s="44">
        <v>52.14</v>
      </c>
      <c r="I335" s="44">
        <f t="shared" si="6"/>
        <v>7.6716532412734947E-2</v>
      </c>
      <c r="K335" s="66" t="s">
        <v>4056</v>
      </c>
      <c r="L335" s="66" t="s">
        <v>3304</v>
      </c>
    </row>
    <row r="336" spans="2:12" x14ac:dyDescent="0.3">
      <c r="B336" s="27" t="s">
        <v>3939</v>
      </c>
      <c r="C336" s="27">
        <v>444</v>
      </c>
      <c r="D336" s="44" t="s">
        <v>561</v>
      </c>
      <c r="E336" s="109">
        <v>1.2</v>
      </c>
      <c r="F336" s="27"/>
      <c r="G336" s="27">
        <v>1</v>
      </c>
      <c r="H336" s="44">
        <v>260.70999999999998</v>
      </c>
      <c r="I336" s="44">
        <f t="shared" si="6"/>
        <v>4.6028153887461166E-3</v>
      </c>
      <c r="K336" s="66" t="s">
        <v>3116</v>
      </c>
      <c r="L336" s="66" t="s">
        <v>3305</v>
      </c>
    </row>
    <row r="337" spans="2:12" x14ac:dyDescent="0.3">
      <c r="B337" s="27" t="s">
        <v>2926</v>
      </c>
      <c r="C337" s="27">
        <v>445</v>
      </c>
      <c r="D337" s="44" t="s">
        <v>2967</v>
      </c>
      <c r="E337" s="109">
        <v>30</v>
      </c>
      <c r="F337" s="27"/>
      <c r="G337" s="27">
        <v>1</v>
      </c>
      <c r="H337" s="44">
        <v>782.14</v>
      </c>
      <c r="I337" s="44">
        <f t="shared" si="6"/>
        <v>3.8356304497915973E-2</v>
      </c>
      <c r="K337" s="66" t="s">
        <v>3117</v>
      </c>
      <c r="L337" s="66" t="s">
        <v>4057</v>
      </c>
    </row>
    <row r="338" spans="2:12" x14ac:dyDescent="0.3">
      <c r="B338" s="27" t="s">
        <v>2926</v>
      </c>
      <c r="C338" s="27">
        <v>446</v>
      </c>
      <c r="D338" s="44" t="s">
        <v>2968</v>
      </c>
      <c r="E338" s="109"/>
      <c r="F338" s="27"/>
      <c r="G338" s="27">
        <v>1</v>
      </c>
      <c r="H338" s="44">
        <v>782.14</v>
      </c>
      <c r="I338" s="44">
        <f t="shared" si="6"/>
        <v>0</v>
      </c>
      <c r="K338" s="66" t="s">
        <v>3118</v>
      </c>
      <c r="L338" s="66" t="s">
        <v>3307</v>
      </c>
    </row>
    <row r="339" spans="2:12" x14ac:dyDescent="0.3">
      <c r="B339" s="27" t="s">
        <v>2926</v>
      </c>
      <c r="C339" s="27">
        <v>447</v>
      </c>
      <c r="D339" s="44" t="s">
        <v>2969</v>
      </c>
      <c r="E339" s="109">
        <v>20</v>
      </c>
      <c r="F339" s="27"/>
      <c r="G339" s="27">
        <v>2</v>
      </c>
      <c r="H339" s="44">
        <v>782.14</v>
      </c>
      <c r="I339" s="44">
        <f t="shared" si="6"/>
        <v>5.1141739330554631E-2</v>
      </c>
      <c r="K339" s="66" t="s">
        <v>4058</v>
      </c>
      <c r="L339" s="66" t="s">
        <v>3308</v>
      </c>
    </row>
    <row r="340" spans="2:12" x14ac:dyDescent="0.3">
      <c r="B340" s="27" t="s">
        <v>3940</v>
      </c>
      <c r="C340" s="27">
        <v>448</v>
      </c>
      <c r="D340" s="44" t="s">
        <v>1306</v>
      </c>
      <c r="E340" s="109">
        <v>3.8</v>
      </c>
      <c r="F340" s="27">
        <v>2</v>
      </c>
      <c r="G340" s="27">
        <v>2</v>
      </c>
      <c r="H340" s="44">
        <v>260.70999999999998</v>
      </c>
      <c r="I340" s="44">
        <f t="shared" si="6"/>
        <v>2.9151164128725406E-2</v>
      </c>
      <c r="K340" s="66" t="s">
        <v>3120</v>
      </c>
      <c r="L340" s="66" t="s">
        <v>4059</v>
      </c>
    </row>
    <row r="341" spans="2:12" x14ac:dyDescent="0.3">
      <c r="B341" s="27" t="s">
        <v>3940</v>
      </c>
      <c r="C341" s="27">
        <v>449</v>
      </c>
      <c r="D341" s="44" t="s">
        <v>1306</v>
      </c>
      <c r="E341" s="109">
        <v>7.3</v>
      </c>
      <c r="F341" s="27">
        <v>12</v>
      </c>
      <c r="G341" s="27">
        <v>1</v>
      </c>
      <c r="H341" s="44">
        <v>52.14</v>
      </c>
      <c r="I341" s="44">
        <f t="shared" si="6"/>
        <v>0.14000767165324127</v>
      </c>
      <c r="K341" s="66" t="s">
        <v>4060</v>
      </c>
      <c r="L341" s="66" t="s">
        <v>3310</v>
      </c>
    </row>
    <row r="342" spans="2:12" x14ac:dyDescent="0.3">
      <c r="B342" s="27" t="s">
        <v>3940</v>
      </c>
      <c r="C342" s="27">
        <v>450</v>
      </c>
      <c r="D342" s="44" t="s">
        <v>1306</v>
      </c>
      <c r="E342" s="109">
        <v>7.3</v>
      </c>
      <c r="F342" s="27">
        <v>12</v>
      </c>
      <c r="G342" s="27">
        <v>1</v>
      </c>
      <c r="H342" s="44">
        <v>52.14</v>
      </c>
      <c r="I342" s="44">
        <f t="shared" si="6"/>
        <v>0.14000767165324127</v>
      </c>
      <c r="K342" s="66" t="s">
        <v>4061</v>
      </c>
      <c r="L342" s="66" t="s">
        <v>3311</v>
      </c>
    </row>
    <row r="343" spans="2:12" x14ac:dyDescent="0.3">
      <c r="B343" s="27" t="s">
        <v>2365</v>
      </c>
      <c r="C343" s="27">
        <v>451</v>
      </c>
      <c r="D343" s="44" t="s">
        <v>6923</v>
      </c>
      <c r="E343" s="109">
        <v>8.99</v>
      </c>
      <c r="F343" s="27">
        <v>4</v>
      </c>
      <c r="G343" s="27">
        <v>1</v>
      </c>
      <c r="H343" s="44">
        <v>521.42999999999995</v>
      </c>
      <c r="I343" s="44">
        <f t="shared" si="6"/>
        <v>1.7241048654661223E-2</v>
      </c>
      <c r="K343" s="66" t="s">
        <v>3010</v>
      </c>
      <c r="L343" s="66" t="s">
        <v>3202</v>
      </c>
    </row>
    <row r="344" spans="2:12" x14ac:dyDescent="0.3">
      <c r="B344" s="27" t="s">
        <v>2365</v>
      </c>
      <c r="C344" s="27">
        <v>452</v>
      </c>
      <c r="D344" s="44" t="s">
        <v>317</v>
      </c>
      <c r="E344" s="109">
        <v>23.99</v>
      </c>
      <c r="F344" s="27"/>
      <c r="G344" s="27">
        <v>1</v>
      </c>
      <c r="H344" s="44">
        <v>260.70999999999998</v>
      </c>
      <c r="I344" s="44">
        <f t="shared" si="6"/>
        <v>9.2017950980016111E-2</v>
      </c>
      <c r="K344" s="66" t="s">
        <v>3979</v>
      </c>
      <c r="L344" s="66" t="s">
        <v>3980</v>
      </c>
    </row>
    <row r="345" spans="2:12" x14ac:dyDescent="0.3">
      <c r="B345" s="27" t="s">
        <v>2365</v>
      </c>
      <c r="C345" s="27">
        <v>453</v>
      </c>
      <c r="D345" s="44" t="s">
        <v>159</v>
      </c>
      <c r="E345" s="109"/>
      <c r="F345" s="27"/>
      <c r="G345" s="27">
        <v>1</v>
      </c>
      <c r="H345" s="44">
        <v>260.70999999999998</v>
      </c>
      <c r="I345" s="44">
        <f t="shared" si="6"/>
        <v>0</v>
      </c>
      <c r="K345" s="66" t="s">
        <v>4062</v>
      </c>
      <c r="L345" s="66" t="s">
        <v>4063</v>
      </c>
    </row>
    <row r="346" spans="2:12" x14ac:dyDescent="0.3">
      <c r="B346" s="27" t="s">
        <v>2365</v>
      </c>
      <c r="C346" s="27">
        <v>454</v>
      </c>
      <c r="D346" s="44" t="s">
        <v>1318</v>
      </c>
      <c r="E346" s="109"/>
      <c r="F346" s="27"/>
      <c r="G346" s="27">
        <v>4</v>
      </c>
      <c r="H346" s="44">
        <v>260.70999999999998</v>
      </c>
      <c r="I346" s="44">
        <f t="shared" si="6"/>
        <v>0</v>
      </c>
      <c r="K346" s="66" t="s">
        <v>4064</v>
      </c>
      <c r="L346" s="66" t="s">
        <v>3313</v>
      </c>
    </row>
    <row r="347" spans="2:12" x14ac:dyDescent="0.3">
      <c r="B347" s="27" t="s">
        <v>2365</v>
      </c>
      <c r="C347" s="27">
        <v>455</v>
      </c>
      <c r="D347" s="44" t="s">
        <v>2970</v>
      </c>
      <c r="E347" s="109"/>
      <c r="F347" s="27"/>
      <c r="G347" s="27">
        <v>4</v>
      </c>
      <c r="H347" s="44">
        <v>260.70999999999998</v>
      </c>
      <c r="I347" s="44">
        <f t="shared" ref="I347:I410" si="7">(E347*G347)/H347</f>
        <v>0</v>
      </c>
      <c r="K347" s="66" t="s">
        <v>4065</v>
      </c>
      <c r="L347" s="66" t="s">
        <v>3314</v>
      </c>
    </row>
    <row r="348" spans="2:12" x14ac:dyDescent="0.3">
      <c r="B348" s="27" t="s">
        <v>2365</v>
      </c>
      <c r="C348" s="27">
        <v>456</v>
      </c>
      <c r="D348" s="44" t="s">
        <v>3943</v>
      </c>
      <c r="E348" s="109">
        <v>2</v>
      </c>
      <c r="F348" s="27"/>
      <c r="G348" s="27">
        <v>2</v>
      </c>
      <c r="H348" s="44">
        <v>260.70999999999998</v>
      </c>
      <c r="I348" s="44">
        <f t="shared" si="7"/>
        <v>1.5342717962487056E-2</v>
      </c>
      <c r="K348" s="66" t="s">
        <v>4066</v>
      </c>
      <c r="L348" s="66" t="s">
        <v>3315</v>
      </c>
    </row>
    <row r="349" spans="2:12" x14ac:dyDescent="0.3">
      <c r="B349" s="27" t="s">
        <v>2365</v>
      </c>
      <c r="C349" s="27">
        <v>457</v>
      </c>
      <c r="D349" s="44" t="s">
        <v>6953</v>
      </c>
      <c r="E349" s="109">
        <v>10</v>
      </c>
      <c r="F349" s="27"/>
      <c r="G349" s="27">
        <v>1</v>
      </c>
      <c r="H349" s="44">
        <v>52.14</v>
      </c>
      <c r="I349" s="44">
        <f t="shared" si="7"/>
        <v>0.19179133103183735</v>
      </c>
      <c r="K349" s="66" t="s">
        <v>4067</v>
      </c>
      <c r="L349" s="66" t="s">
        <v>3316</v>
      </c>
    </row>
    <row r="350" spans="2:12" x14ac:dyDescent="0.3">
      <c r="B350" s="27" t="s">
        <v>2365</v>
      </c>
      <c r="C350" s="27">
        <v>458</v>
      </c>
      <c r="D350" s="44" t="s">
        <v>6954</v>
      </c>
      <c r="E350" s="109">
        <v>15</v>
      </c>
      <c r="F350" s="27"/>
      <c r="G350" s="27">
        <v>1</v>
      </c>
      <c r="H350" s="44">
        <v>260.70999999999998</v>
      </c>
      <c r="I350" s="44">
        <f t="shared" si="7"/>
        <v>5.7535192359326456E-2</v>
      </c>
      <c r="K350" s="66" t="s">
        <v>4068</v>
      </c>
      <c r="L350" s="66" t="s">
        <v>3317</v>
      </c>
    </row>
    <row r="351" spans="2:12" x14ac:dyDescent="0.3">
      <c r="B351" s="27" t="s">
        <v>2365</v>
      </c>
      <c r="C351" s="27">
        <v>459</v>
      </c>
      <c r="D351" s="44" t="s">
        <v>163</v>
      </c>
      <c r="E351" s="109">
        <v>5.99</v>
      </c>
      <c r="F351" s="27"/>
      <c r="G351" s="27">
        <v>1</v>
      </c>
      <c r="H351" s="44">
        <v>260.70999999999998</v>
      </c>
      <c r="I351" s="44">
        <f t="shared" si="7"/>
        <v>2.2975720148824368E-2</v>
      </c>
      <c r="J351" s="57"/>
      <c r="K351" s="132" t="s">
        <v>3129</v>
      </c>
      <c r="L351" s="66" t="s">
        <v>3318</v>
      </c>
    </row>
    <row r="352" spans="2:12" x14ac:dyDescent="0.3">
      <c r="B352" s="27" t="s">
        <v>2365</v>
      </c>
      <c r="C352" s="27">
        <v>460</v>
      </c>
      <c r="D352" s="44" t="s">
        <v>2971</v>
      </c>
      <c r="E352" s="109">
        <v>5.99</v>
      </c>
      <c r="F352" s="27"/>
      <c r="G352" s="27">
        <v>1</v>
      </c>
      <c r="H352" s="44">
        <v>52.14</v>
      </c>
      <c r="I352" s="44">
        <f t="shared" si="7"/>
        <v>0.11488300728807058</v>
      </c>
      <c r="K352" s="66" t="s">
        <v>4070</v>
      </c>
      <c r="L352" s="66" t="s">
        <v>3319</v>
      </c>
    </row>
    <row r="353" spans="2:12" x14ac:dyDescent="0.3">
      <c r="B353" s="27" t="s">
        <v>2365</v>
      </c>
      <c r="C353" s="27">
        <v>461</v>
      </c>
      <c r="D353" s="44" t="s">
        <v>165</v>
      </c>
      <c r="E353" s="109">
        <v>8</v>
      </c>
      <c r="F353" s="27"/>
      <c r="G353" s="27">
        <v>1</v>
      </c>
      <c r="H353" s="44">
        <v>26.07</v>
      </c>
      <c r="I353" s="44">
        <f t="shared" si="7"/>
        <v>0.30686612965093979</v>
      </c>
      <c r="K353" s="66" t="s">
        <v>4071</v>
      </c>
      <c r="L353" s="66" t="s">
        <v>3320</v>
      </c>
    </row>
    <row r="354" spans="2:12" x14ac:dyDescent="0.3">
      <c r="B354" s="27" t="s">
        <v>2365</v>
      </c>
      <c r="C354" s="27">
        <v>462</v>
      </c>
      <c r="D354" s="44" t="s">
        <v>7010</v>
      </c>
      <c r="E354" s="109">
        <v>1.2</v>
      </c>
      <c r="F354" s="27"/>
      <c r="G354" s="27">
        <v>1</v>
      </c>
      <c r="H354" s="44">
        <v>260.70999999999998</v>
      </c>
      <c r="I354" s="44">
        <f t="shared" si="7"/>
        <v>4.6028153887461166E-3</v>
      </c>
      <c r="K354" s="66" t="s">
        <v>3132</v>
      </c>
      <c r="L354" s="66" t="s">
        <v>3321</v>
      </c>
    </row>
    <row r="355" spans="2:12" x14ac:dyDescent="0.3">
      <c r="B355" s="27" t="s">
        <v>2365</v>
      </c>
      <c r="C355" s="27">
        <v>463</v>
      </c>
      <c r="D355" s="44" t="s">
        <v>2972</v>
      </c>
      <c r="E355" s="109">
        <v>18</v>
      </c>
      <c r="F355" s="27"/>
      <c r="G355" s="27">
        <v>1</v>
      </c>
      <c r="H355" s="44">
        <v>260.70999999999998</v>
      </c>
      <c r="I355" s="44">
        <f t="shared" si="7"/>
        <v>6.904223083119175E-2</v>
      </c>
      <c r="K355" s="66" t="s">
        <v>4072</v>
      </c>
      <c r="L355" s="66" t="s">
        <v>3322</v>
      </c>
    </row>
    <row r="356" spans="2:12" x14ac:dyDescent="0.3">
      <c r="B356" s="27" t="s">
        <v>2424</v>
      </c>
      <c r="C356" s="27">
        <v>464</v>
      </c>
      <c r="D356" s="44" t="s">
        <v>6913</v>
      </c>
      <c r="E356" s="109">
        <v>10</v>
      </c>
      <c r="F356" s="27"/>
      <c r="G356" s="27">
        <v>1</v>
      </c>
      <c r="H356" s="44">
        <v>521.42999999999995</v>
      </c>
      <c r="I356" s="44">
        <f t="shared" si="7"/>
        <v>1.917802964923384E-2</v>
      </c>
      <c r="K356" s="66" t="s">
        <v>4073</v>
      </c>
      <c r="L356" s="66" t="s">
        <v>3947</v>
      </c>
    </row>
    <row r="357" spans="2:12" x14ac:dyDescent="0.3">
      <c r="B357" s="27" t="s">
        <v>2424</v>
      </c>
      <c r="C357" s="27">
        <v>465</v>
      </c>
      <c r="D357" s="44" t="s">
        <v>6923</v>
      </c>
      <c r="E357" s="109">
        <v>8.99</v>
      </c>
      <c r="F357" s="27">
        <v>4</v>
      </c>
      <c r="G357" s="27">
        <v>3</v>
      </c>
      <c r="H357" s="44">
        <v>521.42999999999995</v>
      </c>
      <c r="I357" s="44">
        <f t="shared" si="7"/>
        <v>5.1723145963983662E-2</v>
      </c>
      <c r="K357" s="66" t="s">
        <v>3134</v>
      </c>
      <c r="L357" s="66" t="s">
        <v>3202</v>
      </c>
    </row>
    <row r="358" spans="2:12" x14ac:dyDescent="0.3">
      <c r="B358" s="27" t="s">
        <v>2424</v>
      </c>
      <c r="C358" s="27">
        <v>466</v>
      </c>
      <c r="D358" s="44" t="s">
        <v>6950</v>
      </c>
      <c r="E358" s="109"/>
      <c r="F358" s="27"/>
      <c r="G358" s="27">
        <v>1</v>
      </c>
      <c r="H358" s="44">
        <v>521.42999999999995</v>
      </c>
      <c r="I358" s="44">
        <f t="shared" si="7"/>
        <v>0</v>
      </c>
      <c r="K358" s="66" t="s">
        <v>4074</v>
      </c>
      <c r="L358" s="66" t="s">
        <v>3955</v>
      </c>
    </row>
    <row r="359" spans="2:12" x14ac:dyDescent="0.3">
      <c r="B359" s="27" t="s">
        <v>2424</v>
      </c>
      <c r="C359" s="27">
        <v>467</v>
      </c>
      <c r="D359" s="44" t="s">
        <v>6951</v>
      </c>
      <c r="E359" s="109">
        <v>12</v>
      </c>
      <c r="F359" s="27"/>
      <c r="G359" s="27">
        <v>1</v>
      </c>
      <c r="H359" s="44">
        <v>1042.8599999999999</v>
      </c>
      <c r="I359" s="44">
        <f t="shared" si="7"/>
        <v>1.1506817789540304E-2</v>
      </c>
      <c r="K359" s="66" t="s">
        <v>4597</v>
      </c>
      <c r="L359" s="66" t="s">
        <v>3957</v>
      </c>
    </row>
    <row r="360" spans="2:12" x14ac:dyDescent="0.3">
      <c r="B360" s="27" t="s">
        <v>2424</v>
      </c>
      <c r="C360" s="27">
        <v>468</v>
      </c>
      <c r="D360" s="44" t="s">
        <v>2936</v>
      </c>
      <c r="E360" s="109"/>
      <c r="F360" s="27"/>
      <c r="G360" s="27">
        <v>2</v>
      </c>
      <c r="H360" s="44">
        <v>156.43</v>
      </c>
      <c r="I360" s="44">
        <f t="shared" si="7"/>
        <v>0</v>
      </c>
      <c r="K360" s="66" t="s">
        <v>3958</v>
      </c>
      <c r="L360" s="66" t="s">
        <v>3221</v>
      </c>
    </row>
    <row r="361" spans="2:12" x14ac:dyDescent="0.3">
      <c r="B361" s="27" t="s">
        <v>2424</v>
      </c>
      <c r="C361" s="27">
        <v>469</v>
      </c>
      <c r="D361" s="44" t="s">
        <v>6952</v>
      </c>
      <c r="E361" s="109">
        <v>3</v>
      </c>
      <c r="F361" s="27"/>
      <c r="G361" s="27">
        <v>1</v>
      </c>
      <c r="H361" s="44">
        <v>782.14</v>
      </c>
      <c r="I361" s="44">
        <f t="shared" si="7"/>
        <v>3.8356304497915977E-3</v>
      </c>
      <c r="K361" s="66" t="s">
        <v>3973</v>
      </c>
      <c r="L361" s="66" t="s">
        <v>3211</v>
      </c>
    </row>
    <row r="362" spans="2:12" x14ac:dyDescent="0.3">
      <c r="B362" s="27" t="s">
        <v>2424</v>
      </c>
      <c r="C362" s="27">
        <v>470</v>
      </c>
      <c r="D362" s="44" t="s">
        <v>3944</v>
      </c>
      <c r="E362" s="109">
        <v>179</v>
      </c>
      <c r="F362" s="27"/>
      <c r="G362" s="27">
        <v>1</v>
      </c>
      <c r="H362" s="44">
        <v>417.14</v>
      </c>
      <c r="I362" s="44">
        <f t="shared" si="7"/>
        <v>0.42911252816800116</v>
      </c>
      <c r="K362" s="66" t="s">
        <v>4075</v>
      </c>
      <c r="L362" s="66" t="s">
        <v>3325</v>
      </c>
    </row>
    <row r="363" spans="2:12" x14ac:dyDescent="0.3">
      <c r="B363" s="27" t="s">
        <v>2424</v>
      </c>
      <c r="C363" s="27">
        <v>471</v>
      </c>
      <c r="D363" s="44" t="s">
        <v>333</v>
      </c>
      <c r="E363" s="109">
        <v>175</v>
      </c>
      <c r="F363" s="27"/>
      <c r="G363" s="27">
        <v>1</v>
      </c>
      <c r="H363" s="44">
        <v>417.14</v>
      </c>
      <c r="I363" s="44">
        <f t="shared" si="7"/>
        <v>0.41952342139329724</v>
      </c>
      <c r="K363" s="66" t="s">
        <v>4076</v>
      </c>
      <c r="L363" s="66" t="s">
        <v>4077</v>
      </c>
    </row>
    <row r="364" spans="2:12" x14ac:dyDescent="0.3">
      <c r="B364" s="27" t="s">
        <v>2424</v>
      </c>
      <c r="C364" s="27">
        <v>472</v>
      </c>
      <c r="D364" s="44" t="s">
        <v>168</v>
      </c>
      <c r="E364" s="109">
        <v>199</v>
      </c>
      <c r="F364" s="27"/>
      <c r="G364" s="27">
        <v>2</v>
      </c>
      <c r="H364" s="44">
        <v>521.42999999999995</v>
      </c>
      <c r="I364" s="44">
        <f t="shared" si="7"/>
        <v>0.76328558003950686</v>
      </c>
      <c r="K364" s="66" t="s">
        <v>4078</v>
      </c>
      <c r="L364" s="66" t="s">
        <v>4079</v>
      </c>
    </row>
    <row r="365" spans="2:12" x14ac:dyDescent="0.3">
      <c r="B365" s="27" t="s">
        <v>2424</v>
      </c>
      <c r="C365" s="27">
        <v>473</v>
      </c>
      <c r="D365" s="44" t="s">
        <v>3945</v>
      </c>
      <c r="E365" s="109">
        <v>0</v>
      </c>
      <c r="F365" s="27"/>
      <c r="G365" s="27">
        <v>2</v>
      </c>
      <c r="H365" s="44">
        <v>521.42999999999995</v>
      </c>
      <c r="I365" s="44">
        <f t="shared" si="7"/>
        <v>0</v>
      </c>
      <c r="K365" s="66" t="s">
        <v>4080</v>
      </c>
      <c r="L365" s="66" t="s">
        <v>1845</v>
      </c>
    </row>
    <row r="366" spans="2:12" x14ac:dyDescent="0.3">
      <c r="B366" s="27" t="s">
        <v>2424</v>
      </c>
      <c r="C366" s="27">
        <v>474</v>
      </c>
      <c r="D366" s="44" t="s">
        <v>169</v>
      </c>
      <c r="E366" s="109">
        <v>0</v>
      </c>
      <c r="F366" s="27"/>
      <c r="G366" s="27">
        <v>2</v>
      </c>
      <c r="H366" s="44">
        <v>521.42999999999995</v>
      </c>
      <c r="I366" s="44">
        <f t="shared" si="7"/>
        <v>0</v>
      </c>
      <c r="K366" s="66" t="s">
        <v>4081</v>
      </c>
      <c r="L366" s="66" t="s">
        <v>924</v>
      </c>
    </row>
    <row r="367" spans="2:12" x14ac:dyDescent="0.3">
      <c r="B367" s="27" t="s">
        <v>2424</v>
      </c>
      <c r="C367" s="27">
        <v>475</v>
      </c>
      <c r="D367" s="44" t="s">
        <v>378</v>
      </c>
      <c r="E367" s="109">
        <v>12</v>
      </c>
      <c r="F367" s="27"/>
      <c r="G367" s="27">
        <v>2</v>
      </c>
      <c r="H367" s="44">
        <v>521.42999999999995</v>
      </c>
      <c r="I367" s="44">
        <f t="shared" si="7"/>
        <v>4.6027271158161215E-2</v>
      </c>
      <c r="K367" s="66" t="s">
        <v>3143</v>
      </c>
      <c r="L367" s="66" t="s">
        <v>3329</v>
      </c>
    </row>
    <row r="368" spans="2:12" x14ac:dyDescent="0.3">
      <c r="B368" s="27" t="s">
        <v>2424</v>
      </c>
      <c r="C368" s="27">
        <v>476</v>
      </c>
      <c r="D368" s="44" t="s">
        <v>520</v>
      </c>
      <c r="E368" s="109"/>
      <c r="F368" s="27"/>
      <c r="G368" s="27">
        <v>1</v>
      </c>
      <c r="H368" s="44">
        <v>260.70999999999998</v>
      </c>
      <c r="I368" s="44">
        <f t="shared" si="7"/>
        <v>0</v>
      </c>
      <c r="K368" s="66" t="s">
        <v>4082</v>
      </c>
      <c r="L368" s="66" t="s">
        <v>3330</v>
      </c>
    </row>
    <row r="369" spans="2:12" x14ac:dyDescent="0.3">
      <c r="B369" s="27" t="s">
        <v>2424</v>
      </c>
      <c r="C369" s="27">
        <v>477</v>
      </c>
      <c r="D369" s="44" t="s">
        <v>519</v>
      </c>
      <c r="E369" s="109"/>
      <c r="F369" s="27"/>
      <c r="G369" s="27">
        <v>1</v>
      </c>
      <c r="H369" s="44">
        <v>260.70999999999998</v>
      </c>
      <c r="I369" s="44">
        <f t="shared" si="7"/>
        <v>0</v>
      </c>
      <c r="K369" s="66" t="s">
        <v>4083</v>
      </c>
      <c r="L369" s="66" t="s">
        <v>3331</v>
      </c>
    </row>
    <row r="370" spans="2:12" x14ac:dyDescent="0.3">
      <c r="B370" s="27" t="s">
        <v>2424</v>
      </c>
      <c r="C370" s="27">
        <v>478</v>
      </c>
      <c r="D370" s="44" t="s">
        <v>172</v>
      </c>
      <c r="E370" s="109">
        <v>9.99</v>
      </c>
      <c r="F370" s="27">
        <v>2</v>
      </c>
      <c r="G370" s="27">
        <v>2</v>
      </c>
      <c r="H370" s="44">
        <v>104.29</v>
      </c>
      <c r="I370" s="44">
        <f t="shared" si="7"/>
        <v>0.19158116789720969</v>
      </c>
      <c r="K370" s="66" t="s">
        <v>4084</v>
      </c>
      <c r="L370" s="66" t="s">
        <v>3332</v>
      </c>
    </row>
    <row r="371" spans="2:12" x14ac:dyDescent="0.3">
      <c r="B371" s="27" t="s">
        <v>2424</v>
      </c>
      <c r="C371" s="27">
        <v>479</v>
      </c>
      <c r="D371" s="44" t="s">
        <v>177</v>
      </c>
      <c r="E371" s="109">
        <v>6.45</v>
      </c>
      <c r="F371" s="27">
        <v>2</v>
      </c>
      <c r="G371" s="27">
        <v>1</v>
      </c>
      <c r="H371" s="44">
        <v>260.70999999999998</v>
      </c>
      <c r="I371" s="44">
        <f t="shared" si="7"/>
        <v>2.4740132714510379E-2</v>
      </c>
      <c r="K371" s="66" t="s">
        <v>4085</v>
      </c>
      <c r="L371" s="66" t="s">
        <v>3333</v>
      </c>
    </row>
    <row r="372" spans="2:12" x14ac:dyDescent="0.3">
      <c r="B372" s="27" t="s">
        <v>2424</v>
      </c>
      <c r="C372" s="27">
        <v>480</v>
      </c>
      <c r="D372" s="44" t="s">
        <v>173</v>
      </c>
      <c r="E372" s="109">
        <v>10.79</v>
      </c>
      <c r="F372" s="27"/>
      <c r="G372" s="27">
        <v>1</v>
      </c>
      <c r="H372" s="44">
        <v>260.70999999999998</v>
      </c>
      <c r="I372" s="44">
        <f t="shared" si="7"/>
        <v>4.1386981703808827E-2</v>
      </c>
      <c r="K372" s="66" t="s">
        <v>4086</v>
      </c>
      <c r="L372" s="66" t="s">
        <v>3334</v>
      </c>
    </row>
    <row r="373" spans="2:12" x14ac:dyDescent="0.3">
      <c r="B373" s="27" t="s">
        <v>2424</v>
      </c>
      <c r="C373" s="27">
        <v>481</v>
      </c>
      <c r="D373" s="44" t="s">
        <v>3946</v>
      </c>
      <c r="E373" s="109"/>
      <c r="F373" s="27"/>
      <c r="G373" s="27">
        <v>2</v>
      </c>
      <c r="H373" s="44">
        <v>260.70999999999998</v>
      </c>
      <c r="I373" s="44">
        <f t="shared" si="7"/>
        <v>0</v>
      </c>
      <c r="K373" s="66" t="s">
        <v>4087</v>
      </c>
      <c r="L373" s="66" t="s">
        <v>3335</v>
      </c>
    </row>
    <row r="374" spans="2:12" x14ac:dyDescent="0.3">
      <c r="B374" s="27" t="s">
        <v>2424</v>
      </c>
      <c r="C374" s="27">
        <v>482</v>
      </c>
      <c r="D374" s="44" t="s">
        <v>175</v>
      </c>
      <c r="E374" s="109"/>
      <c r="F374" s="27"/>
      <c r="G374" s="27">
        <v>2</v>
      </c>
      <c r="H374" s="44">
        <v>260.70999999999998</v>
      </c>
      <c r="I374" s="44">
        <f t="shared" si="7"/>
        <v>0</v>
      </c>
      <c r="K374" s="66" t="s">
        <v>4088</v>
      </c>
      <c r="L374" s="66" t="s">
        <v>3336</v>
      </c>
    </row>
    <row r="375" spans="2:12" x14ac:dyDescent="0.3">
      <c r="B375" s="27" t="s">
        <v>2424</v>
      </c>
      <c r="C375" s="27">
        <v>483</v>
      </c>
      <c r="D375" s="44" t="s">
        <v>176</v>
      </c>
      <c r="E375" s="109"/>
      <c r="F375" s="27">
        <v>2</v>
      </c>
      <c r="G375" s="27">
        <v>2</v>
      </c>
      <c r="H375" s="44">
        <v>260.70999999999998</v>
      </c>
      <c r="I375" s="44">
        <f t="shared" si="7"/>
        <v>0</v>
      </c>
      <c r="K375" s="66" t="s">
        <v>4089</v>
      </c>
      <c r="L375" s="66" t="s">
        <v>3337</v>
      </c>
    </row>
    <row r="376" spans="2:12" x14ac:dyDescent="0.3">
      <c r="B376" s="27" t="s">
        <v>2424</v>
      </c>
      <c r="C376" s="27">
        <v>484</v>
      </c>
      <c r="D376" s="44" t="s">
        <v>276</v>
      </c>
      <c r="E376" s="109">
        <v>15.99</v>
      </c>
      <c r="F376" s="27"/>
      <c r="G376" s="27">
        <v>2</v>
      </c>
      <c r="H376" s="44">
        <v>521.42999999999995</v>
      </c>
      <c r="I376" s="44">
        <f t="shared" si="7"/>
        <v>6.1331338818249821E-2</v>
      </c>
      <c r="K376" s="66" t="s">
        <v>4090</v>
      </c>
      <c r="L376" s="66" t="s">
        <v>3338</v>
      </c>
    </row>
    <row r="377" spans="2:12" x14ac:dyDescent="0.3">
      <c r="B377" s="27" t="s">
        <v>2928</v>
      </c>
      <c r="C377" s="27">
        <v>485</v>
      </c>
      <c r="D377" s="44" t="s">
        <v>6950</v>
      </c>
      <c r="E377" s="109"/>
      <c r="F377" s="27"/>
      <c r="G377" s="27">
        <v>1</v>
      </c>
      <c r="H377" s="44">
        <v>521.42999999999995</v>
      </c>
      <c r="I377" s="44">
        <f t="shared" si="7"/>
        <v>0</v>
      </c>
      <c r="K377" s="66" t="s">
        <v>4091</v>
      </c>
      <c r="L377" s="66" t="s">
        <v>3324</v>
      </c>
    </row>
    <row r="378" spans="2:12" x14ac:dyDescent="0.3">
      <c r="B378" s="27" t="s">
        <v>2928</v>
      </c>
      <c r="C378" s="27">
        <v>486</v>
      </c>
      <c r="D378" s="44" t="s">
        <v>6951</v>
      </c>
      <c r="E378" s="109">
        <v>12</v>
      </c>
      <c r="F378" s="27"/>
      <c r="G378" s="27">
        <v>1</v>
      </c>
      <c r="H378" s="44">
        <v>1042.8599999999999</v>
      </c>
      <c r="I378" s="44">
        <f t="shared" si="7"/>
        <v>1.1506817789540304E-2</v>
      </c>
      <c r="K378" s="66" t="s">
        <v>4092</v>
      </c>
      <c r="L378" s="66" t="s">
        <v>3957</v>
      </c>
    </row>
    <row r="379" spans="2:12" x14ac:dyDescent="0.3">
      <c r="B379" s="27" t="s">
        <v>2928</v>
      </c>
      <c r="C379" s="27">
        <v>487</v>
      </c>
      <c r="D379" s="44" t="s">
        <v>6914</v>
      </c>
      <c r="E379" s="109">
        <v>10</v>
      </c>
      <c r="F379" s="27"/>
      <c r="G379" s="27">
        <v>1</v>
      </c>
      <c r="H379" s="44">
        <v>521.42999999999995</v>
      </c>
      <c r="I379" s="44">
        <f t="shared" si="7"/>
        <v>1.917802964923384E-2</v>
      </c>
      <c r="K379" s="66" t="s">
        <v>4093</v>
      </c>
      <c r="L379" s="66" t="s">
        <v>3339</v>
      </c>
    </row>
    <row r="380" spans="2:12" x14ac:dyDescent="0.3">
      <c r="B380" s="27" t="s">
        <v>2928</v>
      </c>
      <c r="C380" s="27">
        <v>488</v>
      </c>
      <c r="D380" s="44" t="s">
        <v>6923</v>
      </c>
      <c r="E380" s="109">
        <v>8.99</v>
      </c>
      <c r="F380" s="27">
        <v>4</v>
      </c>
      <c r="G380" s="27">
        <v>1</v>
      </c>
      <c r="H380" s="44">
        <v>521.42999999999995</v>
      </c>
      <c r="I380" s="44">
        <f t="shared" si="7"/>
        <v>1.7241048654661223E-2</v>
      </c>
      <c r="K380" s="66" t="s">
        <v>3155</v>
      </c>
      <c r="L380" s="66" t="s">
        <v>3202</v>
      </c>
    </row>
    <row r="381" spans="2:12" x14ac:dyDescent="0.3">
      <c r="B381" s="27" t="s">
        <v>2929</v>
      </c>
      <c r="C381" s="27">
        <v>489</v>
      </c>
      <c r="D381" s="44" t="s">
        <v>2974</v>
      </c>
      <c r="E381" s="109">
        <v>10</v>
      </c>
      <c r="F381" s="27"/>
      <c r="G381" s="27">
        <v>1</v>
      </c>
      <c r="H381" s="44">
        <v>260.70999999999998</v>
      </c>
      <c r="I381" s="44">
        <f t="shared" si="7"/>
        <v>3.8356794906217642E-2</v>
      </c>
      <c r="K381" s="66" t="s">
        <v>3156</v>
      </c>
      <c r="L381" s="66" t="s">
        <v>3340</v>
      </c>
    </row>
    <row r="382" spans="2:12" x14ac:dyDescent="0.3">
      <c r="B382" s="27" t="s">
        <v>2929</v>
      </c>
      <c r="C382" s="27">
        <v>490</v>
      </c>
      <c r="D382" s="44" t="s">
        <v>2975</v>
      </c>
      <c r="E382" s="109">
        <v>8</v>
      </c>
      <c r="F382" s="27"/>
      <c r="G382" s="27">
        <v>1</v>
      </c>
      <c r="H382" s="44">
        <v>260.70999999999998</v>
      </c>
      <c r="I382" s="44">
        <f t="shared" si="7"/>
        <v>3.0685435924974112E-2</v>
      </c>
      <c r="K382" s="66" t="s">
        <v>3157</v>
      </c>
      <c r="L382" s="66" t="s">
        <v>3341</v>
      </c>
    </row>
    <row r="383" spans="2:12" x14ac:dyDescent="0.3">
      <c r="B383" s="27" t="s">
        <v>2929</v>
      </c>
      <c r="C383" s="27">
        <v>491</v>
      </c>
      <c r="D383" s="44" t="s">
        <v>2976</v>
      </c>
      <c r="E383" s="109">
        <v>7.18</v>
      </c>
      <c r="F383" s="27"/>
      <c r="G383" s="27">
        <v>1</v>
      </c>
      <c r="H383" s="44">
        <v>260.70999999999998</v>
      </c>
      <c r="I383" s="44">
        <f t="shared" si="7"/>
        <v>2.7540178742664265E-2</v>
      </c>
      <c r="K383" s="66" t="s">
        <v>3158</v>
      </c>
      <c r="L383" s="66" t="s">
        <v>3342</v>
      </c>
    </row>
    <row r="384" spans="2:12" x14ac:dyDescent="0.3">
      <c r="B384" s="27" t="s">
        <v>2929</v>
      </c>
      <c r="C384" s="27">
        <v>492</v>
      </c>
      <c r="D384" s="44" t="s">
        <v>330</v>
      </c>
      <c r="E384" s="109">
        <v>5</v>
      </c>
      <c r="F384" s="27">
        <v>36</v>
      </c>
      <c r="G384" s="27">
        <v>2</v>
      </c>
      <c r="H384" s="44">
        <v>260.70999999999998</v>
      </c>
      <c r="I384" s="44">
        <f t="shared" si="7"/>
        <v>3.8356794906217642E-2</v>
      </c>
      <c r="K384" s="66" t="s">
        <v>3159</v>
      </c>
      <c r="L384" s="66" t="s">
        <v>3343</v>
      </c>
    </row>
    <row r="385" spans="2:12" x14ac:dyDescent="0.3">
      <c r="B385" s="27" t="s">
        <v>2929</v>
      </c>
      <c r="C385" s="27">
        <v>493</v>
      </c>
      <c r="D385" s="44" t="s">
        <v>2977</v>
      </c>
      <c r="E385" s="109">
        <v>3.99</v>
      </c>
      <c r="F385" s="27"/>
      <c r="G385" s="27">
        <v>1</v>
      </c>
      <c r="H385" s="44">
        <v>260.70999999999998</v>
      </c>
      <c r="I385" s="44">
        <f t="shared" si="7"/>
        <v>1.5304361167580839E-2</v>
      </c>
      <c r="K385" s="66" t="s">
        <v>3160</v>
      </c>
      <c r="L385" s="66" t="s">
        <v>3344</v>
      </c>
    </row>
    <row r="386" spans="2:12" x14ac:dyDescent="0.3">
      <c r="B386" s="27" t="s">
        <v>2929</v>
      </c>
      <c r="C386" s="27">
        <v>494</v>
      </c>
      <c r="D386" s="44" t="s">
        <v>2978</v>
      </c>
      <c r="E386" s="109">
        <v>86</v>
      </c>
      <c r="F386" s="27"/>
      <c r="G386" s="27">
        <v>1</v>
      </c>
      <c r="H386" s="44">
        <v>521.42999999999995</v>
      </c>
      <c r="I386" s="44">
        <f t="shared" si="7"/>
        <v>0.16493105498341101</v>
      </c>
      <c r="K386" s="66" t="s">
        <v>4094</v>
      </c>
      <c r="L386" s="66" t="s">
        <v>3345</v>
      </c>
    </row>
    <row r="387" spans="2:12" x14ac:dyDescent="0.3">
      <c r="B387" s="27" t="s">
        <v>2929</v>
      </c>
      <c r="C387" s="27">
        <v>495</v>
      </c>
      <c r="D387" s="44" t="s">
        <v>2979</v>
      </c>
      <c r="E387" s="109">
        <v>35</v>
      </c>
      <c r="F387" s="27"/>
      <c r="G387" s="27">
        <v>1</v>
      </c>
      <c r="H387" s="44">
        <v>521.42999999999995</v>
      </c>
      <c r="I387" s="44">
        <f t="shared" si="7"/>
        <v>6.7123103772318435E-2</v>
      </c>
      <c r="K387" s="66" t="s">
        <v>4095</v>
      </c>
      <c r="L387" s="66" t="s">
        <v>5174</v>
      </c>
    </row>
    <row r="388" spans="2:12" x14ac:dyDescent="0.3">
      <c r="B388" s="27" t="s">
        <v>2929</v>
      </c>
      <c r="C388" s="27">
        <v>496</v>
      </c>
      <c r="D388" s="44" t="s">
        <v>2980</v>
      </c>
      <c r="E388" s="109">
        <v>60</v>
      </c>
      <c r="F388" s="27"/>
      <c r="G388" s="27">
        <v>1</v>
      </c>
      <c r="H388" s="44">
        <v>417.14</v>
      </c>
      <c r="I388" s="44">
        <f t="shared" si="7"/>
        <v>0.14383660162055906</v>
      </c>
      <c r="K388" s="66" t="s">
        <v>4097</v>
      </c>
      <c r="L388" s="66" t="s">
        <v>4098</v>
      </c>
    </row>
    <row r="389" spans="2:12" x14ac:dyDescent="0.3">
      <c r="B389" s="27" t="s">
        <v>2929</v>
      </c>
      <c r="C389" s="27">
        <v>497</v>
      </c>
      <c r="D389" s="44" t="s">
        <v>2981</v>
      </c>
      <c r="E389" s="109">
        <v>200</v>
      </c>
      <c r="F389" s="27"/>
      <c r="G389" s="27">
        <v>1</v>
      </c>
      <c r="H389" s="44">
        <v>521.42999999999995</v>
      </c>
      <c r="I389" s="44">
        <f t="shared" si="7"/>
        <v>0.38356059298467682</v>
      </c>
      <c r="K389" s="66" t="s">
        <v>4099</v>
      </c>
    </row>
    <row r="390" spans="2:12" x14ac:dyDescent="0.3">
      <c r="B390" s="162" t="s">
        <v>340</v>
      </c>
      <c r="C390" s="27"/>
      <c r="D390" s="44"/>
      <c r="E390" s="109"/>
      <c r="F390" s="27"/>
      <c r="G390" s="27"/>
      <c r="H390" s="44"/>
      <c r="I390" s="44" t="e">
        <f t="shared" si="7"/>
        <v>#DIV/0!</v>
      </c>
    </row>
    <row r="391" spans="2:12" x14ac:dyDescent="0.3">
      <c r="B391" s="27" t="s">
        <v>2932</v>
      </c>
      <c r="C391" s="27">
        <v>570</v>
      </c>
      <c r="D391" s="44" t="s">
        <v>2997</v>
      </c>
      <c r="E391" s="109">
        <v>20</v>
      </c>
      <c r="F391" s="27"/>
      <c r="G391" s="27">
        <v>1</v>
      </c>
      <c r="H391" s="44">
        <v>521.42999999999995</v>
      </c>
      <c r="I391" s="44">
        <f t="shared" si="7"/>
        <v>3.8356059298467679E-2</v>
      </c>
      <c r="K391" s="66" t="s">
        <v>4100</v>
      </c>
      <c r="L391" s="66" t="s">
        <v>3367</v>
      </c>
    </row>
    <row r="392" spans="2:12" x14ac:dyDescent="0.3">
      <c r="B392" s="27" t="s">
        <v>2932</v>
      </c>
      <c r="C392" s="27">
        <v>571</v>
      </c>
      <c r="D392" s="44" t="s">
        <v>2998</v>
      </c>
      <c r="E392" s="109"/>
      <c r="F392" s="27">
        <v>1</v>
      </c>
      <c r="G392" s="27">
        <v>6</v>
      </c>
      <c r="H392" s="44">
        <v>260.70999999999998</v>
      </c>
      <c r="I392" s="44">
        <f t="shared" si="7"/>
        <v>0</v>
      </c>
      <c r="K392" s="66" t="s">
        <v>3187</v>
      </c>
      <c r="L392" s="66" t="s">
        <v>5209</v>
      </c>
    </row>
    <row r="393" spans="2:12" x14ac:dyDescent="0.3">
      <c r="B393" s="27" t="s">
        <v>2932</v>
      </c>
      <c r="C393" s="27">
        <v>572</v>
      </c>
      <c r="D393" s="44" t="s">
        <v>2999</v>
      </c>
      <c r="E393" s="109">
        <v>7.99</v>
      </c>
      <c r="F393" s="27">
        <v>20</v>
      </c>
      <c r="G393" s="27">
        <v>1</v>
      </c>
      <c r="H393" s="44">
        <v>521.42999999999995</v>
      </c>
      <c r="I393" s="44">
        <f t="shared" si="7"/>
        <v>1.5323245689737839E-2</v>
      </c>
      <c r="K393" s="66" t="s">
        <v>3188</v>
      </c>
      <c r="L393" s="66" t="s">
        <v>3369</v>
      </c>
    </row>
    <row r="394" spans="2:12" x14ac:dyDescent="0.3">
      <c r="B394" s="27" t="s">
        <v>2932</v>
      </c>
      <c r="C394" s="27">
        <v>573</v>
      </c>
      <c r="D394" s="44" t="s">
        <v>3000</v>
      </c>
      <c r="E394" s="109"/>
      <c r="F394" s="27">
        <v>10</v>
      </c>
      <c r="G394" s="27">
        <v>1</v>
      </c>
      <c r="H394" s="44">
        <v>208.57</v>
      </c>
      <c r="I394" s="44">
        <f t="shared" si="7"/>
        <v>0</v>
      </c>
      <c r="K394" s="66" t="s">
        <v>4102</v>
      </c>
      <c r="L394" s="66" t="s">
        <v>3370</v>
      </c>
    </row>
    <row r="395" spans="2:12" x14ac:dyDescent="0.3">
      <c r="B395" s="27" t="s">
        <v>2270</v>
      </c>
      <c r="C395" s="27">
        <v>574</v>
      </c>
      <c r="D395" s="44" t="s">
        <v>3001</v>
      </c>
      <c r="E395" s="109">
        <v>11</v>
      </c>
      <c r="F395" s="27">
        <v>2</v>
      </c>
      <c r="G395" s="27">
        <v>1</v>
      </c>
      <c r="H395" s="44">
        <v>260.70999999999998</v>
      </c>
      <c r="I395" s="44">
        <f t="shared" si="7"/>
        <v>4.2192474396839402E-2</v>
      </c>
      <c r="K395" s="66" t="s">
        <v>3190</v>
      </c>
      <c r="L395" s="66" t="s">
        <v>3365</v>
      </c>
    </row>
    <row r="396" spans="2:12" x14ac:dyDescent="0.3">
      <c r="B396" s="27" t="s">
        <v>2270</v>
      </c>
      <c r="C396" s="27">
        <v>575</v>
      </c>
      <c r="D396" s="44" t="s">
        <v>4590</v>
      </c>
      <c r="E396" s="109">
        <v>1.2</v>
      </c>
      <c r="F396" s="27"/>
      <c r="G396" s="27">
        <v>1</v>
      </c>
      <c r="H396" s="44">
        <v>26.07</v>
      </c>
      <c r="I396" s="44">
        <f t="shared" si="7"/>
        <v>4.6029919447640961E-2</v>
      </c>
      <c r="K396" s="66" t="s">
        <v>5210</v>
      </c>
      <c r="L396" s="66" t="s">
        <v>3371</v>
      </c>
    </row>
    <row r="397" spans="2:12" x14ac:dyDescent="0.3">
      <c r="B397" s="27" t="s">
        <v>2273</v>
      </c>
      <c r="C397" s="27">
        <v>576</v>
      </c>
      <c r="D397" s="44" t="s">
        <v>3003</v>
      </c>
      <c r="E397" s="109">
        <v>8</v>
      </c>
      <c r="F397" s="27">
        <v>6</v>
      </c>
      <c r="G397" s="27">
        <v>2</v>
      </c>
      <c r="H397" s="44">
        <v>104.29</v>
      </c>
      <c r="I397" s="44">
        <f t="shared" si="7"/>
        <v>0.15341835267043819</v>
      </c>
      <c r="K397" s="66" t="s">
        <v>3192</v>
      </c>
      <c r="L397" s="66" t="s">
        <v>3372</v>
      </c>
    </row>
    <row r="398" spans="2:12" x14ac:dyDescent="0.3">
      <c r="B398" s="27" t="s">
        <v>2273</v>
      </c>
      <c r="C398" s="27">
        <v>577</v>
      </c>
      <c r="D398" s="44" t="s">
        <v>3004</v>
      </c>
      <c r="E398" s="109">
        <v>8.8000000000000007</v>
      </c>
      <c r="F398" s="27">
        <v>6</v>
      </c>
      <c r="G398" s="27">
        <v>2</v>
      </c>
      <c r="H398" s="44">
        <v>104.29</v>
      </c>
      <c r="I398" s="44">
        <f t="shared" si="7"/>
        <v>0.16876018793748201</v>
      </c>
      <c r="K398" s="66" t="s">
        <v>3192</v>
      </c>
      <c r="L398" s="66" t="s">
        <v>3373</v>
      </c>
    </row>
    <row r="399" spans="2:12" x14ac:dyDescent="0.3">
      <c r="B399" s="27" t="s">
        <v>2273</v>
      </c>
      <c r="C399" s="27">
        <v>578</v>
      </c>
      <c r="D399" s="44" t="s">
        <v>4591</v>
      </c>
      <c r="E399" s="109"/>
      <c r="F399" s="27">
        <v>6</v>
      </c>
      <c r="G399" s="27">
        <v>2</v>
      </c>
      <c r="H399" s="44">
        <v>104.29</v>
      </c>
      <c r="I399" s="44">
        <f t="shared" si="7"/>
        <v>0</v>
      </c>
      <c r="K399" s="66" t="s">
        <v>4701</v>
      </c>
      <c r="L399" s="66" t="s">
        <v>4702</v>
      </c>
    </row>
    <row r="400" spans="2:12" x14ac:dyDescent="0.3">
      <c r="B400" s="27" t="s">
        <v>2273</v>
      </c>
      <c r="C400" s="27">
        <v>579</v>
      </c>
      <c r="D400" s="44" t="s">
        <v>3005</v>
      </c>
      <c r="E400" s="109"/>
      <c r="F400" s="27">
        <v>6</v>
      </c>
      <c r="G400" s="27">
        <v>2</v>
      </c>
      <c r="H400" s="44">
        <v>104.29</v>
      </c>
      <c r="I400" s="44">
        <f t="shared" si="7"/>
        <v>0</v>
      </c>
      <c r="K400" s="66" t="s">
        <v>3193</v>
      </c>
      <c r="L400" s="66" t="s">
        <v>3374</v>
      </c>
    </row>
    <row r="401" spans="2:12" x14ac:dyDescent="0.3">
      <c r="B401" s="27" t="s">
        <v>2306</v>
      </c>
      <c r="C401" s="27">
        <v>580</v>
      </c>
      <c r="D401" s="44" t="s">
        <v>2952</v>
      </c>
      <c r="E401" s="109"/>
      <c r="F401" s="27">
        <v>4</v>
      </c>
      <c r="G401" s="27">
        <v>2</v>
      </c>
      <c r="H401" s="44">
        <v>104.29</v>
      </c>
      <c r="I401" s="44">
        <f t="shared" si="7"/>
        <v>0</v>
      </c>
      <c r="K401" s="66" t="s">
        <v>4104</v>
      </c>
      <c r="L401" s="66" t="s">
        <v>3375</v>
      </c>
    </row>
    <row r="402" spans="2:12" x14ac:dyDescent="0.3">
      <c r="B402" s="27" t="s">
        <v>2306</v>
      </c>
      <c r="C402" s="27">
        <v>581</v>
      </c>
      <c r="D402" s="44" t="s">
        <v>341</v>
      </c>
      <c r="E402" s="109"/>
      <c r="F402" s="27"/>
      <c r="G402" s="27">
        <v>2</v>
      </c>
      <c r="H402" s="44">
        <v>521.42999999999995</v>
      </c>
      <c r="I402" s="44">
        <f t="shared" si="7"/>
        <v>0</v>
      </c>
      <c r="K402" s="66" t="s">
        <v>4105</v>
      </c>
      <c r="L402" s="66" t="s">
        <v>3376</v>
      </c>
    </row>
    <row r="403" spans="2:12" x14ac:dyDescent="0.3">
      <c r="B403" s="27" t="s">
        <v>2424</v>
      </c>
      <c r="C403" s="27">
        <v>582</v>
      </c>
      <c r="D403" s="44" t="s">
        <v>317</v>
      </c>
      <c r="E403" s="109">
        <v>17</v>
      </c>
      <c r="F403" s="27"/>
      <c r="G403" s="27">
        <v>1</v>
      </c>
      <c r="H403" s="44">
        <v>521.42999999999995</v>
      </c>
      <c r="I403" s="44">
        <f t="shared" si="7"/>
        <v>3.2602650403697531E-2</v>
      </c>
      <c r="K403" s="66" t="s">
        <v>4106</v>
      </c>
      <c r="L403" s="66" t="s">
        <v>3377</v>
      </c>
    </row>
    <row r="404" spans="2:12" x14ac:dyDescent="0.3">
      <c r="B404" s="27" t="s">
        <v>2424</v>
      </c>
      <c r="C404" s="27">
        <v>583</v>
      </c>
      <c r="D404" s="44" t="s">
        <v>342</v>
      </c>
      <c r="E404" s="109">
        <v>29.99</v>
      </c>
      <c r="F404" s="27"/>
      <c r="G404" s="27">
        <v>1</v>
      </c>
      <c r="H404" s="44">
        <v>260.70999999999998</v>
      </c>
      <c r="I404" s="44">
        <f t="shared" si="7"/>
        <v>0.1150320279237467</v>
      </c>
      <c r="K404" s="66" t="s">
        <v>5211</v>
      </c>
      <c r="L404" s="66" t="s">
        <v>3378</v>
      </c>
    </row>
    <row r="405" spans="2:12" x14ac:dyDescent="0.3">
      <c r="B405" s="27" t="s">
        <v>2934</v>
      </c>
      <c r="C405" s="27">
        <v>584</v>
      </c>
      <c r="D405" s="44" t="s">
        <v>343</v>
      </c>
      <c r="E405" s="109">
        <v>287.70999999999998</v>
      </c>
      <c r="F405" s="27"/>
      <c r="G405" s="27">
        <v>1</v>
      </c>
      <c r="H405" s="44">
        <v>521.42999999999995</v>
      </c>
      <c r="I405" s="44">
        <f t="shared" si="7"/>
        <v>0.55177109103810673</v>
      </c>
      <c r="K405" s="66" t="s">
        <v>4108</v>
      </c>
      <c r="L405" s="66" t="s">
        <v>4704</v>
      </c>
    </row>
    <row r="406" spans="2:12" x14ac:dyDescent="0.3">
      <c r="B406" s="27" t="s">
        <v>2270</v>
      </c>
      <c r="C406" s="27">
        <v>585</v>
      </c>
      <c r="D406" s="44" t="s">
        <v>343</v>
      </c>
      <c r="E406" s="109">
        <v>403.41</v>
      </c>
      <c r="F406" s="27"/>
      <c r="G406" s="27">
        <v>1</v>
      </c>
      <c r="H406" s="44">
        <v>521.42999999999995</v>
      </c>
      <c r="I406" s="44">
        <f t="shared" si="7"/>
        <v>0.77366089407974237</v>
      </c>
      <c r="K406" s="66" t="s">
        <v>4108</v>
      </c>
      <c r="L406" s="66" t="s">
        <v>5212</v>
      </c>
    </row>
    <row r="407" spans="2:12" x14ac:dyDescent="0.3">
      <c r="B407" s="27" t="s">
        <v>2271</v>
      </c>
      <c r="C407" s="27">
        <v>586</v>
      </c>
      <c r="D407" s="44" t="s">
        <v>343</v>
      </c>
      <c r="E407" s="109">
        <v>315.39</v>
      </c>
      <c r="F407" s="27"/>
      <c r="G407" s="27">
        <v>1</v>
      </c>
      <c r="H407" s="44">
        <v>521.42999999999995</v>
      </c>
      <c r="I407" s="44">
        <f t="shared" si="7"/>
        <v>0.60485587710718602</v>
      </c>
      <c r="K407" s="66" t="s">
        <v>4108</v>
      </c>
      <c r="L407" s="66" t="s">
        <v>5213</v>
      </c>
    </row>
    <row r="408" spans="2:12" x14ac:dyDescent="0.3">
      <c r="B408" s="27" t="s">
        <v>4592</v>
      </c>
      <c r="C408" s="27">
        <v>587</v>
      </c>
      <c r="D408" s="44" t="s">
        <v>343</v>
      </c>
      <c r="E408" s="109">
        <v>375.93</v>
      </c>
      <c r="F408" s="27"/>
      <c r="G408" s="27">
        <v>1</v>
      </c>
      <c r="H408" s="44">
        <v>521.42999999999995</v>
      </c>
      <c r="I408" s="44">
        <f t="shared" si="7"/>
        <v>0.7209596686036478</v>
      </c>
      <c r="K408" s="66" t="s">
        <v>3199</v>
      </c>
      <c r="L408" s="66" t="s">
        <v>5214</v>
      </c>
    </row>
    <row r="409" spans="2:12" x14ac:dyDescent="0.3">
      <c r="B409" s="27" t="s">
        <v>2928</v>
      </c>
      <c r="C409" s="27">
        <v>588</v>
      </c>
      <c r="D409" s="44" t="s">
        <v>343</v>
      </c>
      <c r="E409" s="109">
        <v>277.8</v>
      </c>
      <c r="F409" s="27"/>
      <c r="G409" s="27">
        <v>1</v>
      </c>
      <c r="H409" s="44">
        <v>521.42999999999995</v>
      </c>
      <c r="I409" s="44">
        <f t="shared" si="7"/>
        <v>0.53276566365571609</v>
      </c>
      <c r="K409" s="66" t="s">
        <v>3199</v>
      </c>
      <c r="L409" s="66" t="s">
        <v>4708</v>
      </c>
    </row>
    <row r="410" spans="2:12" x14ac:dyDescent="0.3">
      <c r="B410" s="27" t="s">
        <v>4593</v>
      </c>
      <c r="C410" s="27">
        <v>589</v>
      </c>
      <c r="D410" s="44" t="s">
        <v>343</v>
      </c>
      <c r="E410" s="109">
        <v>247.95</v>
      </c>
      <c r="F410" s="27"/>
      <c r="G410" s="27">
        <v>1</v>
      </c>
      <c r="H410" s="44">
        <v>521.42999999999995</v>
      </c>
      <c r="I410" s="44">
        <f t="shared" si="7"/>
        <v>0.47551924515275301</v>
      </c>
      <c r="K410" s="66" t="s">
        <v>3199</v>
      </c>
      <c r="L410" s="66" t="s">
        <v>4709</v>
      </c>
    </row>
    <row r="411" spans="2:12" x14ac:dyDescent="0.3">
      <c r="B411" s="27" t="s">
        <v>4594</v>
      </c>
      <c r="C411" s="27"/>
      <c r="D411" s="44"/>
      <c r="E411" s="109"/>
      <c r="F411" s="27"/>
      <c r="G411" s="27"/>
      <c r="H411" s="44"/>
      <c r="I411" s="44"/>
    </row>
    <row r="412" spans="2:12" x14ac:dyDescent="0.3">
      <c r="B412" s="27" t="s">
        <v>4593</v>
      </c>
      <c r="C412" s="27">
        <v>590</v>
      </c>
      <c r="D412" s="44" t="s">
        <v>6950</v>
      </c>
      <c r="E412" s="109"/>
      <c r="F412" s="27"/>
      <c r="G412" s="27">
        <v>1</v>
      </c>
      <c r="H412" s="44">
        <v>521.42999999999995</v>
      </c>
      <c r="I412" s="44">
        <f t="shared" ref="I412:I425" si="8">(E412*G412)/H412</f>
        <v>0</v>
      </c>
      <c r="K412" s="66" t="s">
        <v>4710</v>
      </c>
      <c r="L412" s="66" t="s">
        <v>3324</v>
      </c>
    </row>
    <row r="413" spans="2:12" x14ac:dyDescent="0.3">
      <c r="B413" s="27" t="s">
        <v>2270</v>
      </c>
      <c r="C413" s="27">
        <v>591</v>
      </c>
      <c r="D413" s="44" t="s">
        <v>6951</v>
      </c>
      <c r="E413" s="109">
        <v>12</v>
      </c>
      <c r="F413" s="27"/>
      <c r="G413" s="27">
        <v>1</v>
      </c>
      <c r="H413" s="44">
        <v>1042.8599999999999</v>
      </c>
      <c r="I413" s="44">
        <f t="shared" si="8"/>
        <v>1.1506817789540304E-2</v>
      </c>
      <c r="K413" s="66" t="s">
        <v>4711</v>
      </c>
      <c r="L413" s="66" t="s">
        <v>3957</v>
      </c>
    </row>
    <row r="414" spans="2:12" x14ac:dyDescent="0.3">
      <c r="B414" s="27" t="s">
        <v>2270</v>
      </c>
      <c r="C414" s="27">
        <v>592</v>
      </c>
      <c r="D414" s="44" t="s">
        <v>2936</v>
      </c>
      <c r="E414" s="109"/>
      <c r="F414" s="27"/>
      <c r="G414" s="27">
        <v>2</v>
      </c>
      <c r="H414" s="44">
        <v>156.43</v>
      </c>
      <c r="I414" s="44">
        <f t="shared" si="8"/>
        <v>0</v>
      </c>
      <c r="K414" s="66" t="s">
        <v>4712</v>
      </c>
      <c r="L414" s="66" t="s">
        <v>3221</v>
      </c>
    </row>
    <row r="415" spans="2:12" x14ac:dyDescent="0.3">
      <c r="B415" s="27" t="s">
        <v>2270</v>
      </c>
      <c r="C415" s="27">
        <v>593</v>
      </c>
      <c r="D415" s="44" t="s">
        <v>6952</v>
      </c>
      <c r="E415" s="109">
        <v>3</v>
      </c>
      <c r="F415" s="27"/>
      <c r="G415" s="27">
        <v>1</v>
      </c>
      <c r="H415" s="44">
        <v>782.14</v>
      </c>
      <c r="I415" s="44">
        <f t="shared" si="8"/>
        <v>3.8356304497915977E-3</v>
      </c>
      <c r="K415" s="66" t="s">
        <v>4713</v>
      </c>
      <c r="L415" s="66" t="s">
        <v>3211</v>
      </c>
    </row>
    <row r="416" spans="2:12" x14ac:dyDescent="0.3">
      <c r="B416" s="27" t="s">
        <v>4593</v>
      </c>
      <c r="C416" s="27">
        <v>594</v>
      </c>
      <c r="D416" s="44" t="s">
        <v>6914</v>
      </c>
      <c r="E416" s="109">
        <v>10</v>
      </c>
      <c r="F416" s="27"/>
      <c r="G416" s="27">
        <v>1</v>
      </c>
      <c r="H416" s="44">
        <v>521.42999999999995</v>
      </c>
      <c r="I416" s="44">
        <f t="shared" si="8"/>
        <v>1.917802964923384E-2</v>
      </c>
      <c r="K416" s="66" t="s">
        <v>4714</v>
      </c>
      <c r="L416" s="66" t="s">
        <v>4715</v>
      </c>
    </row>
    <row r="417" spans="2:12" x14ac:dyDescent="0.3">
      <c r="B417" s="27" t="s">
        <v>4593</v>
      </c>
      <c r="C417" s="27">
        <v>595</v>
      </c>
      <c r="D417" s="44" t="s">
        <v>6923</v>
      </c>
      <c r="E417" s="109">
        <v>8.99</v>
      </c>
      <c r="F417" s="27">
        <v>4</v>
      </c>
      <c r="G417" s="27">
        <v>1</v>
      </c>
      <c r="H417" s="44">
        <v>521.42999999999995</v>
      </c>
      <c r="I417" s="44">
        <f t="shared" si="8"/>
        <v>1.7241048654661223E-2</v>
      </c>
      <c r="K417" s="66" t="s">
        <v>4716</v>
      </c>
      <c r="L417" s="66" t="s">
        <v>3202</v>
      </c>
    </row>
    <row r="418" spans="2:12" x14ac:dyDescent="0.3">
      <c r="B418" s="27" t="s">
        <v>2359</v>
      </c>
      <c r="C418" s="27">
        <v>596</v>
      </c>
      <c r="D418" s="44" t="s">
        <v>138</v>
      </c>
      <c r="E418" s="109">
        <v>19.989999999999998</v>
      </c>
      <c r="F418" s="27"/>
      <c r="G418" s="27">
        <v>1</v>
      </c>
      <c r="H418" s="44">
        <v>521.42999999999995</v>
      </c>
      <c r="I418" s="44">
        <f t="shared" si="8"/>
        <v>3.8336881268818443E-2</v>
      </c>
      <c r="K418" s="66" t="s">
        <v>4717</v>
      </c>
      <c r="L418" s="66" t="s">
        <v>3287</v>
      </c>
    </row>
    <row r="419" spans="2:12" x14ac:dyDescent="0.3">
      <c r="B419" s="27" t="s">
        <v>2272</v>
      </c>
      <c r="C419" s="27">
        <v>597</v>
      </c>
      <c r="D419" s="44" t="s">
        <v>391</v>
      </c>
      <c r="E419" s="109">
        <v>200</v>
      </c>
      <c r="F419" s="27"/>
      <c r="G419" s="27">
        <v>1</v>
      </c>
      <c r="H419" s="44">
        <v>521.42999999999995</v>
      </c>
      <c r="I419" s="44">
        <f t="shared" si="8"/>
        <v>0.38356059298467682</v>
      </c>
      <c r="K419" s="66" t="s">
        <v>5215</v>
      </c>
      <c r="L419" s="66" t="s">
        <v>5216</v>
      </c>
    </row>
    <row r="420" spans="2:12" x14ac:dyDescent="0.3">
      <c r="B420" s="162" t="s">
        <v>4176</v>
      </c>
      <c r="C420" s="27"/>
      <c r="D420" s="27"/>
      <c r="E420" s="109"/>
      <c r="F420" s="27"/>
      <c r="G420" s="27"/>
      <c r="H420" s="44"/>
      <c r="I420" s="44"/>
    </row>
    <row r="421" spans="2:12" x14ac:dyDescent="0.3">
      <c r="B421" s="27" t="s">
        <v>3006</v>
      </c>
      <c r="C421" s="27">
        <v>598</v>
      </c>
      <c r="D421" s="27" t="s">
        <v>4718</v>
      </c>
      <c r="E421" s="109">
        <v>50</v>
      </c>
      <c r="F421" s="27"/>
      <c r="G421" s="27">
        <v>1</v>
      </c>
      <c r="H421" s="44">
        <v>52.14</v>
      </c>
      <c r="I421" s="44">
        <f t="shared" si="8"/>
        <v>0.95895665515918682</v>
      </c>
      <c r="K421" s="66" t="s">
        <v>4719</v>
      </c>
    </row>
    <row r="422" spans="2:12" x14ac:dyDescent="0.3">
      <c r="B422" s="27" t="s">
        <v>3007</v>
      </c>
      <c r="C422" s="27">
        <v>599</v>
      </c>
      <c r="D422" s="27" t="s">
        <v>524</v>
      </c>
      <c r="E422" s="109">
        <v>0</v>
      </c>
      <c r="F422" s="27"/>
      <c r="G422" s="27"/>
      <c r="H422" s="44">
        <v>0</v>
      </c>
      <c r="I422" s="44" t="e">
        <f t="shared" si="8"/>
        <v>#DIV/0!</v>
      </c>
      <c r="K422" s="66" t="s">
        <v>3384</v>
      </c>
    </row>
    <row r="423" spans="2:12" x14ac:dyDescent="0.3">
      <c r="B423" s="27" t="s">
        <v>2543</v>
      </c>
      <c r="C423" s="27">
        <v>600</v>
      </c>
      <c r="D423" s="27" t="s">
        <v>180</v>
      </c>
      <c r="E423" s="109">
        <v>25.5</v>
      </c>
      <c r="F423" s="27"/>
      <c r="G423" s="27">
        <v>2</v>
      </c>
      <c r="H423" s="44">
        <v>4.3499999999999996</v>
      </c>
      <c r="I423" s="44">
        <f t="shared" si="8"/>
        <v>11.724137931034484</v>
      </c>
      <c r="K423" s="66" t="s">
        <v>4720</v>
      </c>
      <c r="L423" s="66" t="s">
        <v>4721</v>
      </c>
    </row>
    <row r="424" spans="2:12" x14ac:dyDescent="0.3">
      <c r="B424" s="27" t="s">
        <v>3007</v>
      </c>
      <c r="C424" s="27">
        <v>601</v>
      </c>
      <c r="D424" s="27" t="s">
        <v>523</v>
      </c>
      <c r="E424" s="109">
        <v>22.3</v>
      </c>
      <c r="F424" s="27"/>
      <c r="G424" s="27">
        <v>1</v>
      </c>
      <c r="H424" s="44">
        <v>521.42999999999995</v>
      </c>
      <c r="I424" s="44">
        <f t="shared" si="8"/>
        <v>4.276700611779146E-2</v>
      </c>
      <c r="K424" s="66" t="s">
        <v>4722</v>
      </c>
      <c r="L424" s="66" t="s">
        <v>1449</v>
      </c>
    </row>
    <row r="425" spans="2:12" x14ac:dyDescent="0.3">
      <c r="B425" s="27" t="s">
        <v>397</v>
      </c>
      <c r="C425" s="27">
        <v>602</v>
      </c>
      <c r="D425" s="27" t="s">
        <v>339</v>
      </c>
      <c r="E425" s="109">
        <v>20</v>
      </c>
      <c r="F425" s="27"/>
      <c r="G425" s="27">
        <v>1</v>
      </c>
      <c r="H425" s="44">
        <v>4.3499999999999996</v>
      </c>
      <c r="I425" s="44">
        <f t="shared" si="8"/>
        <v>4.597701149425288</v>
      </c>
      <c r="K425" s="66" t="s">
        <v>4723</v>
      </c>
    </row>
    <row r="426" spans="2:12" x14ac:dyDescent="0.3">
      <c r="B426" s="27"/>
      <c r="C426" s="27"/>
      <c r="D426" s="27"/>
      <c r="E426" s="109"/>
      <c r="F426" s="27"/>
      <c r="G426" s="27"/>
      <c r="H426" s="44"/>
      <c r="I426" s="44"/>
    </row>
    <row r="427" spans="2:12" x14ac:dyDescent="0.3">
      <c r="B427" s="40" t="s">
        <v>344</v>
      </c>
      <c r="C427" s="27"/>
      <c r="D427" s="27"/>
      <c r="E427" s="109"/>
      <c r="F427" s="27"/>
      <c r="G427" s="27"/>
      <c r="H427" s="44"/>
      <c r="I427" s="44"/>
    </row>
    <row r="428" spans="2:12" x14ac:dyDescent="0.3">
      <c r="B428" s="162" t="s">
        <v>4176</v>
      </c>
      <c r="C428" s="27"/>
      <c r="D428" s="27"/>
      <c r="E428" s="109"/>
      <c r="F428" s="27"/>
      <c r="G428" s="27"/>
      <c r="H428" s="44"/>
      <c r="I428" s="44"/>
    </row>
    <row r="429" spans="2:12" x14ac:dyDescent="0.3">
      <c r="B429" s="27" t="s">
        <v>3390</v>
      </c>
      <c r="C429" s="27">
        <v>611</v>
      </c>
      <c r="D429" s="27" t="s">
        <v>447</v>
      </c>
      <c r="E429" s="109">
        <v>22.5</v>
      </c>
      <c r="F429" s="27"/>
      <c r="G429" s="27">
        <v>1</v>
      </c>
      <c r="H429" s="44">
        <v>8.69</v>
      </c>
      <c r="I429" s="44">
        <f t="shared" ref="I429:I494" si="9">(E429*G429)/H429</f>
        <v>2.5891829689298045</v>
      </c>
      <c r="K429" s="66" t="s">
        <v>4122</v>
      </c>
    </row>
    <row r="430" spans="2:12" x14ac:dyDescent="0.3">
      <c r="B430" s="27" t="s">
        <v>3390</v>
      </c>
      <c r="C430" s="27">
        <v>612</v>
      </c>
      <c r="D430" s="27" t="s">
        <v>347</v>
      </c>
      <c r="E430" s="109">
        <v>6</v>
      </c>
      <c r="F430" s="27"/>
      <c r="G430" s="27">
        <v>1</v>
      </c>
      <c r="H430" s="44">
        <v>6</v>
      </c>
      <c r="I430" s="44">
        <f t="shared" si="9"/>
        <v>1</v>
      </c>
      <c r="K430" s="66" t="s">
        <v>3428</v>
      </c>
    </row>
    <row r="431" spans="2:12" x14ac:dyDescent="0.3">
      <c r="B431" s="27" t="s">
        <v>3390</v>
      </c>
      <c r="C431" s="27">
        <v>613</v>
      </c>
      <c r="D431" s="27" t="s">
        <v>247</v>
      </c>
      <c r="E431" s="109">
        <v>21</v>
      </c>
      <c r="F431" s="27"/>
      <c r="G431" s="27">
        <v>1</v>
      </c>
      <c r="H431" s="44">
        <v>260.70999999999998</v>
      </c>
      <c r="I431" s="44">
        <f t="shared" si="9"/>
        <v>8.0549269303057044E-2</v>
      </c>
      <c r="K431" s="66" t="s">
        <v>4123</v>
      </c>
      <c r="L431" s="66" t="s">
        <v>4124</v>
      </c>
    </row>
    <row r="432" spans="2:12" x14ac:dyDescent="0.3">
      <c r="B432" s="27" t="s">
        <v>3390</v>
      </c>
      <c r="C432" s="27">
        <v>614</v>
      </c>
      <c r="D432" s="27" t="s">
        <v>3397</v>
      </c>
      <c r="E432" s="109">
        <v>21</v>
      </c>
      <c r="F432" s="27"/>
      <c r="G432" s="27">
        <v>1</v>
      </c>
      <c r="H432" s="44">
        <v>417.14</v>
      </c>
      <c r="I432" s="44">
        <f t="shared" si="9"/>
        <v>5.0342810567195667E-2</v>
      </c>
      <c r="K432" s="66" t="s">
        <v>4125</v>
      </c>
      <c r="L432" s="66" t="s">
        <v>4126</v>
      </c>
    </row>
    <row r="433" spans="2:12" x14ac:dyDescent="0.3">
      <c r="B433" s="27" t="s">
        <v>3390</v>
      </c>
      <c r="C433" s="27">
        <v>615</v>
      </c>
      <c r="D433" s="27" t="s">
        <v>253</v>
      </c>
      <c r="E433" s="109">
        <v>6.99</v>
      </c>
      <c r="F433" s="27"/>
      <c r="G433" s="27">
        <v>1</v>
      </c>
      <c r="H433" s="44">
        <v>104.29</v>
      </c>
      <c r="I433" s="44">
        <f t="shared" si="9"/>
        <v>6.702464282289769E-2</v>
      </c>
      <c r="K433" s="66" t="s">
        <v>3433</v>
      </c>
      <c r="L433" s="66" t="s">
        <v>3434</v>
      </c>
    </row>
    <row r="434" spans="2:12" x14ac:dyDescent="0.3">
      <c r="B434" s="27" t="s">
        <v>3390</v>
      </c>
      <c r="C434" s="27">
        <v>616</v>
      </c>
      <c r="D434" s="27" t="s">
        <v>253</v>
      </c>
      <c r="E434" s="109">
        <v>5.49</v>
      </c>
      <c r="F434" s="27"/>
      <c r="G434" s="27">
        <v>1</v>
      </c>
      <c r="H434" s="44">
        <v>104.29</v>
      </c>
      <c r="I434" s="44">
        <f t="shared" si="9"/>
        <v>5.2641672260044105E-2</v>
      </c>
      <c r="K434" s="66" t="s">
        <v>3435</v>
      </c>
      <c r="L434" s="66" t="s">
        <v>3436</v>
      </c>
    </row>
    <row r="435" spans="2:12" x14ac:dyDescent="0.3">
      <c r="B435" s="27" t="s">
        <v>3390</v>
      </c>
      <c r="C435" s="27">
        <v>617</v>
      </c>
      <c r="D435" s="27" t="s">
        <v>3398</v>
      </c>
      <c r="E435" s="109">
        <v>2.69</v>
      </c>
      <c r="F435" s="27"/>
      <c r="G435" s="27">
        <v>1</v>
      </c>
      <c r="H435" s="44">
        <v>4.3499999999999996</v>
      </c>
      <c r="I435" s="44">
        <f t="shared" si="9"/>
        <v>0.61839080459770124</v>
      </c>
      <c r="K435" s="66" t="s">
        <v>4127</v>
      </c>
      <c r="L435" s="66" t="s">
        <v>3438</v>
      </c>
    </row>
    <row r="436" spans="2:12" x14ac:dyDescent="0.3">
      <c r="B436" s="27" t="s">
        <v>3390</v>
      </c>
      <c r="C436" s="27">
        <v>618</v>
      </c>
      <c r="D436" s="27" t="s">
        <v>189</v>
      </c>
      <c r="E436" s="109">
        <v>1.9</v>
      </c>
      <c r="F436" s="27">
        <v>9</v>
      </c>
      <c r="G436" s="27">
        <v>1</v>
      </c>
      <c r="H436" s="44">
        <v>4.5</v>
      </c>
      <c r="I436" s="44">
        <f t="shared" si="9"/>
        <v>0.42222222222222222</v>
      </c>
      <c r="K436" s="66" t="s">
        <v>3439</v>
      </c>
      <c r="L436" s="66" t="s">
        <v>4128</v>
      </c>
    </row>
    <row r="437" spans="2:12" x14ac:dyDescent="0.3">
      <c r="B437" s="27" t="s">
        <v>3390</v>
      </c>
      <c r="C437" s="27">
        <v>619</v>
      </c>
      <c r="D437" s="27" t="s">
        <v>190</v>
      </c>
      <c r="E437" s="109">
        <v>0.95</v>
      </c>
      <c r="F437" s="27"/>
      <c r="G437" s="27">
        <v>1</v>
      </c>
      <c r="H437" s="44">
        <v>2</v>
      </c>
      <c r="I437" s="44">
        <f t="shared" si="9"/>
        <v>0.47499999999999998</v>
      </c>
      <c r="K437" s="66" t="s">
        <v>3441</v>
      </c>
      <c r="L437" s="66" t="s">
        <v>3442</v>
      </c>
    </row>
    <row r="438" spans="2:12" x14ac:dyDescent="0.3">
      <c r="B438" s="27" t="s">
        <v>3390</v>
      </c>
      <c r="C438" s="27">
        <v>620</v>
      </c>
      <c r="D438" s="27" t="s">
        <v>191</v>
      </c>
      <c r="E438" s="109">
        <v>1</v>
      </c>
      <c r="F438" s="27"/>
      <c r="G438" s="27">
        <v>1</v>
      </c>
      <c r="H438" s="44">
        <v>4.3499999999999996</v>
      </c>
      <c r="I438" s="44">
        <f t="shared" si="9"/>
        <v>0.22988505747126439</v>
      </c>
      <c r="K438" s="66" t="s">
        <v>4129</v>
      </c>
      <c r="L438" s="66" t="s">
        <v>4130</v>
      </c>
    </row>
    <row r="439" spans="2:12" x14ac:dyDescent="0.3">
      <c r="B439" s="27" t="s">
        <v>3390</v>
      </c>
      <c r="C439" s="27">
        <v>621</v>
      </c>
      <c r="D439" s="27" t="s">
        <v>192</v>
      </c>
      <c r="E439" s="109">
        <v>0.95</v>
      </c>
      <c r="F439" s="27"/>
      <c r="G439" s="27">
        <v>1</v>
      </c>
      <c r="H439" s="44">
        <v>4.3499999999999996</v>
      </c>
      <c r="I439" s="44">
        <f t="shared" si="9"/>
        <v>0.21839080459770116</v>
      </c>
      <c r="K439" s="66" t="s">
        <v>4129</v>
      </c>
      <c r="L439" s="66" t="s">
        <v>4131</v>
      </c>
    </row>
    <row r="440" spans="2:12" x14ac:dyDescent="0.3">
      <c r="B440" s="27" t="s">
        <v>3390</v>
      </c>
      <c r="C440" s="27">
        <v>622</v>
      </c>
      <c r="D440" s="27" t="s">
        <v>248</v>
      </c>
      <c r="E440" s="109">
        <v>1.2</v>
      </c>
      <c r="F440" s="27"/>
      <c r="G440" s="27">
        <v>1</v>
      </c>
      <c r="H440" s="44">
        <v>4.3499999999999996</v>
      </c>
      <c r="I440" s="44">
        <f t="shared" si="9"/>
        <v>0.27586206896551724</v>
      </c>
      <c r="K440" s="66" t="s">
        <v>3446</v>
      </c>
      <c r="L440" s="66" t="s">
        <v>3447</v>
      </c>
    </row>
    <row r="441" spans="2:12" x14ac:dyDescent="0.3">
      <c r="B441" s="27" t="s">
        <v>3390</v>
      </c>
      <c r="C441" s="27">
        <v>623</v>
      </c>
      <c r="D441" s="27" t="s">
        <v>193</v>
      </c>
      <c r="E441" s="109">
        <v>1</v>
      </c>
      <c r="F441" s="27"/>
      <c r="G441" s="27">
        <v>1</v>
      </c>
      <c r="H441" s="44">
        <v>2</v>
      </c>
      <c r="I441" s="44">
        <f t="shared" si="9"/>
        <v>0.5</v>
      </c>
      <c r="K441" s="66" t="s">
        <v>3448</v>
      </c>
      <c r="L441" s="66" t="s">
        <v>4132</v>
      </c>
    </row>
    <row r="442" spans="2:12" x14ac:dyDescent="0.3">
      <c r="B442" s="27" t="s">
        <v>3390</v>
      </c>
      <c r="C442" s="27">
        <v>624</v>
      </c>
      <c r="D442" s="27" t="s">
        <v>194</v>
      </c>
      <c r="E442" s="109">
        <v>0.99</v>
      </c>
      <c r="F442" s="27"/>
      <c r="G442" s="27">
        <v>1</v>
      </c>
      <c r="H442" s="44">
        <v>8.69</v>
      </c>
      <c r="I442" s="44">
        <f t="shared" si="9"/>
        <v>0.1139240506329114</v>
      </c>
      <c r="K442" s="66" t="s">
        <v>4133</v>
      </c>
      <c r="L442" s="66" t="s">
        <v>3451</v>
      </c>
    </row>
    <row r="443" spans="2:12" x14ac:dyDescent="0.3">
      <c r="B443" s="27" t="s">
        <v>3390</v>
      </c>
      <c r="C443" s="27">
        <v>625</v>
      </c>
      <c r="D443" s="27" t="s">
        <v>195</v>
      </c>
      <c r="E443" s="109">
        <v>1.05</v>
      </c>
      <c r="F443" s="27"/>
      <c r="G443" s="27">
        <v>1</v>
      </c>
      <c r="H443" s="44">
        <v>13.04</v>
      </c>
      <c r="I443" s="44">
        <f t="shared" si="9"/>
        <v>8.0521472392638044E-2</v>
      </c>
      <c r="K443" s="66" t="s">
        <v>3452</v>
      </c>
      <c r="L443" s="66" t="s">
        <v>3453</v>
      </c>
    </row>
    <row r="444" spans="2:12" x14ac:dyDescent="0.3">
      <c r="B444" s="27" t="s">
        <v>3390</v>
      </c>
      <c r="C444" s="27">
        <v>626</v>
      </c>
      <c r="D444" s="27" t="s">
        <v>196</v>
      </c>
      <c r="E444" s="109">
        <v>2.61</v>
      </c>
      <c r="F444" s="27"/>
      <c r="G444" s="27">
        <v>1</v>
      </c>
      <c r="H444" s="44">
        <v>4.3499999999999996</v>
      </c>
      <c r="I444" s="44">
        <f t="shared" si="9"/>
        <v>0.6</v>
      </c>
      <c r="K444" s="66" t="s">
        <v>3454</v>
      </c>
      <c r="L444" s="66" t="s">
        <v>3455</v>
      </c>
    </row>
    <row r="445" spans="2:12" x14ac:dyDescent="0.3">
      <c r="B445" s="27" t="s">
        <v>3390</v>
      </c>
      <c r="C445" s="27">
        <v>627</v>
      </c>
      <c r="D445" s="27" t="s">
        <v>280</v>
      </c>
      <c r="E445" s="109">
        <v>2.5</v>
      </c>
      <c r="F445" s="27"/>
      <c r="G445" s="27">
        <v>1</v>
      </c>
      <c r="H445" s="44">
        <v>4.57</v>
      </c>
      <c r="I445" s="44">
        <f t="shared" si="9"/>
        <v>0.54704595185995619</v>
      </c>
      <c r="K445" s="66" t="s">
        <v>3456</v>
      </c>
      <c r="L445" s="66" t="s">
        <v>3457</v>
      </c>
    </row>
    <row r="446" spans="2:12" x14ac:dyDescent="0.3">
      <c r="B446" s="27" t="s">
        <v>3390</v>
      </c>
      <c r="C446" s="27">
        <v>628</v>
      </c>
      <c r="D446" s="27" t="s">
        <v>4117</v>
      </c>
      <c r="E446" s="109">
        <v>1</v>
      </c>
      <c r="F446" s="27"/>
      <c r="G446" s="27">
        <v>1</v>
      </c>
      <c r="H446" s="44">
        <v>4.3499999999999996</v>
      </c>
      <c r="I446" s="44">
        <f t="shared" si="9"/>
        <v>0.22988505747126439</v>
      </c>
      <c r="K446" s="66" t="s">
        <v>4134</v>
      </c>
      <c r="L446" s="66" t="s">
        <v>3459</v>
      </c>
    </row>
    <row r="447" spans="2:12" x14ac:dyDescent="0.3">
      <c r="B447" s="27" t="s">
        <v>3390</v>
      </c>
      <c r="C447" s="27">
        <v>629</v>
      </c>
      <c r="D447" s="27" t="s">
        <v>3399</v>
      </c>
      <c r="E447" s="109">
        <v>1.75</v>
      </c>
      <c r="F447" s="27">
        <v>4</v>
      </c>
      <c r="G447" s="27">
        <v>1</v>
      </c>
      <c r="H447" s="44">
        <v>8</v>
      </c>
      <c r="I447" s="44">
        <f t="shared" si="9"/>
        <v>0.21875</v>
      </c>
      <c r="K447" s="66" t="s">
        <v>4135</v>
      </c>
      <c r="L447" s="66" t="s">
        <v>1999</v>
      </c>
    </row>
    <row r="448" spans="2:12" x14ac:dyDescent="0.3">
      <c r="B448" s="27" t="s">
        <v>3390</v>
      </c>
      <c r="C448" s="27">
        <v>630</v>
      </c>
      <c r="D448" s="27" t="s">
        <v>251</v>
      </c>
      <c r="E448" s="109">
        <v>1.58</v>
      </c>
      <c r="F448" s="27"/>
      <c r="G448" s="27">
        <v>2</v>
      </c>
      <c r="H448" s="44">
        <v>521.42999999999995</v>
      </c>
      <c r="I448" s="44">
        <f t="shared" si="9"/>
        <v>6.0602573691578938E-3</v>
      </c>
      <c r="K448" s="66" t="s">
        <v>3461</v>
      </c>
      <c r="L448" s="66" t="s">
        <v>3462</v>
      </c>
    </row>
    <row r="449" spans="2:12" x14ac:dyDescent="0.3">
      <c r="B449" s="27" t="s">
        <v>3390</v>
      </c>
      <c r="C449" s="27">
        <v>631</v>
      </c>
      <c r="D449" s="27" t="s">
        <v>249</v>
      </c>
      <c r="E449" s="109">
        <v>2.99</v>
      </c>
      <c r="F449" s="27"/>
      <c r="G449" s="27">
        <v>1</v>
      </c>
      <c r="H449" s="44">
        <v>13.04</v>
      </c>
      <c r="I449" s="44">
        <f t="shared" si="9"/>
        <v>0.2292944785276074</v>
      </c>
      <c r="K449" s="66" t="s">
        <v>4136</v>
      </c>
      <c r="L449" s="66" t="s">
        <v>3464</v>
      </c>
    </row>
    <row r="450" spans="2:12" x14ac:dyDescent="0.3">
      <c r="B450" s="27" t="s">
        <v>3390</v>
      </c>
      <c r="C450" s="27">
        <v>632</v>
      </c>
      <c r="D450" s="27" t="s">
        <v>3400</v>
      </c>
      <c r="E450" s="109">
        <v>1.55</v>
      </c>
      <c r="F450" s="27"/>
      <c r="G450" s="27">
        <v>1</v>
      </c>
      <c r="H450" s="44">
        <v>4.3499999999999996</v>
      </c>
      <c r="I450" s="44">
        <f t="shared" si="9"/>
        <v>0.35632183908045983</v>
      </c>
      <c r="K450" s="66" t="s">
        <v>3465</v>
      </c>
      <c r="L450" s="66" t="s">
        <v>4137</v>
      </c>
    </row>
    <row r="451" spans="2:12" x14ac:dyDescent="0.3">
      <c r="B451" s="27" t="s">
        <v>3390</v>
      </c>
      <c r="C451" s="27">
        <v>633</v>
      </c>
      <c r="D451" s="27" t="s">
        <v>198</v>
      </c>
      <c r="E451" s="109">
        <v>0.35</v>
      </c>
      <c r="F451" s="27"/>
      <c r="G451" s="27">
        <v>1</v>
      </c>
      <c r="H451" s="44">
        <v>52.14</v>
      </c>
      <c r="I451" s="44">
        <f t="shared" si="9"/>
        <v>6.712696586114307E-3</v>
      </c>
      <c r="K451" s="66" t="s">
        <v>3469</v>
      </c>
      <c r="L451" s="66" t="s">
        <v>3470</v>
      </c>
    </row>
    <row r="452" spans="2:12" x14ac:dyDescent="0.3">
      <c r="B452" s="27" t="s">
        <v>3390</v>
      </c>
      <c r="C452" s="27">
        <v>634</v>
      </c>
      <c r="D452" s="27" t="s">
        <v>3401</v>
      </c>
      <c r="E452" s="109">
        <v>1.9</v>
      </c>
      <c r="F452" s="27"/>
      <c r="G452" s="27">
        <v>1</v>
      </c>
      <c r="H452" s="44">
        <v>4.3499999999999996</v>
      </c>
      <c r="I452" s="44">
        <f t="shared" si="9"/>
        <v>0.43678160919540232</v>
      </c>
      <c r="K452" s="66" t="s">
        <v>3467</v>
      </c>
      <c r="L452" s="66" t="s">
        <v>3468</v>
      </c>
    </row>
    <row r="453" spans="2:12" x14ac:dyDescent="0.3">
      <c r="B453" s="27" t="s">
        <v>3390</v>
      </c>
      <c r="C453" s="27">
        <v>635</v>
      </c>
      <c r="D453" s="27" t="s">
        <v>929</v>
      </c>
      <c r="E453" s="109">
        <v>6</v>
      </c>
      <c r="F453" s="27"/>
      <c r="G453" s="27">
        <v>1</v>
      </c>
      <c r="H453" s="44">
        <v>52.14</v>
      </c>
      <c r="I453" s="44">
        <f t="shared" si="9"/>
        <v>0.11507479861910241</v>
      </c>
      <c r="K453" s="66" t="s">
        <v>3471</v>
      </c>
      <c r="L453" s="66" t="s">
        <v>3472</v>
      </c>
    </row>
    <row r="454" spans="2:12" x14ac:dyDescent="0.3">
      <c r="B454" s="27" t="s">
        <v>3390</v>
      </c>
      <c r="C454" s="27">
        <v>636</v>
      </c>
      <c r="D454" s="27" t="s">
        <v>255</v>
      </c>
      <c r="E454" s="109">
        <v>50</v>
      </c>
      <c r="F454" s="27"/>
      <c r="G454" s="27">
        <v>1</v>
      </c>
      <c r="H454" s="44">
        <v>52.14</v>
      </c>
      <c r="I454" s="44">
        <f t="shared" si="9"/>
        <v>0.95895665515918682</v>
      </c>
      <c r="K454" s="66" t="s">
        <v>3473</v>
      </c>
    </row>
    <row r="455" spans="2:12" x14ac:dyDescent="0.3">
      <c r="B455" s="27" t="s">
        <v>4113</v>
      </c>
      <c r="C455" s="27">
        <v>637</v>
      </c>
      <c r="D455" s="27" t="s">
        <v>256</v>
      </c>
      <c r="E455" s="109">
        <v>10</v>
      </c>
      <c r="F455" s="27"/>
      <c r="G455" s="27">
        <v>1</v>
      </c>
      <c r="H455" s="44">
        <v>4.3499999999999996</v>
      </c>
      <c r="I455" s="44">
        <f t="shared" si="9"/>
        <v>2.298850574712644</v>
      </c>
      <c r="K455" s="66" t="s">
        <v>4138</v>
      </c>
    </row>
    <row r="456" spans="2:12" x14ac:dyDescent="0.3">
      <c r="B456" s="27" t="s">
        <v>3393</v>
      </c>
      <c r="C456" s="27">
        <v>638</v>
      </c>
      <c r="D456" s="27" t="s">
        <v>529</v>
      </c>
      <c r="E456" s="109">
        <v>28</v>
      </c>
      <c r="F456" s="27"/>
      <c r="G456" s="27">
        <v>1</v>
      </c>
      <c r="H456" s="44">
        <v>521.42999999999995</v>
      </c>
      <c r="I456" s="44">
        <f t="shared" si="9"/>
        <v>5.3698483017854751E-2</v>
      </c>
      <c r="K456" s="66" t="s">
        <v>3475</v>
      </c>
      <c r="L456" s="66" t="s">
        <v>3476</v>
      </c>
    </row>
    <row r="457" spans="2:12" x14ac:dyDescent="0.3">
      <c r="B457" s="27" t="s">
        <v>3393</v>
      </c>
      <c r="C457" s="27">
        <v>639</v>
      </c>
      <c r="D457" s="27" t="s">
        <v>355</v>
      </c>
      <c r="E457" s="109">
        <v>12.99</v>
      </c>
      <c r="F457" s="27"/>
      <c r="G457" s="27">
        <v>1</v>
      </c>
      <c r="H457" s="44">
        <v>260.70999999999998</v>
      </c>
      <c r="I457" s="44">
        <f t="shared" si="9"/>
        <v>4.9825476583176716E-2</v>
      </c>
      <c r="K457" s="66" t="s">
        <v>3477</v>
      </c>
      <c r="L457" s="66" t="s">
        <v>3478</v>
      </c>
    </row>
    <row r="458" spans="2:12" x14ac:dyDescent="0.3">
      <c r="B458" s="27" t="s">
        <v>3393</v>
      </c>
      <c r="C458" s="27">
        <v>640</v>
      </c>
      <c r="D458" s="27" t="s">
        <v>3402</v>
      </c>
      <c r="E458" s="109">
        <v>10</v>
      </c>
      <c r="F458" s="27"/>
      <c r="G458" s="27">
        <v>1</v>
      </c>
      <c r="H458" s="44">
        <v>260.70999999999998</v>
      </c>
      <c r="I458" s="44">
        <f t="shared" si="9"/>
        <v>3.8356794906217642E-2</v>
      </c>
      <c r="L458" s="66" t="s">
        <v>3479</v>
      </c>
    </row>
    <row r="459" spans="2:12" x14ac:dyDescent="0.3">
      <c r="B459" s="27" t="s">
        <v>3393</v>
      </c>
      <c r="C459" s="27">
        <v>641</v>
      </c>
      <c r="D459" s="27" t="s">
        <v>349</v>
      </c>
      <c r="E459" s="109">
        <v>15.99</v>
      </c>
      <c r="F459" s="27"/>
      <c r="G459" s="27">
        <v>1</v>
      </c>
      <c r="H459" s="44">
        <v>52.14</v>
      </c>
      <c r="I459" s="44">
        <f t="shared" si="9"/>
        <v>0.30667433831990792</v>
      </c>
      <c r="K459" s="66" t="s">
        <v>3480</v>
      </c>
      <c r="L459" s="66" t="s">
        <v>3481</v>
      </c>
    </row>
    <row r="460" spans="2:12" x14ac:dyDescent="0.3">
      <c r="B460" s="27" t="s">
        <v>3393</v>
      </c>
      <c r="C460" s="27">
        <v>642</v>
      </c>
      <c r="D460" s="27" t="s">
        <v>349</v>
      </c>
      <c r="E460" s="109">
        <v>15.99</v>
      </c>
      <c r="F460" s="27"/>
      <c r="G460" s="27">
        <v>1</v>
      </c>
      <c r="H460" s="44">
        <v>52.14</v>
      </c>
      <c r="I460" s="44">
        <f t="shared" si="9"/>
        <v>0.30667433831990792</v>
      </c>
      <c r="K460" s="66" t="s">
        <v>3482</v>
      </c>
      <c r="L460" s="66" t="s">
        <v>3483</v>
      </c>
    </row>
    <row r="461" spans="2:12" x14ac:dyDescent="0.3">
      <c r="B461" s="27" t="s">
        <v>3393</v>
      </c>
      <c r="C461" s="27">
        <v>643</v>
      </c>
      <c r="D461" s="27" t="s">
        <v>350</v>
      </c>
      <c r="E461" s="109">
        <v>9.74</v>
      </c>
      <c r="F461" s="27"/>
      <c r="G461" s="27">
        <v>1</v>
      </c>
      <c r="H461" s="44">
        <v>104.29</v>
      </c>
      <c r="I461" s="44">
        <f t="shared" si="9"/>
        <v>9.3393422188129252E-2</v>
      </c>
      <c r="K461" s="66" t="s">
        <v>4139</v>
      </c>
      <c r="L461" s="66" t="s">
        <v>3485</v>
      </c>
    </row>
    <row r="462" spans="2:12" x14ac:dyDescent="0.3">
      <c r="B462" s="27" t="s">
        <v>3393</v>
      </c>
      <c r="C462" s="27">
        <v>644</v>
      </c>
      <c r="D462" s="27" t="s">
        <v>417</v>
      </c>
      <c r="E462" s="109">
        <v>5.99</v>
      </c>
      <c r="F462" s="27"/>
      <c r="G462" s="27">
        <v>1</v>
      </c>
      <c r="H462" s="44">
        <v>104.29</v>
      </c>
      <c r="I462" s="44">
        <f t="shared" si="9"/>
        <v>5.74359957809953E-2</v>
      </c>
      <c r="K462" s="66" t="s">
        <v>3486</v>
      </c>
      <c r="L462" s="66" t="s">
        <v>3487</v>
      </c>
    </row>
    <row r="463" spans="2:12" x14ac:dyDescent="0.3">
      <c r="B463" s="27" t="s">
        <v>3393</v>
      </c>
      <c r="C463" s="27">
        <v>645</v>
      </c>
      <c r="D463" s="27" t="s">
        <v>528</v>
      </c>
      <c r="E463" s="109">
        <v>25</v>
      </c>
      <c r="F463" s="27"/>
      <c r="G463" s="27">
        <v>1</v>
      </c>
      <c r="H463" s="44">
        <v>260.70999999999998</v>
      </c>
      <c r="I463" s="44">
        <f t="shared" si="9"/>
        <v>9.5891987265544099E-2</v>
      </c>
      <c r="K463" s="66" t="s">
        <v>3488</v>
      </c>
      <c r="L463" s="66" t="s">
        <v>4140</v>
      </c>
    </row>
    <row r="464" spans="2:12" x14ac:dyDescent="0.3">
      <c r="B464" s="27" t="s">
        <v>3393</v>
      </c>
      <c r="C464" s="27">
        <v>646</v>
      </c>
      <c r="D464" s="27" t="s">
        <v>348</v>
      </c>
      <c r="E464" s="109">
        <v>20</v>
      </c>
      <c r="F464" s="27"/>
      <c r="G464" s="27">
        <v>1</v>
      </c>
      <c r="H464" s="44">
        <v>52.14</v>
      </c>
      <c r="I464" s="44">
        <f t="shared" si="9"/>
        <v>0.3835826620636747</v>
      </c>
      <c r="K464" s="66" t="s">
        <v>3490</v>
      </c>
    </row>
    <row r="465" spans="2:12" x14ac:dyDescent="0.3">
      <c r="B465" s="27" t="s">
        <v>4115</v>
      </c>
      <c r="C465" s="27">
        <v>647</v>
      </c>
      <c r="D465" s="27" t="s">
        <v>447</v>
      </c>
      <c r="E465" s="109">
        <v>20</v>
      </c>
      <c r="F465" s="27"/>
      <c r="G465" s="27">
        <v>1</v>
      </c>
      <c r="H465" s="44">
        <v>4.3499999999999996</v>
      </c>
      <c r="I465" s="44">
        <f t="shared" si="9"/>
        <v>4.597701149425288</v>
      </c>
      <c r="K465" s="66" t="s">
        <v>4141</v>
      </c>
    </row>
    <row r="466" spans="2:12" x14ac:dyDescent="0.3">
      <c r="B466" s="27" t="s">
        <v>4115</v>
      </c>
      <c r="C466" s="27">
        <v>648</v>
      </c>
      <c r="D466" s="27" t="s">
        <v>189</v>
      </c>
      <c r="E466" s="109">
        <v>1.9</v>
      </c>
      <c r="F466" s="27">
        <v>9</v>
      </c>
      <c r="G466" s="27">
        <v>1</v>
      </c>
      <c r="H466" s="44">
        <v>4.5</v>
      </c>
      <c r="I466" s="44">
        <f t="shared" si="9"/>
        <v>0.42222222222222222</v>
      </c>
      <c r="K466" s="66" t="s">
        <v>3439</v>
      </c>
      <c r="L466" s="66" t="s">
        <v>4128</v>
      </c>
    </row>
    <row r="467" spans="2:12" x14ac:dyDescent="0.3">
      <c r="B467" s="27" t="s">
        <v>4115</v>
      </c>
      <c r="C467" s="27">
        <v>649</v>
      </c>
      <c r="D467" s="27" t="s">
        <v>190</v>
      </c>
      <c r="E467" s="109">
        <v>1</v>
      </c>
      <c r="F467" s="27"/>
      <c r="G467" s="27">
        <v>1</v>
      </c>
      <c r="H467" s="44">
        <v>2</v>
      </c>
      <c r="I467" s="44">
        <f t="shared" si="9"/>
        <v>0.5</v>
      </c>
      <c r="K467" s="66" t="s">
        <v>4142</v>
      </c>
      <c r="L467" s="66" t="s">
        <v>4143</v>
      </c>
    </row>
    <row r="468" spans="2:12" x14ac:dyDescent="0.3">
      <c r="B468" s="27" t="s">
        <v>4115</v>
      </c>
      <c r="C468" s="27">
        <v>650</v>
      </c>
      <c r="D468" s="27" t="s">
        <v>4118</v>
      </c>
      <c r="E468" s="109">
        <v>1.05</v>
      </c>
      <c r="F468" s="27"/>
      <c r="G468" s="27">
        <v>1</v>
      </c>
      <c r="H468" s="44">
        <v>4.3499999999999996</v>
      </c>
      <c r="I468" s="44">
        <f t="shared" si="9"/>
        <v>0.24137931034482762</v>
      </c>
      <c r="K468" s="66" t="s">
        <v>4144</v>
      </c>
      <c r="L468" s="66" t="s">
        <v>4145</v>
      </c>
    </row>
    <row r="469" spans="2:12" x14ac:dyDescent="0.3">
      <c r="B469" s="27" t="s">
        <v>4115</v>
      </c>
      <c r="C469" s="27">
        <v>651</v>
      </c>
      <c r="D469" s="27" t="s">
        <v>193</v>
      </c>
      <c r="E469" s="109">
        <v>1</v>
      </c>
      <c r="F469" s="27"/>
      <c r="G469" s="27">
        <v>1</v>
      </c>
      <c r="H469" s="44">
        <v>4.3499999999999996</v>
      </c>
      <c r="I469" s="44">
        <f t="shared" si="9"/>
        <v>0.22988505747126439</v>
      </c>
      <c r="K469" s="66" t="s">
        <v>4146</v>
      </c>
      <c r="L469" s="66" t="s">
        <v>4147</v>
      </c>
    </row>
    <row r="470" spans="2:12" x14ac:dyDescent="0.3">
      <c r="B470" s="27" t="s">
        <v>4115</v>
      </c>
      <c r="C470" s="27">
        <v>652</v>
      </c>
      <c r="D470" s="27" t="s">
        <v>195</v>
      </c>
      <c r="E470" s="109">
        <v>1.05</v>
      </c>
      <c r="F470" s="27"/>
      <c r="G470" s="27">
        <v>1</v>
      </c>
      <c r="H470" s="44">
        <v>13.04</v>
      </c>
      <c r="I470" s="44">
        <f t="shared" si="9"/>
        <v>8.0521472392638044E-2</v>
      </c>
      <c r="K470" s="66" t="s">
        <v>4148</v>
      </c>
      <c r="L470" s="66" t="s">
        <v>3453</v>
      </c>
    </row>
    <row r="471" spans="2:12" x14ac:dyDescent="0.3">
      <c r="B471" s="27" t="s">
        <v>4115</v>
      </c>
      <c r="C471" s="27">
        <v>653</v>
      </c>
      <c r="D471" s="27" t="s">
        <v>194</v>
      </c>
      <c r="E471" s="109">
        <v>0.99</v>
      </c>
      <c r="F471" s="27"/>
      <c r="G471" s="27">
        <v>1</v>
      </c>
      <c r="H471" s="44">
        <v>8.69</v>
      </c>
      <c r="I471" s="44">
        <f t="shared" si="9"/>
        <v>0.1139240506329114</v>
      </c>
      <c r="K471" s="66" t="s">
        <v>4149</v>
      </c>
      <c r="L471" s="66" t="s">
        <v>3451</v>
      </c>
    </row>
    <row r="472" spans="2:12" x14ac:dyDescent="0.3">
      <c r="B472" s="27" t="s">
        <v>4115</v>
      </c>
      <c r="C472" s="27">
        <v>654</v>
      </c>
      <c r="D472" s="27" t="s">
        <v>1461</v>
      </c>
      <c r="E472" s="109">
        <v>1</v>
      </c>
      <c r="F472" s="27">
        <v>2</v>
      </c>
      <c r="G472" s="27">
        <v>1</v>
      </c>
      <c r="H472" s="44">
        <v>521.42999999999995</v>
      </c>
      <c r="I472" s="44">
        <f t="shared" si="9"/>
        <v>1.917802964923384E-3</v>
      </c>
      <c r="K472" s="66" t="s">
        <v>4150</v>
      </c>
      <c r="L472" s="66" t="s">
        <v>4151</v>
      </c>
    </row>
    <row r="473" spans="2:12" x14ac:dyDescent="0.3">
      <c r="B473" s="27" t="s">
        <v>4115</v>
      </c>
      <c r="C473" s="27">
        <v>655</v>
      </c>
      <c r="D473" s="27" t="s">
        <v>199</v>
      </c>
      <c r="E473" s="109">
        <v>40</v>
      </c>
      <c r="F473" s="27"/>
      <c r="G473" s="27">
        <v>1</v>
      </c>
      <c r="H473" s="44">
        <v>156.43</v>
      </c>
      <c r="I473" s="44">
        <f t="shared" si="9"/>
        <v>0.25570542734769547</v>
      </c>
      <c r="K473" s="66" t="s">
        <v>4152</v>
      </c>
      <c r="L473" s="66" t="s">
        <v>4153</v>
      </c>
    </row>
    <row r="474" spans="2:12" x14ac:dyDescent="0.3">
      <c r="B474" s="27" t="s">
        <v>4115</v>
      </c>
      <c r="C474" s="27">
        <v>656</v>
      </c>
      <c r="D474" s="27" t="s">
        <v>4119</v>
      </c>
      <c r="E474" s="109">
        <v>1</v>
      </c>
      <c r="F474" s="27"/>
      <c r="G474" s="27">
        <v>1</v>
      </c>
      <c r="H474" s="44">
        <v>8.69</v>
      </c>
      <c r="I474" s="44">
        <f t="shared" si="9"/>
        <v>0.11507479861910243</v>
      </c>
      <c r="K474" s="66" t="s">
        <v>4154</v>
      </c>
      <c r="L474" s="66" t="s">
        <v>3459</v>
      </c>
    </row>
    <row r="475" spans="2:12" x14ac:dyDescent="0.3">
      <c r="B475" s="27" t="s">
        <v>4115</v>
      </c>
      <c r="C475" s="27">
        <v>657</v>
      </c>
      <c r="D475" s="27" t="s">
        <v>249</v>
      </c>
      <c r="E475" s="109">
        <v>1</v>
      </c>
      <c r="F475" s="27"/>
      <c r="G475" s="27">
        <v>1</v>
      </c>
      <c r="H475" s="44">
        <v>13.04</v>
      </c>
      <c r="I475" s="44">
        <f t="shared" si="9"/>
        <v>7.6687116564417179E-2</v>
      </c>
      <c r="K475" s="66" t="s">
        <v>4155</v>
      </c>
      <c r="L475" s="66" t="s">
        <v>4156</v>
      </c>
    </row>
    <row r="476" spans="2:12" x14ac:dyDescent="0.3">
      <c r="B476" s="27" t="s">
        <v>4115</v>
      </c>
      <c r="C476" s="27">
        <v>658</v>
      </c>
      <c r="D476" s="27" t="s">
        <v>281</v>
      </c>
      <c r="E476" s="109">
        <v>1.2</v>
      </c>
      <c r="F476" s="27"/>
      <c r="G476" s="27">
        <v>1</v>
      </c>
      <c r="H476" s="44">
        <v>13.04</v>
      </c>
      <c r="I476" s="44">
        <f t="shared" si="9"/>
        <v>9.202453987730061E-2</v>
      </c>
      <c r="K476" s="66" t="s">
        <v>4157</v>
      </c>
      <c r="L476" s="66" t="s">
        <v>4158</v>
      </c>
    </row>
    <row r="477" spans="2:12" x14ac:dyDescent="0.3">
      <c r="B477" s="27" t="s">
        <v>4115</v>
      </c>
      <c r="C477" s="27">
        <v>659</v>
      </c>
      <c r="D477" s="27" t="s">
        <v>929</v>
      </c>
      <c r="E477" s="109">
        <v>6</v>
      </c>
      <c r="F477" s="27"/>
      <c r="G477" s="27">
        <v>1</v>
      </c>
      <c r="H477" s="44">
        <v>52.14</v>
      </c>
      <c r="I477" s="44">
        <f t="shared" si="9"/>
        <v>0.11507479861910241</v>
      </c>
      <c r="K477" s="66" t="s">
        <v>3471</v>
      </c>
      <c r="L477" s="66" t="s">
        <v>3472</v>
      </c>
    </row>
    <row r="478" spans="2:12" x14ac:dyDescent="0.3">
      <c r="B478" s="27" t="s">
        <v>4115</v>
      </c>
      <c r="C478" s="27">
        <v>660</v>
      </c>
      <c r="D478" s="27" t="s">
        <v>4120</v>
      </c>
      <c r="E478" s="109">
        <v>50</v>
      </c>
      <c r="F478" s="27"/>
      <c r="G478" s="27">
        <v>1</v>
      </c>
      <c r="H478" s="44">
        <v>52.14</v>
      </c>
      <c r="I478" s="44">
        <f t="shared" si="9"/>
        <v>0.95895665515918682</v>
      </c>
      <c r="K478" s="66" t="s">
        <v>4159</v>
      </c>
    </row>
    <row r="479" spans="2:12" x14ac:dyDescent="0.3">
      <c r="B479" s="27" t="s">
        <v>4116</v>
      </c>
      <c r="C479" s="27">
        <v>661</v>
      </c>
      <c r="D479" s="27" t="s">
        <v>529</v>
      </c>
      <c r="E479" s="109">
        <v>28</v>
      </c>
      <c r="F479" s="27"/>
      <c r="G479" s="27">
        <v>1</v>
      </c>
      <c r="H479" s="44">
        <v>521.42999999999995</v>
      </c>
      <c r="I479" s="44">
        <f t="shared" si="9"/>
        <v>5.3698483017854751E-2</v>
      </c>
      <c r="K479" s="66" t="s">
        <v>3475</v>
      </c>
      <c r="L479" s="66" t="s">
        <v>3476</v>
      </c>
    </row>
    <row r="480" spans="2:12" x14ac:dyDescent="0.3">
      <c r="B480" s="27" t="s">
        <v>4116</v>
      </c>
      <c r="C480" s="27">
        <v>662</v>
      </c>
      <c r="D480" s="27" t="s">
        <v>355</v>
      </c>
      <c r="E480" s="109">
        <v>8.99</v>
      </c>
      <c r="F480" s="27"/>
      <c r="G480" s="27">
        <v>1</v>
      </c>
      <c r="H480" s="44">
        <v>260.70999999999998</v>
      </c>
      <c r="I480" s="44">
        <f t="shared" si="9"/>
        <v>3.4482758620689662E-2</v>
      </c>
      <c r="K480" s="66" t="s">
        <v>4160</v>
      </c>
      <c r="L480" s="66" t="s">
        <v>4161</v>
      </c>
    </row>
    <row r="481" spans="2:12" x14ac:dyDescent="0.3">
      <c r="B481" s="27" t="s">
        <v>4116</v>
      </c>
      <c r="C481" s="27">
        <v>663</v>
      </c>
      <c r="D481" s="27" t="s">
        <v>3402</v>
      </c>
      <c r="E481" s="109">
        <v>10</v>
      </c>
      <c r="F481" s="27"/>
      <c r="G481" s="27">
        <v>1</v>
      </c>
      <c r="H481" s="44">
        <v>260.70999999999998</v>
      </c>
      <c r="I481" s="44">
        <f t="shared" si="9"/>
        <v>3.8356794906217642E-2</v>
      </c>
      <c r="K481" s="66" t="s">
        <v>4162</v>
      </c>
      <c r="L481" s="66" t="s">
        <v>4163</v>
      </c>
    </row>
    <row r="482" spans="2:12" x14ac:dyDescent="0.3">
      <c r="B482" s="27" t="s">
        <v>4116</v>
      </c>
      <c r="C482" s="27">
        <v>664</v>
      </c>
      <c r="D482" s="27" t="s">
        <v>569</v>
      </c>
      <c r="E482" s="109">
        <v>9.99</v>
      </c>
      <c r="F482" s="27"/>
      <c r="G482" s="27">
        <v>1</v>
      </c>
      <c r="H482" s="44">
        <v>104.29</v>
      </c>
      <c r="I482" s="44">
        <f t="shared" si="9"/>
        <v>9.5790583948604846E-2</v>
      </c>
      <c r="K482" s="66" t="s">
        <v>4164</v>
      </c>
      <c r="L482" s="66" t="s">
        <v>4165</v>
      </c>
    </row>
    <row r="483" spans="2:12" x14ac:dyDescent="0.3">
      <c r="B483" s="27" t="s">
        <v>3827</v>
      </c>
      <c r="C483" s="27">
        <v>665</v>
      </c>
      <c r="D483" s="27" t="s">
        <v>417</v>
      </c>
      <c r="E483" s="109">
        <v>6.99</v>
      </c>
      <c r="F483" s="27"/>
      <c r="G483" s="27">
        <v>1</v>
      </c>
      <c r="H483" s="44">
        <v>104.29</v>
      </c>
      <c r="I483" s="44">
        <f t="shared" si="9"/>
        <v>6.702464282289769E-2</v>
      </c>
      <c r="K483" s="66" t="s">
        <v>4166</v>
      </c>
      <c r="L483" s="66" t="s">
        <v>4167</v>
      </c>
    </row>
    <row r="484" spans="2:12" x14ac:dyDescent="0.3">
      <c r="B484" s="27" t="s">
        <v>3827</v>
      </c>
      <c r="C484" s="27">
        <v>666</v>
      </c>
      <c r="D484" s="27" t="s">
        <v>528</v>
      </c>
      <c r="E484" s="109">
        <v>79.989999999999995</v>
      </c>
      <c r="F484" s="27"/>
      <c r="G484" s="27">
        <v>1</v>
      </c>
      <c r="H484" s="44">
        <v>260.70999999999998</v>
      </c>
      <c r="I484" s="44">
        <f t="shared" si="9"/>
        <v>0.30681600245483487</v>
      </c>
      <c r="K484" s="66" t="s">
        <v>4168</v>
      </c>
      <c r="L484" s="66" t="s">
        <v>4169</v>
      </c>
    </row>
    <row r="485" spans="2:12" x14ac:dyDescent="0.3">
      <c r="B485" s="162" t="s">
        <v>340</v>
      </c>
      <c r="C485" s="27"/>
      <c r="D485" s="27"/>
      <c r="E485" s="109"/>
      <c r="F485" s="27"/>
      <c r="G485" s="27"/>
      <c r="H485" s="44"/>
      <c r="I485" s="44"/>
    </row>
    <row r="486" spans="2:12" x14ac:dyDescent="0.3">
      <c r="B486" s="27" t="s">
        <v>3395</v>
      </c>
      <c r="C486" s="27">
        <v>739</v>
      </c>
      <c r="D486" s="27" t="s">
        <v>354</v>
      </c>
      <c r="E486" s="109">
        <v>3.95</v>
      </c>
      <c r="F486" s="27"/>
      <c r="G486" s="27">
        <v>2</v>
      </c>
      <c r="H486" s="44">
        <v>521.42999999999995</v>
      </c>
      <c r="I486" s="44">
        <f t="shared" si="9"/>
        <v>1.5150643422894733E-2</v>
      </c>
      <c r="K486" s="66" t="s">
        <v>3544</v>
      </c>
      <c r="L486" s="66" t="s">
        <v>3545</v>
      </c>
    </row>
    <row r="487" spans="2:12" x14ac:dyDescent="0.3">
      <c r="B487" s="27" t="s">
        <v>3395</v>
      </c>
      <c r="C487" s="27">
        <v>740</v>
      </c>
      <c r="D487" s="27" t="s">
        <v>4121</v>
      </c>
      <c r="E487" s="109">
        <v>3.45</v>
      </c>
      <c r="F487" s="27"/>
      <c r="G487" s="27">
        <v>1</v>
      </c>
      <c r="H487" s="44">
        <v>521.42999999999995</v>
      </c>
      <c r="I487" s="44">
        <f t="shared" si="9"/>
        <v>6.6164202289856746E-3</v>
      </c>
      <c r="K487" s="66" t="s">
        <v>4171</v>
      </c>
      <c r="L487" s="66" t="s">
        <v>3547</v>
      </c>
    </row>
    <row r="488" spans="2:12" x14ac:dyDescent="0.3">
      <c r="B488" s="27" t="s">
        <v>3395</v>
      </c>
      <c r="C488" s="27">
        <v>741</v>
      </c>
      <c r="D488" s="27" t="s">
        <v>252</v>
      </c>
      <c r="E488" s="109">
        <v>2.4900000000000002</v>
      </c>
      <c r="F488" s="27"/>
      <c r="G488" s="27">
        <v>1</v>
      </c>
      <c r="H488" s="44">
        <v>521.42999999999995</v>
      </c>
      <c r="I488" s="44">
        <f t="shared" si="9"/>
        <v>4.7753293826592264E-3</v>
      </c>
      <c r="K488" s="66" t="s">
        <v>4813</v>
      </c>
      <c r="L488" s="66" t="s">
        <v>4814</v>
      </c>
    </row>
    <row r="489" spans="2:12" x14ac:dyDescent="0.3">
      <c r="B489" s="27" t="s">
        <v>2424</v>
      </c>
      <c r="C489" s="27">
        <v>742</v>
      </c>
      <c r="D489" s="27" t="s">
        <v>351</v>
      </c>
      <c r="E489" s="109">
        <v>9.99</v>
      </c>
      <c r="F489" s="27"/>
      <c r="G489" s="27">
        <v>1</v>
      </c>
      <c r="H489" s="44">
        <v>52.14</v>
      </c>
      <c r="I489" s="44">
        <f t="shared" si="9"/>
        <v>0.19159953970080554</v>
      </c>
      <c r="K489" s="66" t="s">
        <v>4173</v>
      </c>
      <c r="L489" s="66" t="s">
        <v>3551</v>
      </c>
    </row>
    <row r="490" spans="2:12" x14ac:dyDescent="0.3">
      <c r="B490" s="27" t="s">
        <v>3395</v>
      </c>
      <c r="C490" s="27">
        <v>743</v>
      </c>
      <c r="D490" s="27" t="s">
        <v>352</v>
      </c>
      <c r="E490" s="109">
        <v>10</v>
      </c>
      <c r="F490" s="27"/>
      <c r="G490" s="27">
        <v>1</v>
      </c>
      <c r="H490" s="44">
        <v>52.14</v>
      </c>
      <c r="I490" s="44">
        <f t="shared" si="9"/>
        <v>0.19179133103183735</v>
      </c>
      <c r="K490" s="66" t="s">
        <v>4174</v>
      </c>
      <c r="L490" s="66" t="s">
        <v>3535</v>
      </c>
    </row>
    <row r="491" spans="2:12" x14ac:dyDescent="0.3">
      <c r="B491" s="27" t="s">
        <v>2931</v>
      </c>
      <c r="C491" s="27">
        <v>744</v>
      </c>
      <c r="D491" s="27" t="s">
        <v>355</v>
      </c>
      <c r="E491" s="109">
        <v>22.99</v>
      </c>
      <c r="F491" s="27"/>
      <c r="G491" s="27">
        <v>3</v>
      </c>
      <c r="H491" s="44">
        <v>260.70999999999998</v>
      </c>
      <c r="I491" s="44">
        <f t="shared" si="9"/>
        <v>0.26454681446818307</v>
      </c>
      <c r="K491" s="66" t="s">
        <v>4815</v>
      </c>
      <c r="L491" s="66" t="s">
        <v>4175</v>
      </c>
    </row>
    <row r="492" spans="2:12" x14ac:dyDescent="0.3">
      <c r="B492" s="162" t="s">
        <v>4176</v>
      </c>
      <c r="C492" s="27"/>
      <c r="D492" s="27"/>
      <c r="E492" s="109"/>
      <c r="F492" s="27"/>
      <c r="G492" s="27"/>
      <c r="H492" s="44"/>
      <c r="I492" s="44"/>
    </row>
    <row r="493" spans="2:12" x14ac:dyDescent="0.3">
      <c r="B493" s="27" t="s">
        <v>3396</v>
      </c>
      <c r="C493" s="27">
        <v>745</v>
      </c>
      <c r="D493" s="27" t="s">
        <v>181</v>
      </c>
      <c r="E493" s="109">
        <v>3.85</v>
      </c>
      <c r="F493" s="27"/>
      <c r="G493" s="27">
        <v>8</v>
      </c>
      <c r="H493" s="44">
        <v>52.14</v>
      </c>
      <c r="I493" s="44">
        <f t="shared" si="9"/>
        <v>0.59071729957805907</v>
      </c>
      <c r="K493" s="66" t="s">
        <v>5285</v>
      </c>
    </row>
    <row r="494" spans="2:12" x14ac:dyDescent="0.3">
      <c r="B494" s="27" t="s">
        <v>3396</v>
      </c>
      <c r="C494" s="27">
        <v>746</v>
      </c>
      <c r="D494" s="27" t="s">
        <v>182</v>
      </c>
      <c r="E494" s="109">
        <v>0</v>
      </c>
      <c r="F494" s="27"/>
      <c r="G494" s="27">
        <v>2</v>
      </c>
      <c r="H494" s="44">
        <v>104.29</v>
      </c>
      <c r="I494" s="44">
        <f t="shared" si="9"/>
        <v>0</v>
      </c>
      <c r="K494" s="66" t="s">
        <v>3556</v>
      </c>
      <c r="L494" s="66" t="s">
        <v>5286</v>
      </c>
    </row>
    <row r="495" spans="2:12" x14ac:dyDescent="0.3">
      <c r="B495" s="27" t="s">
        <v>3396</v>
      </c>
      <c r="C495" s="27">
        <v>747</v>
      </c>
      <c r="D495" s="27" t="s">
        <v>183</v>
      </c>
      <c r="E495" s="109">
        <v>80</v>
      </c>
      <c r="F495" s="27"/>
      <c r="G495" s="27">
        <v>2</v>
      </c>
      <c r="H495" s="44">
        <v>104.29</v>
      </c>
      <c r="I495" s="44">
        <f t="shared" ref="I495:I512" si="10">(E495*G495)/H495</f>
        <v>1.534183526704382</v>
      </c>
      <c r="K495" s="66" t="s">
        <v>4182</v>
      </c>
    </row>
    <row r="496" spans="2:12" x14ac:dyDescent="0.3">
      <c r="B496" s="27" t="s">
        <v>3396</v>
      </c>
      <c r="C496" s="27">
        <v>748</v>
      </c>
      <c r="D496" s="27" t="s">
        <v>184</v>
      </c>
      <c r="E496" s="107">
        <v>18.5</v>
      </c>
      <c r="F496" s="27"/>
      <c r="G496" s="27">
        <v>4</v>
      </c>
      <c r="H496" s="44">
        <v>52.14</v>
      </c>
      <c r="I496" s="44">
        <f t="shared" si="10"/>
        <v>1.4192558496355965</v>
      </c>
      <c r="K496" s="66" t="s">
        <v>5287</v>
      </c>
    </row>
    <row r="497" spans="2:12" x14ac:dyDescent="0.3">
      <c r="B497" s="27" t="s">
        <v>3396</v>
      </c>
      <c r="C497" s="27">
        <v>749</v>
      </c>
      <c r="D497" s="27" t="s">
        <v>185</v>
      </c>
      <c r="E497" s="107">
        <v>50.5</v>
      </c>
      <c r="F497" s="27"/>
      <c r="G497" s="27">
        <v>2</v>
      </c>
      <c r="H497" s="44">
        <v>52.14</v>
      </c>
      <c r="I497" s="44">
        <f t="shared" si="10"/>
        <v>1.9370924434215573</v>
      </c>
      <c r="K497" s="66" t="s">
        <v>4184</v>
      </c>
    </row>
    <row r="498" spans="2:12" x14ac:dyDescent="0.3">
      <c r="B498" s="27" t="s">
        <v>3396</v>
      </c>
      <c r="C498" s="27">
        <v>750</v>
      </c>
      <c r="D498" s="27" t="s">
        <v>279</v>
      </c>
      <c r="E498" s="109">
        <v>1.05</v>
      </c>
      <c r="F498" s="27">
        <v>40</v>
      </c>
      <c r="G498" s="27">
        <v>1</v>
      </c>
      <c r="H498" s="44">
        <v>52.14</v>
      </c>
      <c r="I498" s="44">
        <f t="shared" si="10"/>
        <v>2.0138089758342925E-2</v>
      </c>
      <c r="K498" s="66" t="s">
        <v>3560</v>
      </c>
      <c r="L498" s="66" t="s">
        <v>3561</v>
      </c>
    </row>
    <row r="499" spans="2:12" x14ac:dyDescent="0.3">
      <c r="B499" s="27" t="s">
        <v>3396</v>
      </c>
      <c r="C499" s="27">
        <v>751</v>
      </c>
      <c r="D499" s="27" t="s">
        <v>346</v>
      </c>
      <c r="E499" s="109">
        <v>1.25</v>
      </c>
      <c r="F499" s="27">
        <v>16</v>
      </c>
      <c r="G499" s="27">
        <v>1</v>
      </c>
      <c r="H499" s="44">
        <v>8.69</v>
      </c>
      <c r="I499" s="44">
        <f t="shared" si="10"/>
        <v>0.14384349827387802</v>
      </c>
      <c r="K499" s="66" t="s">
        <v>5288</v>
      </c>
      <c r="L499" s="66" t="s">
        <v>3563</v>
      </c>
    </row>
    <row r="500" spans="2:12" x14ac:dyDescent="0.3">
      <c r="B500" s="27" t="s">
        <v>3396</v>
      </c>
      <c r="C500" s="27">
        <v>752</v>
      </c>
      <c r="D500" s="27" t="s">
        <v>3420</v>
      </c>
      <c r="E500" s="109">
        <v>1.89</v>
      </c>
      <c r="F500" s="27">
        <v>16</v>
      </c>
      <c r="G500" s="27">
        <v>1</v>
      </c>
      <c r="H500" s="44">
        <v>8.69</v>
      </c>
      <c r="I500" s="44">
        <f t="shared" si="10"/>
        <v>0.21749136939010358</v>
      </c>
      <c r="K500" s="66" t="s">
        <v>5288</v>
      </c>
      <c r="L500" s="66" t="s">
        <v>3564</v>
      </c>
    </row>
    <row r="501" spans="2:12" x14ac:dyDescent="0.3">
      <c r="B501" s="27" t="s">
        <v>3396</v>
      </c>
      <c r="C501" s="27">
        <v>753</v>
      </c>
      <c r="D501" s="27" t="s">
        <v>278</v>
      </c>
      <c r="E501" s="109">
        <v>2.1</v>
      </c>
      <c r="F501" s="27"/>
      <c r="G501" s="27">
        <v>1</v>
      </c>
      <c r="H501" s="44">
        <v>52.14</v>
      </c>
      <c r="I501" s="44">
        <f t="shared" si="10"/>
        <v>4.0276179516685849E-2</v>
      </c>
      <c r="K501" s="66" t="s">
        <v>3565</v>
      </c>
      <c r="L501" s="66" t="s">
        <v>5289</v>
      </c>
    </row>
    <row r="502" spans="2:12" x14ac:dyDescent="0.3">
      <c r="B502" s="27" t="s">
        <v>3396</v>
      </c>
      <c r="C502" s="27">
        <v>754</v>
      </c>
      <c r="D502" s="27" t="s">
        <v>3421</v>
      </c>
      <c r="E502" s="109">
        <v>3.2</v>
      </c>
      <c r="F502" s="27"/>
      <c r="G502" s="27">
        <v>1</v>
      </c>
      <c r="H502" s="44">
        <v>104.29</v>
      </c>
      <c r="I502" s="44">
        <f t="shared" si="10"/>
        <v>3.0683670534087638E-2</v>
      </c>
      <c r="K502" s="66" t="s">
        <v>5290</v>
      </c>
      <c r="L502" s="66" t="s">
        <v>3568</v>
      </c>
    </row>
    <row r="503" spans="2:12" x14ac:dyDescent="0.3">
      <c r="B503" s="27" t="s">
        <v>3396</v>
      </c>
      <c r="C503" s="27">
        <v>755</v>
      </c>
      <c r="D503" s="27" t="s">
        <v>3422</v>
      </c>
      <c r="E503" s="109">
        <v>3.39</v>
      </c>
      <c r="F503" s="27"/>
      <c r="G503" s="27">
        <v>1</v>
      </c>
      <c r="H503" s="44">
        <v>52.14</v>
      </c>
      <c r="I503" s="44">
        <f t="shared" si="10"/>
        <v>6.5017261219792871E-2</v>
      </c>
      <c r="K503" s="66" t="s">
        <v>3565</v>
      </c>
      <c r="L503" s="66" t="s">
        <v>3569</v>
      </c>
    </row>
    <row r="504" spans="2:12" x14ac:dyDescent="0.3">
      <c r="B504" s="27" t="s">
        <v>3396</v>
      </c>
      <c r="C504" s="27">
        <v>756</v>
      </c>
      <c r="D504" s="27" t="s">
        <v>3423</v>
      </c>
      <c r="E504" s="109">
        <v>2.99</v>
      </c>
      <c r="F504" s="27">
        <v>8</v>
      </c>
      <c r="G504" s="27">
        <v>1</v>
      </c>
      <c r="H504" s="44">
        <v>52.14</v>
      </c>
      <c r="I504" s="44">
        <f t="shared" si="10"/>
        <v>5.7345607978519376E-2</v>
      </c>
      <c r="K504" s="66" t="s">
        <v>3570</v>
      </c>
      <c r="L504" s="66" t="s">
        <v>4189</v>
      </c>
    </row>
    <row r="505" spans="2:12" x14ac:dyDescent="0.3">
      <c r="B505" s="27" t="s">
        <v>3396</v>
      </c>
      <c r="C505" s="27">
        <v>757</v>
      </c>
      <c r="D505" s="27" t="s">
        <v>3424</v>
      </c>
      <c r="E505" s="109">
        <v>2.4900000000000002</v>
      </c>
      <c r="F505" s="27">
        <v>30</v>
      </c>
      <c r="G505" s="27">
        <v>8</v>
      </c>
      <c r="H505" s="44">
        <v>52.14</v>
      </c>
      <c r="I505" s="44">
        <f t="shared" si="10"/>
        <v>0.38204833141542005</v>
      </c>
      <c r="K505" s="66" t="s">
        <v>5291</v>
      </c>
      <c r="L505" s="66" t="s">
        <v>3573</v>
      </c>
    </row>
    <row r="506" spans="2:12" x14ac:dyDescent="0.3">
      <c r="B506" s="27" t="s">
        <v>3396</v>
      </c>
      <c r="C506" s="27">
        <v>758</v>
      </c>
      <c r="D506" s="27" t="s">
        <v>188</v>
      </c>
      <c r="E506" s="109">
        <v>6.99</v>
      </c>
      <c r="F506" s="27"/>
      <c r="G506" s="27">
        <v>1</v>
      </c>
      <c r="H506" s="44">
        <v>104.29</v>
      </c>
      <c r="I506" s="44">
        <f t="shared" si="10"/>
        <v>6.702464282289769E-2</v>
      </c>
      <c r="K506" s="66" t="s">
        <v>3574</v>
      </c>
      <c r="L506" s="66" t="s">
        <v>5292</v>
      </c>
    </row>
    <row r="507" spans="2:12" x14ac:dyDescent="0.3">
      <c r="B507" s="162" t="s">
        <v>340</v>
      </c>
      <c r="C507" s="27"/>
      <c r="D507" s="27"/>
      <c r="E507" s="109"/>
      <c r="F507" s="27"/>
      <c r="G507" s="27"/>
      <c r="H507" s="44"/>
      <c r="I507" s="44"/>
    </row>
    <row r="508" spans="2:12" x14ac:dyDescent="0.3">
      <c r="B508" s="27" t="s">
        <v>3396</v>
      </c>
      <c r="C508" s="27">
        <v>777</v>
      </c>
      <c r="D508" s="27" t="s">
        <v>353</v>
      </c>
      <c r="E508" s="109">
        <v>9.99</v>
      </c>
      <c r="F508" s="27">
        <v>1</v>
      </c>
      <c r="G508" s="27">
        <v>1</v>
      </c>
      <c r="H508" s="44">
        <v>521.42999999999995</v>
      </c>
      <c r="I508" s="44">
        <f t="shared" si="10"/>
        <v>1.9158851619584607E-2</v>
      </c>
      <c r="K508" s="66" t="s">
        <v>4192</v>
      </c>
      <c r="L508" s="66" t="s">
        <v>3583</v>
      </c>
    </row>
    <row r="509" spans="2:12" x14ac:dyDescent="0.3">
      <c r="B509" s="27" t="s">
        <v>3396</v>
      </c>
      <c r="C509" s="27">
        <v>778</v>
      </c>
      <c r="D509" s="27" t="s">
        <v>3426</v>
      </c>
      <c r="E509" s="109">
        <v>6.99</v>
      </c>
      <c r="F509" s="27">
        <v>40</v>
      </c>
      <c r="G509" s="27">
        <v>1</v>
      </c>
      <c r="H509" s="44">
        <v>521.42999999999995</v>
      </c>
      <c r="I509" s="44">
        <f t="shared" si="10"/>
        <v>1.3405442724814455E-2</v>
      </c>
      <c r="K509" s="66" t="s">
        <v>4850</v>
      </c>
      <c r="L509" s="66" t="s">
        <v>3585</v>
      </c>
    </row>
    <row r="510" spans="2:12" x14ac:dyDescent="0.3">
      <c r="B510" s="27" t="s">
        <v>3396</v>
      </c>
      <c r="C510" s="27">
        <v>779</v>
      </c>
      <c r="D510" s="27" t="s">
        <v>388</v>
      </c>
      <c r="E510" s="109">
        <v>4.3499999999999996</v>
      </c>
      <c r="F510" s="27"/>
      <c r="G510" s="27">
        <v>1</v>
      </c>
      <c r="H510" s="44">
        <v>104.29</v>
      </c>
      <c r="I510" s="44">
        <f t="shared" si="10"/>
        <v>4.1710614632275378E-2</v>
      </c>
      <c r="K510" s="66" t="s">
        <v>5296</v>
      </c>
      <c r="L510" s="66" t="s">
        <v>4852</v>
      </c>
    </row>
    <row r="511" spans="2:12" x14ac:dyDescent="0.3">
      <c r="B511" s="162" t="s">
        <v>4176</v>
      </c>
      <c r="C511" s="27"/>
      <c r="D511" s="27"/>
      <c r="E511" s="109"/>
      <c r="F511" s="27"/>
      <c r="G511" s="27"/>
      <c r="H511" s="44"/>
      <c r="I511" s="44"/>
    </row>
    <row r="512" spans="2:12" x14ac:dyDescent="0.3">
      <c r="B512" s="27" t="s">
        <v>356</v>
      </c>
      <c r="C512" s="27">
        <v>780</v>
      </c>
      <c r="D512" s="27" t="s">
        <v>356</v>
      </c>
      <c r="E512" s="109">
        <v>179.99</v>
      </c>
      <c r="F512" s="27"/>
      <c r="G512" s="27">
        <v>1</v>
      </c>
      <c r="H512" s="44">
        <v>521.42999999999995</v>
      </c>
      <c r="I512" s="44">
        <f t="shared" si="10"/>
        <v>0.34518535565655989</v>
      </c>
      <c r="K512" s="66" t="s">
        <v>4853</v>
      </c>
      <c r="L512" s="66" t="s">
        <v>3596</v>
      </c>
    </row>
    <row r="513" spans="2:12" x14ac:dyDescent="0.3">
      <c r="B513" s="27" t="s">
        <v>205</v>
      </c>
      <c r="C513" s="27">
        <v>781</v>
      </c>
      <c r="D513" s="27" t="s">
        <v>205</v>
      </c>
      <c r="E513" s="109"/>
      <c r="F513" s="27"/>
      <c r="G513" s="27">
        <v>1</v>
      </c>
      <c r="H513" s="44">
        <v>4</v>
      </c>
      <c r="I513" s="44">
        <f t="shared" ref="I513:I519" si="11">(E513*G513)/H513</f>
        <v>0</v>
      </c>
      <c r="K513" s="66" t="s">
        <v>4195</v>
      </c>
      <c r="L513" s="66" t="s">
        <v>4196</v>
      </c>
    </row>
    <row r="514" spans="2:12" x14ac:dyDescent="0.3">
      <c r="B514" s="27" t="s">
        <v>3586</v>
      </c>
      <c r="C514" s="27">
        <v>782</v>
      </c>
      <c r="D514" s="27" t="s">
        <v>3586</v>
      </c>
      <c r="E514" s="109">
        <v>5</v>
      </c>
      <c r="F514" s="27"/>
      <c r="G514" s="27">
        <v>1</v>
      </c>
      <c r="H514" s="44">
        <v>1</v>
      </c>
      <c r="I514" s="44">
        <f t="shared" si="11"/>
        <v>5</v>
      </c>
      <c r="K514" s="66" t="s">
        <v>4854</v>
      </c>
    </row>
    <row r="515" spans="2:12" x14ac:dyDescent="0.3">
      <c r="B515" s="27" t="s">
        <v>2518</v>
      </c>
      <c r="C515" s="27">
        <v>783</v>
      </c>
      <c r="D515" s="44" t="s">
        <v>210</v>
      </c>
      <c r="E515" s="109">
        <v>30</v>
      </c>
      <c r="F515" s="27"/>
      <c r="G515" s="27">
        <v>2</v>
      </c>
      <c r="H515" s="44">
        <v>52.14</v>
      </c>
      <c r="I515" s="44">
        <f t="shared" si="11"/>
        <v>1.1507479861910241</v>
      </c>
      <c r="K515" s="66" t="s">
        <v>4198</v>
      </c>
    </row>
    <row r="516" spans="2:12" x14ac:dyDescent="0.3">
      <c r="B516" s="162" t="s">
        <v>340</v>
      </c>
      <c r="C516" s="27"/>
      <c r="D516" s="44"/>
      <c r="E516" s="109"/>
      <c r="F516" s="27"/>
      <c r="G516" s="27"/>
      <c r="H516" s="44"/>
      <c r="I516" s="44"/>
    </row>
    <row r="517" spans="2:12" x14ac:dyDescent="0.3">
      <c r="B517" s="27"/>
      <c r="C517" s="27">
        <v>790</v>
      </c>
      <c r="D517" s="44" t="s">
        <v>3588</v>
      </c>
      <c r="E517" s="109">
        <v>3.99</v>
      </c>
      <c r="F517" s="27">
        <v>2</v>
      </c>
      <c r="G517" s="27">
        <v>1</v>
      </c>
      <c r="H517" s="44">
        <v>260.70999999999998</v>
      </c>
      <c r="I517" s="44">
        <f t="shared" si="11"/>
        <v>1.5304361167580839E-2</v>
      </c>
      <c r="K517" s="66" t="s">
        <v>3593</v>
      </c>
      <c r="L517" s="66" t="s">
        <v>3597</v>
      </c>
    </row>
    <row r="518" spans="2:12" x14ac:dyDescent="0.3">
      <c r="B518" s="27" t="s">
        <v>380</v>
      </c>
      <c r="C518" s="27">
        <v>791</v>
      </c>
      <c r="D518" s="44" t="s">
        <v>380</v>
      </c>
      <c r="E518" s="109">
        <v>7895</v>
      </c>
      <c r="F518" s="27"/>
      <c r="G518" s="27">
        <v>1</v>
      </c>
      <c r="H518" s="44">
        <v>1</v>
      </c>
      <c r="I518" s="44">
        <f t="shared" si="11"/>
        <v>7895</v>
      </c>
      <c r="K518" s="66" t="s">
        <v>3594</v>
      </c>
      <c r="L518" s="66" t="s">
        <v>3598</v>
      </c>
    </row>
    <row r="519" spans="2:12" x14ac:dyDescent="0.3">
      <c r="B519" s="27" t="s">
        <v>3587</v>
      </c>
      <c r="C519" s="27">
        <v>792</v>
      </c>
      <c r="D519" s="44" t="s">
        <v>392</v>
      </c>
      <c r="E519" s="109">
        <v>89.95</v>
      </c>
      <c r="F519" s="27"/>
      <c r="G519" s="27">
        <v>1</v>
      </c>
      <c r="H519" s="44">
        <v>521.42999999999995</v>
      </c>
      <c r="I519" s="44">
        <f t="shared" si="11"/>
        <v>0.17250637669485838</v>
      </c>
      <c r="K519" s="66" t="s">
        <v>5312</v>
      </c>
      <c r="L519" s="66" t="s">
        <v>5313</v>
      </c>
    </row>
    <row r="520" spans="2:12" x14ac:dyDescent="0.3">
      <c r="B520" s="27"/>
      <c r="C520" s="27"/>
      <c r="D520" s="27"/>
      <c r="E520" s="109"/>
      <c r="F520" s="27"/>
      <c r="G520" s="27"/>
      <c r="H520" s="44"/>
      <c r="I520" s="44"/>
    </row>
    <row r="521" spans="2:12" x14ac:dyDescent="0.3">
      <c r="B521" s="40" t="s">
        <v>257</v>
      </c>
      <c r="C521" s="27"/>
      <c r="D521" s="27"/>
      <c r="E521" s="109"/>
      <c r="F521" s="27"/>
      <c r="G521" s="27"/>
      <c r="H521" s="44"/>
      <c r="I521" s="44"/>
    </row>
    <row r="522" spans="2:12" x14ac:dyDescent="0.3">
      <c r="B522" s="162" t="s">
        <v>4176</v>
      </c>
      <c r="C522" s="27"/>
      <c r="D522" s="44"/>
      <c r="E522" s="109"/>
      <c r="F522" s="27"/>
      <c r="G522" s="27"/>
      <c r="H522" s="44"/>
      <c r="I522" s="44"/>
    </row>
    <row r="523" spans="2:12" x14ac:dyDescent="0.3">
      <c r="B523" s="27" t="s">
        <v>2529</v>
      </c>
      <c r="C523" s="27">
        <v>793</v>
      </c>
      <c r="D523" s="44" t="s">
        <v>212</v>
      </c>
      <c r="E523" s="109">
        <v>200</v>
      </c>
      <c r="F523" s="27"/>
      <c r="G523" s="27">
        <v>1</v>
      </c>
      <c r="H523" s="44">
        <v>521.42999999999995</v>
      </c>
      <c r="I523" s="44">
        <f t="shared" ref="I523:I557" si="12">(E523*G523)/H523</f>
        <v>0.38356059298467682</v>
      </c>
      <c r="K523" s="66" t="s">
        <v>4204</v>
      </c>
      <c r="L523" s="66" t="s">
        <v>3643</v>
      </c>
    </row>
    <row r="524" spans="2:12" x14ac:dyDescent="0.3">
      <c r="B524" s="27" t="s">
        <v>2529</v>
      </c>
      <c r="C524" s="27">
        <v>794</v>
      </c>
      <c r="D524" s="44" t="s">
        <v>3606</v>
      </c>
      <c r="E524" s="109">
        <v>24.99</v>
      </c>
      <c r="F524" s="27"/>
      <c r="G524" s="27">
        <v>1</v>
      </c>
      <c r="H524" s="44">
        <v>521.42999999999995</v>
      </c>
      <c r="I524" s="44">
        <f t="shared" si="12"/>
        <v>4.7925896093435359E-2</v>
      </c>
      <c r="K524" s="66" t="s">
        <v>3616</v>
      </c>
      <c r="L524" s="66" t="s">
        <v>3644</v>
      </c>
    </row>
    <row r="525" spans="2:12" x14ac:dyDescent="0.3">
      <c r="B525" s="27" t="s">
        <v>2529</v>
      </c>
      <c r="C525" s="27">
        <v>795</v>
      </c>
      <c r="D525" s="44" t="s">
        <v>214</v>
      </c>
      <c r="E525" s="109">
        <v>164.3</v>
      </c>
      <c r="F525" s="27"/>
      <c r="G525" s="27">
        <v>1</v>
      </c>
      <c r="H525" s="44">
        <v>208.57</v>
      </c>
      <c r="I525" s="44">
        <f t="shared" si="12"/>
        <v>0.78774512154192844</v>
      </c>
      <c r="K525" s="66" t="s">
        <v>4205</v>
      </c>
      <c r="L525" s="66" t="s">
        <v>3645</v>
      </c>
    </row>
    <row r="526" spans="2:12" x14ac:dyDescent="0.3">
      <c r="B526" s="27" t="s">
        <v>3600</v>
      </c>
      <c r="C526" s="27">
        <v>796</v>
      </c>
      <c r="D526" s="44" t="s">
        <v>357</v>
      </c>
      <c r="E526" s="109">
        <v>119.99</v>
      </c>
      <c r="F526" s="27"/>
      <c r="G526" s="27">
        <v>1</v>
      </c>
      <c r="H526" s="44">
        <v>208.57</v>
      </c>
      <c r="I526" s="44">
        <f t="shared" si="12"/>
        <v>0.57529846094836268</v>
      </c>
      <c r="K526" s="66" t="s">
        <v>3618</v>
      </c>
      <c r="L526" s="66" t="s">
        <v>3646</v>
      </c>
    </row>
    <row r="527" spans="2:12" x14ac:dyDescent="0.3">
      <c r="B527" s="27" t="s">
        <v>4200</v>
      </c>
      <c r="C527" s="27">
        <v>797</v>
      </c>
      <c r="D527" s="44" t="s">
        <v>216</v>
      </c>
      <c r="E527" s="109">
        <v>20</v>
      </c>
      <c r="F527" s="27"/>
      <c r="G527" s="27">
        <v>14</v>
      </c>
      <c r="H527" s="44">
        <v>52.14</v>
      </c>
      <c r="I527" s="44">
        <f t="shared" si="12"/>
        <v>5.3701572688914458</v>
      </c>
      <c r="K527" s="66" t="s">
        <v>4206</v>
      </c>
    </row>
    <row r="528" spans="2:12" x14ac:dyDescent="0.3">
      <c r="B528" s="27" t="s">
        <v>2530</v>
      </c>
      <c r="C528" s="27">
        <v>798</v>
      </c>
      <c r="D528" s="44" t="s">
        <v>216</v>
      </c>
      <c r="E528" s="109">
        <v>15</v>
      </c>
      <c r="F528" s="27"/>
      <c r="G528" s="27">
        <v>12</v>
      </c>
      <c r="H528" s="44">
        <v>52.14</v>
      </c>
      <c r="I528" s="44">
        <f t="shared" si="12"/>
        <v>3.4522439585730726</v>
      </c>
      <c r="K528" s="66" t="s">
        <v>4207</v>
      </c>
    </row>
    <row r="529" spans="2:12" x14ac:dyDescent="0.3">
      <c r="B529" s="27" t="s">
        <v>2530</v>
      </c>
      <c r="C529" s="27">
        <v>799</v>
      </c>
      <c r="D529" s="44" t="s">
        <v>216</v>
      </c>
      <c r="E529" s="109">
        <v>10</v>
      </c>
      <c r="F529" s="27"/>
      <c r="G529" s="27">
        <v>1</v>
      </c>
      <c r="H529" s="44">
        <v>52.14</v>
      </c>
      <c r="I529" s="44">
        <f t="shared" si="12"/>
        <v>0.19179133103183735</v>
      </c>
      <c r="K529" s="66" t="s">
        <v>3621</v>
      </c>
    </row>
    <row r="530" spans="2:12" x14ac:dyDescent="0.3">
      <c r="B530" s="27" t="s">
        <v>3601</v>
      </c>
      <c r="C530" s="27">
        <v>800</v>
      </c>
      <c r="D530" s="44" t="s">
        <v>216</v>
      </c>
      <c r="E530" s="109">
        <v>50</v>
      </c>
      <c r="F530" s="27"/>
      <c r="G530" s="27">
        <v>1</v>
      </c>
      <c r="H530" s="44">
        <v>52.14</v>
      </c>
      <c r="I530" s="44">
        <f t="shared" si="12"/>
        <v>0.95895665515918682</v>
      </c>
      <c r="K530" s="66" t="s">
        <v>4208</v>
      </c>
    </row>
    <row r="531" spans="2:12" x14ac:dyDescent="0.3">
      <c r="B531" s="27" t="s">
        <v>3602</v>
      </c>
      <c r="C531" s="27">
        <v>801</v>
      </c>
      <c r="D531" s="44" t="s">
        <v>537</v>
      </c>
      <c r="E531" s="109">
        <v>60</v>
      </c>
      <c r="F531" s="27"/>
      <c r="G531" s="27">
        <v>1</v>
      </c>
      <c r="H531" s="44">
        <v>521.42999999999995</v>
      </c>
      <c r="I531" s="44">
        <f t="shared" si="12"/>
        <v>0.11506817789540304</v>
      </c>
      <c r="K531" s="66" t="s">
        <v>4209</v>
      </c>
    </row>
    <row r="532" spans="2:12" x14ac:dyDescent="0.3">
      <c r="B532" s="27" t="s">
        <v>3602</v>
      </c>
      <c r="C532" s="27">
        <v>802</v>
      </c>
      <c r="D532" s="44" t="s">
        <v>537</v>
      </c>
      <c r="E532" s="109">
        <v>10</v>
      </c>
      <c r="F532" s="27"/>
      <c r="G532" s="27">
        <v>1</v>
      </c>
      <c r="H532" s="44">
        <v>52.14</v>
      </c>
      <c r="I532" s="44">
        <f t="shared" si="12"/>
        <v>0.19179133103183735</v>
      </c>
      <c r="K532" s="66" t="s">
        <v>4210</v>
      </c>
    </row>
    <row r="533" spans="2:12" x14ac:dyDescent="0.3">
      <c r="B533" s="27" t="s">
        <v>2534</v>
      </c>
      <c r="C533" s="27">
        <v>803</v>
      </c>
      <c r="D533" s="44" t="s">
        <v>1544</v>
      </c>
      <c r="E533" s="109">
        <v>10</v>
      </c>
      <c r="F533" s="27"/>
      <c r="G533" s="27">
        <v>2</v>
      </c>
      <c r="H533" s="44">
        <v>52.14</v>
      </c>
      <c r="I533" s="44">
        <f t="shared" si="12"/>
        <v>0.3835826620636747</v>
      </c>
      <c r="K533" s="66" t="s">
        <v>4211</v>
      </c>
    </row>
    <row r="534" spans="2:12" x14ac:dyDescent="0.3">
      <c r="B534" s="27" t="s">
        <v>3603</v>
      </c>
      <c r="C534" s="27">
        <v>804</v>
      </c>
      <c r="D534" s="44" t="s">
        <v>539</v>
      </c>
      <c r="E534" s="109">
        <v>1.99</v>
      </c>
      <c r="F534" s="27"/>
      <c r="G534" s="27">
        <v>1</v>
      </c>
      <c r="H534" s="44">
        <v>52.14</v>
      </c>
      <c r="I534" s="44">
        <f t="shared" si="12"/>
        <v>3.8166474875335636E-2</v>
      </c>
      <c r="K534" s="66" t="s">
        <v>4212</v>
      </c>
      <c r="L534" s="66" t="s">
        <v>3647</v>
      </c>
    </row>
    <row r="535" spans="2:12" x14ac:dyDescent="0.3">
      <c r="B535" s="27" t="s">
        <v>3603</v>
      </c>
      <c r="C535" s="27">
        <v>805</v>
      </c>
      <c r="D535" s="44" t="s">
        <v>3607</v>
      </c>
      <c r="E535" s="109">
        <v>5.09</v>
      </c>
      <c r="F535" s="27"/>
      <c r="G535" s="27">
        <v>1</v>
      </c>
      <c r="H535" s="44">
        <v>52.14</v>
      </c>
      <c r="I535" s="44">
        <f t="shared" si="12"/>
        <v>9.7621787495205212E-2</v>
      </c>
      <c r="K535" s="66" t="s">
        <v>4212</v>
      </c>
      <c r="L535" s="66" t="s">
        <v>3648</v>
      </c>
    </row>
    <row r="536" spans="2:12" x14ac:dyDescent="0.3">
      <c r="B536" s="27" t="s">
        <v>3603</v>
      </c>
      <c r="C536" s="27">
        <v>806</v>
      </c>
      <c r="D536" s="44" t="s">
        <v>360</v>
      </c>
      <c r="E536" s="109">
        <v>4.99</v>
      </c>
      <c r="F536" s="27">
        <v>10</v>
      </c>
      <c r="G536" s="27">
        <v>1</v>
      </c>
      <c r="H536" s="44">
        <v>52.14</v>
      </c>
      <c r="I536" s="44">
        <f t="shared" si="12"/>
        <v>9.570387418488685E-2</v>
      </c>
      <c r="K536" s="66" t="s">
        <v>4213</v>
      </c>
      <c r="L536" s="66" t="s">
        <v>3649</v>
      </c>
    </row>
    <row r="537" spans="2:12" x14ac:dyDescent="0.3">
      <c r="B537" s="27" t="s">
        <v>3603</v>
      </c>
      <c r="C537" s="27">
        <v>807</v>
      </c>
      <c r="D537" s="44" t="s">
        <v>358</v>
      </c>
      <c r="E537" s="109">
        <v>3.49</v>
      </c>
      <c r="F537" s="27">
        <v>50</v>
      </c>
      <c r="G537" s="27">
        <v>1</v>
      </c>
      <c r="H537" s="44">
        <v>52.14</v>
      </c>
      <c r="I537" s="44">
        <f t="shared" si="12"/>
        <v>6.6935174530111247E-2</v>
      </c>
      <c r="K537" s="66" t="s">
        <v>4214</v>
      </c>
      <c r="L537" s="66" t="s">
        <v>3650</v>
      </c>
    </row>
    <row r="538" spans="2:12" x14ac:dyDescent="0.3">
      <c r="B538" s="27" t="s">
        <v>3603</v>
      </c>
      <c r="C538" s="27">
        <v>808</v>
      </c>
      <c r="D538" s="44" t="s">
        <v>3608</v>
      </c>
      <c r="E538" s="109">
        <v>3.99</v>
      </c>
      <c r="F538" s="27"/>
      <c r="G538" s="27">
        <v>1</v>
      </c>
      <c r="H538" s="44">
        <v>52.14</v>
      </c>
      <c r="I538" s="44">
        <f t="shared" si="12"/>
        <v>7.652474108170311E-2</v>
      </c>
      <c r="K538" s="66" t="s">
        <v>4215</v>
      </c>
      <c r="L538" s="66" t="s">
        <v>3651</v>
      </c>
    </row>
    <row r="539" spans="2:12" x14ac:dyDescent="0.3">
      <c r="B539" s="162" t="s">
        <v>340</v>
      </c>
      <c r="C539" s="27"/>
      <c r="D539" s="44"/>
      <c r="E539" s="109"/>
      <c r="F539" s="27"/>
      <c r="G539" s="27"/>
      <c r="H539" s="44"/>
      <c r="I539" s="44"/>
    </row>
    <row r="540" spans="2:12" x14ac:dyDescent="0.3">
      <c r="B540" s="27" t="s">
        <v>4861</v>
      </c>
      <c r="C540" s="27">
        <v>833</v>
      </c>
      <c r="D540" s="44" t="s">
        <v>393</v>
      </c>
      <c r="E540" s="109">
        <v>39.99</v>
      </c>
      <c r="F540" s="27"/>
      <c r="G540" s="27">
        <v>1</v>
      </c>
      <c r="H540" s="44">
        <v>156.43</v>
      </c>
      <c r="I540" s="44">
        <f t="shared" si="12"/>
        <v>0.25564150099085853</v>
      </c>
      <c r="K540" s="66" t="s">
        <v>4876</v>
      </c>
      <c r="L540" s="66" t="s">
        <v>4877</v>
      </c>
    </row>
    <row r="541" spans="2:12" x14ac:dyDescent="0.3">
      <c r="B541" s="27" t="s">
        <v>3603</v>
      </c>
      <c r="C541" s="27">
        <v>834</v>
      </c>
      <c r="D541" s="44" t="s">
        <v>4862</v>
      </c>
      <c r="E541" s="109">
        <v>1.99</v>
      </c>
      <c r="F541" s="27"/>
      <c r="G541" s="27">
        <v>1</v>
      </c>
      <c r="H541" s="44">
        <v>4.3499999999999996</v>
      </c>
      <c r="I541" s="44">
        <f t="shared" si="12"/>
        <v>0.45747126436781615</v>
      </c>
      <c r="K541" s="66" t="s">
        <v>4878</v>
      </c>
      <c r="L541" s="66" t="s">
        <v>4879</v>
      </c>
    </row>
    <row r="542" spans="2:12" x14ac:dyDescent="0.3">
      <c r="B542" s="27" t="s">
        <v>3603</v>
      </c>
      <c r="C542" s="27">
        <v>835</v>
      </c>
      <c r="D542" s="44" t="s">
        <v>359</v>
      </c>
      <c r="E542" s="109">
        <v>6.99</v>
      </c>
      <c r="F542" s="27">
        <v>500</v>
      </c>
      <c r="G542" s="27">
        <v>1</v>
      </c>
      <c r="H542" s="44">
        <v>52.14</v>
      </c>
      <c r="I542" s="44">
        <f t="shared" si="12"/>
        <v>0.13406214039125433</v>
      </c>
      <c r="K542" s="66" t="s">
        <v>5341</v>
      </c>
      <c r="L542" s="66" t="s">
        <v>4881</v>
      </c>
    </row>
    <row r="543" spans="2:12" x14ac:dyDescent="0.3">
      <c r="B543" s="27" t="s">
        <v>3600</v>
      </c>
      <c r="C543" s="27">
        <v>836</v>
      </c>
      <c r="D543" s="44" t="s">
        <v>214</v>
      </c>
      <c r="E543" s="109">
        <v>164.3</v>
      </c>
      <c r="F543" s="27"/>
      <c r="G543" s="27">
        <v>1</v>
      </c>
      <c r="H543" s="44">
        <v>156.43</v>
      </c>
      <c r="I543" s="44">
        <f t="shared" si="12"/>
        <v>1.0503100428306591</v>
      </c>
      <c r="K543" s="66" t="s">
        <v>5342</v>
      </c>
      <c r="L543" s="66" t="s">
        <v>5343</v>
      </c>
    </row>
    <row r="544" spans="2:12" x14ac:dyDescent="0.3">
      <c r="B544" s="27" t="s">
        <v>3600</v>
      </c>
      <c r="C544" s="27">
        <v>837</v>
      </c>
      <c r="D544" s="44" t="s">
        <v>357</v>
      </c>
      <c r="E544" s="109">
        <v>119.99</v>
      </c>
      <c r="F544" s="27"/>
      <c r="G544" s="27">
        <v>1</v>
      </c>
      <c r="H544" s="44">
        <v>156.43</v>
      </c>
      <c r="I544" s="44">
        <f t="shared" si="12"/>
        <v>0.76705235568624941</v>
      </c>
      <c r="K544" s="66" t="s">
        <v>5344</v>
      </c>
      <c r="L544" s="66" t="s">
        <v>3646</v>
      </c>
    </row>
    <row r="545" spans="2:12" x14ac:dyDescent="0.3">
      <c r="B545" s="162" t="s">
        <v>4176</v>
      </c>
      <c r="C545" s="27"/>
      <c r="D545" s="27"/>
      <c r="E545" s="109"/>
      <c r="F545" s="27"/>
      <c r="G545" s="27"/>
      <c r="H545" s="44"/>
      <c r="I545" s="44"/>
    </row>
    <row r="546" spans="2:12" x14ac:dyDescent="0.3">
      <c r="B546" s="27" t="s">
        <v>219</v>
      </c>
      <c r="C546" s="27">
        <v>839</v>
      </c>
      <c r="D546" s="44" t="s">
        <v>219</v>
      </c>
      <c r="E546" s="107">
        <v>157.5</v>
      </c>
      <c r="F546" s="27"/>
      <c r="G546" s="27">
        <v>1</v>
      </c>
      <c r="H546" s="44">
        <v>52.14</v>
      </c>
      <c r="I546" s="44">
        <f t="shared" si="12"/>
        <v>3.0207134637514383</v>
      </c>
      <c r="L546" s="66" t="s">
        <v>4887</v>
      </c>
    </row>
    <row r="547" spans="2:12" x14ac:dyDescent="0.3">
      <c r="B547" s="27" t="s">
        <v>2543</v>
      </c>
      <c r="C547" s="27">
        <v>840</v>
      </c>
      <c r="D547" s="44" t="s">
        <v>362</v>
      </c>
      <c r="E547" s="107">
        <v>45</v>
      </c>
      <c r="F547" s="27"/>
      <c r="G547" s="27">
        <v>1</v>
      </c>
      <c r="H547" s="44">
        <v>4.3499999999999996</v>
      </c>
      <c r="I547" s="44">
        <f t="shared" si="12"/>
        <v>10.344827586206897</v>
      </c>
      <c r="K547" s="66" t="s">
        <v>3634</v>
      </c>
      <c r="L547" s="66" t="s">
        <v>4218</v>
      </c>
    </row>
    <row r="548" spans="2:12" x14ac:dyDescent="0.3">
      <c r="B548" s="27" t="s">
        <v>3604</v>
      </c>
      <c r="C548" s="27">
        <v>841</v>
      </c>
      <c r="D548" s="44" t="s">
        <v>3612</v>
      </c>
      <c r="E548" s="107">
        <v>5.99</v>
      </c>
      <c r="F548" s="27"/>
      <c r="G548" s="27">
        <v>1</v>
      </c>
      <c r="H548" s="44">
        <v>4.3499999999999996</v>
      </c>
      <c r="I548" s="44">
        <f t="shared" si="12"/>
        <v>1.3770114942528737</v>
      </c>
      <c r="K548" s="66" t="s">
        <v>4219</v>
      </c>
      <c r="L548" s="66" t="s">
        <v>3654</v>
      </c>
    </row>
    <row r="549" spans="2:12" x14ac:dyDescent="0.3">
      <c r="B549" s="27" t="s">
        <v>2544</v>
      </c>
      <c r="C549" s="27">
        <v>842</v>
      </c>
      <c r="D549" s="44" t="s">
        <v>218</v>
      </c>
      <c r="E549" s="109">
        <v>20</v>
      </c>
      <c r="F549" s="27"/>
      <c r="G549" s="27">
        <v>1</v>
      </c>
      <c r="H549" s="44">
        <v>1</v>
      </c>
      <c r="I549" s="44">
        <f t="shared" si="12"/>
        <v>20</v>
      </c>
      <c r="K549" s="66" t="s">
        <v>4888</v>
      </c>
    </row>
    <row r="550" spans="2:12" x14ac:dyDescent="0.3">
      <c r="B550" s="27" t="s">
        <v>3604</v>
      </c>
      <c r="C550" s="27">
        <v>843</v>
      </c>
      <c r="D550" s="44" t="s">
        <v>3613</v>
      </c>
      <c r="E550" s="109">
        <v>22.5</v>
      </c>
      <c r="F550" s="27"/>
      <c r="G550" s="27">
        <v>2</v>
      </c>
      <c r="H550" s="44">
        <v>52.14</v>
      </c>
      <c r="I550" s="44">
        <f t="shared" si="12"/>
        <v>0.86306098964326816</v>
      </c>
      <c r="K550" s="66" t="s">
        <v>4889</v>
      </c>
    </row>
    <row r="551" spans="2:12" x14ac:dyDescent="0.3">
      <c r="B551" s="27" t="s">
        <v>364</v>
      </c>
      <c r="C551" s="27">
        <v>844</v>
      </c>
      <c r="D551" s="44" t="s">
        <v>221</v>
      </c>
      <c r="E551" s="107">
        <v>70</v>
      </c>
      <c r="F551" s="27"/>
      <c r="G551" s="27">
        <v>2</v>
      </c>
      <c r="H551" s="44">
        <v>52.14</v>
      </c>
      <c r="I551" s="44">
        <f t="shared" si="12"/>
        <v>2.6850786344457229</v>
      </c>
      <c r="K551" s="66" t="s">
        <v>4890</v>
      </c>
    </row>
    <row r="552" spans="2:12" x14ac:dyDescent="0.3">
      <c r="B552" s="27" t="s">
        <v>2546</v>
      </c>
      <c r="C552" s="27">
        <v>845</v>
      </c>
      <c r="D552" s="44" t="s">
        <v>222</v>
      </c>
      <c r="E552" s="107">
        <v>80</v>
      </c>
      <c r="F552" s="27"/>
      <c r="G552" s="27">
        <v>2</v>
      </c>
      <c r="H552" s="44">
        <v>521.42999999999995</v>
      </c>
      <c r="I552" s="44">
        <f t="shared" si="12"/>
        <v>0.30684847438774143</v>
      </c>
      <c r="K552" s="66" t="s">
        <v>4891</v>
      </c>
      <c r="L552" s="66" t="s">
        <v>4224</v>
      </c>
    </row>
    <row r="553" spans="2:12" x14ac:dyDescent="0.3">
      <c r="B553" s="27" t="s">
        <v>2546</v>
      </c>
      <c r="C553" s="27">
        <v>846</v>
      </c>
      <c r="D553" s="44" t="s">
        <v>2547</v>
      </c>
      <c r="E553" s="107">
        <v>6</v>
      </c>
      <c r="F553" s="27"/>
      <c r="G553" s="27">
        <v>2</v>
      </c>
      <c r="H553" s="44">
        <v>521.42999999999995</v>
      </c>
      <c r="I553" s="44">
        <f t="shared" si="12"/>
        <v>2.3013635579080607E-2</v>
      </c>
      <c r="L553" s="66" t="s">
        <v>4225</v>
      </c>
    </row>
    <row r="554" spans="2:12" x14ac:dyDescent="0.3">
      <c r="B554" s="162" t="s">
        <v>340</v>
      </c>
      <c r="C554" s="27"/>
      <c r="D554" s="44"/>
      <c r="E554" s="44"/>
      <c r="F554" s="27"/>
      <c r="G554" s="27"/>
      <c r="H554" s="44"/>
      <c r="I554" s="44"/>
    </row>
    <row r="555" spans="2:12" x14ac:dyDescent="0.3">
      <c r="B555" s="27" t="s">
        <v>4885</v>
      </c>
      <c r="C555" s="27">
        <v>867</v>
      </c>
      <c r="D555" s="44" t="s">
        <v>4886</v>
      </c>
      <c r="E555" s="107">
        <v>38.99</v>
      </c>
      <c r="F555" s="27"/>
      <c r="G555" s="27">
        <v>1</v>
      </c>
      <c r="H555" s="44">
        <v>52.14</v>
      </c>
      <c r="I555" s="44">
        <f t="shared" si="12"/>
        <v>0.74779439969313388</v>
      </c>
      <c r="K555" s="66" t="s">
        <v>5362</v>
      </c>
      <c r="L555" s="66" t="s">
        <v>4902</v>
      </c>
    </row>
    <row r="556" spans="2:12" x14ac:dyDescent="0.3">
      <c r="B556" s="27" t="s">
        <v>364</v>
      </c>
      <c r="C556" s="27">
        <v>868</v>
      </c>
      <c r="D556" s="44" t="s">
        <v>220</v>
      </c>
      <c r="E556" s="107">
        <v>984.5</v>
      </c>
      <c r="F556" s="27"/>
      <c r="G556" s="27">
        <v>1</v>
      </c>
      <c r="H556" s="44">
        <v>52.14</v>
      </c>
      <c r="I556" s="44">
        <f t="shared" si="12"/>
        <v>18.881856540084389</v>
      </c>
      <c r="K556" s="66" t="s">
        <v>5363</v>
      </c>
      <c r="L556" s="66" t="s">
        <v>5364</v>
      </c>
    </row>
    <row r="557" spans="2:12" x14ac:dyDescent="0.3">
      <c r="D557" s="178" t="s">
        <v>7034</v>
      </c>
      <c r="E557" s="110">
        <v>279</v>
      </c>
      <c r="G557" s="27">
        <v>1</v>
      </c>
      <c r="H557" s="44">
        <v>52.14</v>
      </c>
      <c r="I557" s="44">
        <f t="shared" si="12"/>
        <v>5.350978135788262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8"/>
  <sheetViews>
    <sheetView zoomScale="80" zoomScaleNormal="80" workbookViewId="0">
      <pane ySplit="2" topLeftCell="A103" activePane="bottomLeft" state="frozen"/>
      <selection activeCell="F365" sqref="F365"/>
      <selection pane="bottomLeft" activeCell="D116" sqref="A1:XFD1048576"/>
    </sheetView>
  </sheetViews>
  <sheetFormatPr defaultColWidth="9" defaultRowHeight="14" x14ac:dyDescent="0.3"/>
  <cols>
    <col min="1" max="1" width="24.25" style="66" customWidth="1"/>
    <col min="2" max="2" width="6" style="83" customWidth="1"/>
    <col min="3" max="3" width="34.83203125" style="83" customWidth="1"/>
    <col min="4" max="4" width="14" style="125" customWidth="1"/>
    <col min="5" max="5" width="9.33203125" style="83" customWidth="1"/>
    <col min="6" max="6" width="9.25" style="83" bestFit="1" customWidth="1"/>
    <col min="7" max="7" width="17.58203125" style="25" bestFit="1" customWidth="1"/>
    <col min="8" max="8" width="14.33203125" style="83" bestFit="1" customWidth="1"/>
    <col min="9" max="26" width="9" style="83"/>
    <col min="27" max="16384" width="9" style="66"/>
  </cols>
  <sheetData>
    <row r="1" spans="1:11" s="66" customFormat="1" x14ac:dyDescent="0.3">
      <c r="A1" s="68" t="s">
        <v>545</v>
      </c>
      <c r="B1" s="80"/>
      <c r="C1" s="80"/>
      <c r="D1" s="119"/>
      <c r="E1" s="80"/>
      <c r="F1" s="80"/>
      <c r="G1" s="99"/>
      <c r="H1" s="80"/>
      <c r="I1" s="83"/>
      <c r="J1" s="83"/>
      <c r="K1" s="83"/>
    </row>
    <row r="2" spans="1:11" s="66" customFormat="1" x14ac:dyDescent="0.3">
      <c r="A2" s="69" t="s">
        <v>8</v>
      </c>
      <c r="B2" s="40" t="s">
        <v>0</v>
      </c>
      <c r="C2" s="40" t="s">
        <v>1</v>
      </c>
      <c r="D2" s="111" t="s">
        <v>867</v>
      </c>
      <c r="E2" s="84" t="s">
        <v>3</v>
      </c>
      <c r="F2" s="84" t="s">
        <v>4</v>
      </c>
      <c r="G2" s="85" t="s">
        <v>5</v>
      </c>
      <c r="H2" s="85" t="s">
        <v>6</v>
      </c>
      <c r="I2" s="83"/>
      <c r="J2" s="83"/>
      <c r="K2" s="83"/>
    </row>
    <row r="3" spans="1:11" s="66" customFormat="1" x14ac:dyDescent="0.3">
      <c r="A3" s="69" t="s">
        <v>7</v>
      </c>
      <c r="B3" s="73"/>
      <c r="C3" s="73"/>
      <c r="D3" s="119"/>
      <c r="E3" s="80"/>
      <c r="F3" s="80"/>
      <c r="G3" s="99"/>
      <c r="H3" s="80"/>
      <c r="I3" s="83"/>
      <c r="J3" s="83"/>
      <c r="K3" s="83"/>
    </row>
    <row r="4" spans="1:11" s="66" customFormat="1" x14ac:dyDescent="0.3">
      <c r="A4" s="69"/>
      <c r="B4" s="73">
        <v>1</v>
      </c>
      <c r="C4" s="86" t="s">
        <v>17</v>
      </c>
      <c r="D4" s="120">
        <v>1.3</v>
      </c>
      <c r="E4" s="80">
        <v>5</v>
      </c>
      <c r="F4" s="80">
        <v>1</v>
      </c>
      <c r="G4" s="99">
        <v>1</v>
      </c>
      <c r="H4" s="44">
        <f t="shared" ref="H4:H67" si="0">+(D4*F4)/G4</f>
        <v>1.3</v>
      </c>
      <c r="I4" s="83"/>
      <c r="J4" s="83"/>
      <c r="K4" s="83"/>
    </row>
    <row r="5" spans="1:11" s="66" customFormat="1" x14ac:dyDescent="0.3">
      <c r="A5" s="69"/>
      <c r="B5" s="73">
        <v>2</v>
      </c>
      <c r="C5" s="86" t="s">
        <v>18</v>
      </c>
      <c r="D5" s="120">
        <v>1.05</v>
      </c>
      <c r="E5" s="80">
        <v>1</v>
      </c>
      <c r="F5" s="80">
        <v>1</v>
      </c>
      <c r="G5" s="99">
        <v>1.37</v>
      </c>
      <c r="H5" s="44">
        <f t="shared" si="0"/>
        <v>0.76642335766423353</v>
      </c>
      <c r="I5" s="83"/>
      <c r="J5" s="83"/>
      <c r="K5" s="83"/>
    </row>
    <row r="6" spans="1:11" s="66" customFormat="1" x14ac:dyDescent="0.3">
      <c r="A6" s="69"/>
      <c r="B6" s="73">
        <v>3</v>
      </c>
      <c r="C6" s="86" t="s">
        <v>19</v>
      </c>
      <c r="D6" s="120">
        <v>0.89</v>
      </c>
      <c r="E6" s="80">
        <v>6</v>
      </c>
      <c r="F6" s="80">
        <v>1</v>
      </c>
      <c r="G6" s="99">
        <v>1.5</v>
      </c>
      <c r="H6" s="44">
        <f t="shared" si="0"/>
        <v>0.59333333333333338</v>
      </c>
      <c r="I6" s="83"/>
      <c r="J6" s="83"/>
      <c r="K6" s="83"/>
    </row>
    <row r="7" spans="1:11" s="66" customFormat="1" x14ac:dyDescent="0.3">
      <c r="A7" s="69"/>
      <c r="B7" s="73">
        <v>4</v>
      </c>
      <c r="C7" s="86" t="s">
        <v>224</v>
      </c>
      <c r="D7" s="120">
        <v>3.98</v>
      </c>
      <c r="E7" s="80">
        <v>1</v>
      </c>
      <c r="F7" s="80">
        <v>1</v>
      </c>
      <c r="G7" s="99">
        <v>1.75</v>
      </c>
      <c r="H7" s="44">
        <f t="shared" si="0"/>
        <v>2.2742857142857145</v>
      </c>
      <c r="I7" s="83"/>
      <c r="J7" s="83"/>
      <c r="K7" s="83"/>
    </row>
    <row r="8" spans="1:11" s="66" customFormat="1" x14ac:dyDescent="0.3">
      <c r="A8" s="69"/>
      <c r="B8" s="73">
        <v>5</v>
      </c>
      <c r="C8" s="86" t="s">
        <v>20</v>
      </c>
      <c r="D8" s="120">
        <v>2.59</v>
      </c>
      <c r="E8" s="80">
        <v>1</v>
      </c>
      <c r="F8" s="80">
        <v>1</v>
      </c>
      <c r="G8" s="99">
        <v>1.45</v>
      </c>
      <c r="H8" s="44">
        <f t="shared" si="0"/>
        <v>1.7862068965517242</v>
      </c>
      <c r="I8" s="83"/>
      <c r="J8" s="83"/>
      <c r="K8" s="83"/>
    </row>
    <row r="9" spans="1:11" s="66" customFormat="1" x14ac:dyDescent="0.3">
      <c r="A9" s="69"/>
      <c r="B9" s="73">
        <v>6</v>
      </c>
      <c r="C9" s="86" t="s">
        <v>2065</v>
      </c>
      <c r="D9" s="120">
        <v>2.5499999999999998</v>
      </c>
      <c r="E9" s="80">
        <v>1</v>
      </c>
      <c r="F9" s="80">
        <v>1</v>
      </c>
      <c r="G9" s="99">
        <v>2</v>
      </c>
      <c r="H9" s="44">
        <f t="shared" si="0"/>
        <v>1.2749999999999999</v>
      </c>
      <c r="I9" s="83"/>
      <c r="J9" s="83"/>
      <c r="K9" s="83"/>
    </row>
    <row r="10" spans="1:11" s="66" customFormat="1" x14ac:dyDescent="0.3">
      <c r="A10" s="69"/>
      <c r="B10" s="73">
        <v>7</v>
      </c>
      <c r="C10" s="86" t="s">
        <v>3659</v>
      </c>
      <c r="D10" s="120">
        <v>1.58</v>
      </c>
      <c r="E10" s="80">
        <v>1</v>
      </c>
      <c r="F10" s="80">
        <v>4</v>
      </c>
      <c r="G10" s="99">
        <v>1</v>
      </c>
      <c r="H10" s="44">
        <f t="shared" si="0"/>
        <v>6.32</v>
      </c>
      <c r="I10" s="83"/>
      <c r="J10" s="83"/>
      <c r="K10" s="83"/>
    </row>
    <row r="11" spans="1:11" s="66" customFormat="1" x14ac:dyDescent="0.3">
      <c r="A11" s="69"/>
      <c r="B11" s="73">
        <v>8</v>
      </c>
      <c r="C11" s="86" t="s">
        <v>2572</v>
      </c>
      <c r="D11" s="120">
        <v>2</v>
      </c>
      <c r="E11" s="80">
        <v>1</v>
      </c>
      <c r="F11" s="80">
        <v>1</v>
      </c>
      <c r="G11" s="99">
        <v>1</v>
      </c>
      <c r="H11" s="44">
        <f t="shared" si="0"/>
        <v>2</v>
      </c>
      <c r="I11" s="83"/>
      <c r="J11" s="83"/>
      <c r="K11" s="83"/>
    </row>
    <row r="12" spans="1:11" s="66" customFormat="1" x14ac:dyDescent="0.3">
      <c r="A12" s="69"/>
      <c r="B12" s="73">
        <v>9</v>
      </c>
      <c r="C12" s="86" t="s">
        <v>22</v>
      </c>
      <c r="D12" s="120">
        <v>2.1</v>
      </c>
      <c r="E12" s="80">
        <v>1</v>
      </c>
      <c r="F12" s="80">
        <v>1</v>
      </c>
      <c r="G12" s="99">
        <v>4</v>
      </c>
      <c r="H12" s="44">
        <f t="shared" si="0"/>
        <v>0.52500000000000002</v>
      </c>
      <c r="I12" s="83"/>
      <c r="J12" s="83"/>
      <c r="K12" s="83"/>
    </row>
    <row r="13" spans="1:11" s="66" customFormat="1" x14ac:dyDescent="0.3">
      <c r="A13" s="69"/>
      <c r="B13" s="73">
        <v>10</v>
      </c>
      <c r="C13" s="86" t="s">
        <v>25</v>
      </c>
      <c r="D13" s="120">
        <v>1.31</v>
      </c>
      <c r="E13" s="80">
        <v>1</v>
      </c>
      <c r="F13" s="80">
        <v>1</v>
      </c>
      <c r="G13" s="99">
        <v>1.5</v>
      </c>
      <c r="H13" s="44">
        <f t="shared" si="0"/>
        <v>0.87333333333333341</v>
      </c>
      <c r="I13" s="83"/>
      <c r="J13" s="83"/>
      <c r="K13" s="83"/>
    </row>
    <row r="14" spans="1:11" s="66" customFormat="1" x14ac:dyDescent="0.3">
      <c r="A14" s="69"/>
      <c r="B14" s="73">
        <v>11</v>
      </c>
      <c r="C14" s="86" t="s">
        <v>3661</v>
      </c>
      <c r="D14" s="120">
        <v>3.47</v>
      </c>
      <c r="E14" s="80">
        <v>1</v>
      </c>
      <c r="F14" s="80">
        <v>1</v>
      </c>
      <c r="G14" s="99">
        <v>2</v>
      </c>
      <c r="H14" s="44">
        <f t="shared" si="0"/>
        <v>1.7350000000000001</v>
      </c>
      <c r="I14" s="83"/>
      <c r="J14" s="83"/>
      <c r="K14" s="83"/>
    </row>
    <row r="15" spans="1:11" s="66" customFormat="1" x14ac:dyDescent="0.3">
      <c r="A15" s="69"/>
      <c r="B15" s="73">
        <v>12</v>
      </c>
      <c r="C15" s="86" t="s">
        <v>3663</v>
      </c>
      <c r="D15" s="120">
        <v>1.31</v>
      </c>
      <c r="E15" s="80">
        <v>1</v>
      </c>
      <c r="F15" s="80">
        <v>1</v>
      </c>
      <c r="G15" s="99">
        <v>2.5</v>
      </c>
      <c r="H15" s="44">
        <f t="shared" si="0"/>
        <v>0.52400000000000002</v>
      </c>
      <c r="I15" s="83"/>
      <c r="J15" s="83"/>
      <c r="K15" s="83"/>
    </row>
    <row r="16" spans="1:11" s="66" customFormat="1" x14ac:dyDescent="0.3">
      <c r="A16" s="69"/>
      <c r="B16" s="73">
        <v>13</v>
      </c>
      <c r="C16" s="86" t="s">
        <v>227</v>
      </c>
      <c r="D16" s="120">
        <v>1.48</v>
      </c>
      <c r="E16" s="80">
        <v>1</v>
      </c>
      <c r="F16" s="80">
        <v>1</v>
      </c>
      <c r="G16" s="99">
        <v>4</v>
      </c>
      <c r="H16" s="44">
        <f t="shared" si="0"/>
        <v>0.37</v>
      </c>
      <c r="I16" s="83"/>
      <c r="J16" s="83"/>
      <c r="K16" s="83"/>
    </row>
    <row r="17" spans="1:11" s="66" customFormat="1" x14ac:dyDescent="0.3">
      <c r="A17" s="69"/>
      <c r="B17" s="73">
        <v>14</v>
      </c>
      <c r="C17" s="86" t="s">
        <v>26</v>
      </c>
      <c r="D17" s="120">
        <v>1.26</v>
      </c>
      <c r="E17" s="80">
        <v>1</v>
      </c>
      <c r="F17" s="80">
        <v>1</v>
      </c>
      <c r="G17" s="99">
        <v>26</v>
      </c>
      <c r="H17" s="44">
        <f t="shared" si="0"/>
        <v>4.8461538461538459E-2</v>
      </c>
      <c r="I17" s="83"/>
      <c r="J17" s="83"/>
      <c r="K17" s="83"/>
    </row>
    <row r="18" spans="1:11" s="66" customFormat="1" x14ac:dyDescent="0.3">
      <c r="A18" s="69"/>
      <c r="B18" s="73">
        <v>15</v>
      </c>
      <c r="C18" s="86" t="s">
        <v>27</v>
      </c>
      <c r="D18" s="120">
        <v>0.94</v>
      </c>
      <c r="E18" s="80">
        <v>1</v>
      </c>
      <c r="F18" s="80">
        <v>1</v>
      </c>
      <c r="G18" s="99">
        <v>2.6</v>
      </c>
      <c r="H18" s="44">
        <f t="shared" si="0"/>
        <v>0.36153846153846153</v>
      </c>
      <c r="I18" s="83"/>
      <c r="J18" s="83"/>
      <c r="K18" s="83"/>
    </row>
    <row r="19" spans="1:11" s="66" customFormat="1" x14ac:dyDescent="0.3">
      <c r="A19" s="69"/>
      <c r="B19" s="73">
        <v>16</v>
      </c>
      <c r="C19" s="86" t="s">
        <v>546</v>
      </c>
      <c r="D19" s="120">
        <v>0.41</v>
      </c>
      <c r="E19" s="80">
        <v>1</v>
      </c>
      <c r="F19" s="80">
        <v>1</v>
      </c>
      <c r="G19" s="99">
        <v>1</v>
      </c>
      <c r="H19" s="44">
        <f t="shared" si="0"/>
        <v>0.41</v>
      </c>
      <c r="I19" s="83"/>
      <c r="J19" s="83"/>
      <c r="K19" s="83"/>
    </row>
    <row r="20" spans="1:11" s="66" customFormat="1" x14ac:dyDescent="0.3">
      <c r="A20" s="69"/>
      <c r="B20" s="73">
        <v>17</v>
      </c>
      <c r="C20" s="86" t="s">
        <v>286</v>
      </c>
      <c r="D20" s="120">
        <v>0.53</v>
      </c>
      <c r="E20" s="80">
        <v>1</v>
      </c>
      <c r="F20" s="80">
        <v>1</v>
      </c>
      <c r="G20" s="99">
        <v>10</v>
      </c>
      <c r="H20" s="44">
        <f t="shared" si="0"/>
        <v>5.3000000000000005E-2</v>
      </c>
      <c r="I20" s="83"/>
      <c r="J20" s="83"/>
      <c r="K20" s="83"/>
    </row>
    <row r="21" spans="1:11" s="66" customFormat="1" x14ac:dyDescent="0.3">
      <c r="A21" s="69"/>
      <c r="B21" s="73">
        <v>18</v>
      </c>
      <c r="C21" s="86" t="s">
        <v>872</v>
      </c>
      <c r="D21" s="120">
        <v>0.45</v>
      </c>
      <c r="E21" s="80">
        <v>1</v>
      </c>
      <c r="F21" s="80">
        <v>1</v>
      </c>
      <c r="G21" s="99">
        <v>2</v>
      </c>
      <c r="H21" s="44">
        <f t="shared" si="0"/>
        <v>0.22500000000000001</v>
      </c>
      <c r="I21" s="83"/>
      <c r="J21" s="83"/>
      <c r="K21" s="83"/>
    </row>
    <row r="22" spans="1:11" s="66" customFormat="1" x14ac:dyDescent="0.3">
      <c r="A22" s="69"/>
      <c r="B22" s="73">
        <v>19</v>
      </c>
      <c r="C22" s="86" t="s">
        <v>29</v>
      </c>
      <c r="D22" s="120">
        <v>0.04</v>
      </c>
      <c r="E22" s="80">
        <v>1</v>
      </c>
      <c r="F22" s="80">
        <v>1</v>
      </c>
      <c r="G22" s="99">
        <v>1</v>
      </c>
      <c r="H22" s="44">
        <f t="shared" si="0"/>
        <v>0.04</v>
      </c>
      <c r="I22" s="83"/>
      <c r="J22" s="83"/>
      <c r="K22" s="83"/>
    </row>
    <row r="23" spans="1:11" s="66" customFormat="1" x14ac:dyDescent="0.3">
      <c r="A23" s="69"/>
      <c r="B23" s="73">
        <v>20</v>
      </c>
      <c r="C23" s="86" t="s">
        <v>30</v>
      </c>
      <c r="D23" s="120">
        <v>0.11</v>
      </c>
      <c r="E23" s="80">
        <v>1</v>
      </c>
      <c r="F23" s="80">
        <v>1</v>
      </c>
      <c r="G23" s="99">
        <v>1</v>
      </c>
      <c r="H23" s="44">
        <f t="shared" si="0"/>
        <v>0.11</v>
      </c>
      <c r="I23" s="83"/>
      <c r="J23" s="83"/>
      <c r="K23" s="83"/>
    </row>
    <row r="24" spans="1:11" s="66" customFormat="1" x14ac:dyDescent="0.3">
      <c r="A24" s="69"/>
      <c r="B24" s="73">
        <v>21</v>
      </c>
      <c r="C24" s="86" t="s">
        <v>30</v>
      </c>
      <c r="D24" s="120">
        <v>0.37</v>
      </c>
      <c r="E24" s="80">
        <v>1</v>
      </c>
      <c r="F24" s="80">
        <v>1</v>
      </c>
      <c r="G24" s="99">
        <v>2</v>
      </c>
      <c r="H24" s="44">
        <f t="shared" si="0"/>
        <v>0.185</v>
      </c>
      <c r="I24" s="83"/>
      <c r="J24" s="83"/>
      <c r="K24" s="83"/>
    </row>
    <row r="25" spans="1:11" s="66" customFormat="1" ht="14.5" x14ac:dyDescent="0.35">
      <c r="A25" s="70"/>
      <c r="B25" s="73">
        <v>22</v>
      </c>
      <c r="C25" s="73" t="s">
        <v>260</v>
      </c>
      <c r="D25" s="120">
        <v>0.26</v>
      </c>
      <c r="E25" s="80">
        <v>1</v>
      </c>
      <c r="F25" s="80">
        <v>1</v>
      </c>
      <c r="G25" s="99">
        <v>4</v>
      </c>
      <c r="H25" s="44">
        <f t="shared" si="0"/>
        <v>6.5000000000000002E-2</v>
      </c>
      <c r="I25" s="83"/>
      <c r="J25" s="83"/>
      <c r="K25" s="83"/>
    </row>
    <row r="26" spans="1:11" s="66" customFormat="1" ht="14.5" x14ac:dyDescent="0.35">
      <c r="A26" s="70"/>
      <c r="B26" s="73">
        <v>23</v>
      </c>
      <c r="C26" s="73" t="s">
        <v>31</v>
      </c>
      <c r="D26" s="120">
        <v>0.95</v>
      </c>
      <c r="E26" s="80">
        <v>1</v>
      </c>
      <c r="F26" s="80">
        <v>1</v>
      </c>
      <c r="G26" s="99">
        <v>1</v>
      </c>
      <c r="H26" s="44">
        <f t="shared" si="0"/>
        <v>0.95</v>
      </c>
      <c r="I26" s="83"/>
      <c r="J26" s="83"/>
      <c r="K26" s="83"/>
    </row>
    <row r="27" spans="1:11" s="66" customFormat="1" ht="14.5" x14ac:dyDescent="0.35">
      <c r="A27" s="70"/>
      <c r="B27" s="73">
        <v>24</v>
      </c>
      <c r="C27" s="73" t="s">
        <v>288</v>
      </c>
      <c r="D27" s="120">
        <v>1</v>
      </c>
      <c r="E27" s="80">
        <v>1</v>
      </c>
      <c r="F27" s="80">
        <v>1</v>
      </c>
      <c r="G27" s="99">
        <v>2</v>
      </c>
      <c r="H27" s="44">
        <f t="shared" si="0"/>
        <v>0.5</v>
      </c>
      <c r="I27" s="83"/>
      <c r="J27" s="83"/>
      <c r="K27" s="83"/>
    </row>
    <row r="28" spans="1:11" s="66" customFormat="1" ht="14.5" x14ac:dyDescent="0.35">
      <c r="A28" s="70"/>
      <c r="B28" s="73">
        <v>25</v>
      </c>
      <c r="C28" s="73" t="s">
        <v>32</v>
      </c>
      <c r="D28" s="120">
        <v>0.75</v>
      </c>
      <c r="E28" s="80">
        <v>1</v>
      </c>
      <c r="F28" s="80">
        <v>2</v>
      </c>
      <c r="G28" s="99">
        <v>1.3</v>
      </c>
      <c r="H28" s="44">
        <f t="shared" si="0"/>
        <v>1.1538461538461537</v>
      </c>
      <c r="I28" s="83"/>
      <c r="J28" s="83"/>
      <c r="K28" s="83"/>
    </row>
    <row r="29" spans="1:11" s="66" customFormat="1" ht="14.5" x14ac:dyDescent="0.35">
      <c r="A29" s="70"/>
      <c r="B29" s="73">
        <v>26</v>
      </c>
      <c r="C29" s="73" t="s">
        <v>35</v>
      </c>
      <c r="D29" s="120">
        <v>0.66</v>
      </c>
      <c r="E29" s="80">
        <v>1</v>
      </c>
      <c r="F29" s="80">
        <v>1</v>
      </c>
      <c r="G29" s="99">
        <v>6.6</v>
      </c>
      <c r="H29" s="44">
        <f t="shared" si="0"/>
        <v>0.1</v>
      </c>
      <c r="I29" s="83"/>
      <c r="J29" s="83"/>
      <c r="K29" s="83"/>
    </row>
    <row r="30" spans="1:11" s="66" customFormat="1" ht="14.5" x14ac:dyDescent="0.35">
      <c r="A30" s="70"/>
      <c r="B30" s="73">
        <v>27</v>
      </c>
      <c r="C30" s="73" t="s">
        <v>868</v>
      </c>
      <c r="D30" s="120">
        <v>0.32</v>
      </c>
      <c r="E30" s="80">
        <v>1</v>
      </c>
      <c r="F30" s="80">
        <v>1</v>
      </c>
      <c r="G30" s="99">
        <v>1</v>
      </c>
      <c r="H30" s="44">
        <f t="shared" si="0"/>
        <v>0.32</v>
      </c>
      <c r="I30" s="83"/>
      <c r="J30" s="83"/>
      <c r="K30" s="83"/>
    </row>
    <row r="31" spans="1:11" s="66" customFormat="1" ht="14.5" x14ac:dyDescent="0.35">
      <c r="A31" s="70"/>
      <c r="B31" s="73">
        <v>28</v>
      </c>
      <c r="C31" s="73" t="s">
        <v>36</v>
      </c>
      <c r="D31" s="119">
        <v>2.1</v>
      </c>
      <c r="E31" s="80">
        <v>3</v>
      </c>
      <c r="F31" s="80">
        <v>1</v>
      </c>
      <c r="G31" s="99">
        <v>3</v>
      </c>
      <c r="H31" s="44">
        <f t="shared" si="0"/>
        <v>0.70000000000000007</v>
      </c>
      <c r="I31" s="83"/>
      <c r="J31" s="83"/>
      <c r="K31" s="83"/>
    </row>
    <row r="32" spans="1:11" s="66" customFormat="1" ht="14.5" x14ac:dyDescent="0.35">
      <c r="A32" s="70"/>
      <c r="B32" s="73">
        <v>29</v>
      </c>
      <c r="C32" s="73" t="s">
        <v>230</v>
      </c>
      <c r="D32" s="119">
        <v>0.74</v>
      </c>
      <c r="E32" s="80">
        <v>1</v>
      </c>
      <c r="F32" s="80">
        <v>1</v>
      </c>
      <c r="G32" s="99">
        <v>6</v>
      </c>
      <c r="H32" s="44">
        <f t="shared" si="0"/>
        <v>0.12333333333333334</v>
      </c>
      <c r="I32" s="83"/>
      <c r="J32" s="83"/>
      <c r="K32" s="83"/>
    </row>
    <row r="33" spans="1:11" s="66" customFormat="1" ht="14.5" x14ac:dyDescent="0.35">
      <c r="A33" s="70"/>
      <c r="B33" s="73">
        <v>30</v>
      </c>
      <c r="C33" s="73" t="s">
        <v>38</v>
      </c>
      <c r="D33" s="119">
        <v>1.05</v>
      </c>
      <c r="E33" s="80">
        <v>1</v>
      </c>
      <c r="F33" s="80">
        <v>1</v>
      </c>
      <c r="G33" s="99">
        <v>1</v>
      </c>
      <c r="H33" s="44">
        <f t="shared" si="0"/>
        <v>1.05</v>
      </c>
      <c r="I33" s="83"/>
      <c r="J33" s="83"/>
      <c r="K33" s="83"/>
    </row>
    <row r="34" spans="1:11" s="66" customFormat="1" ht="14.5" x14ac:dyDescent="0.35">
      <c r="A34" s="70"/>
      <c r="B34" s="73">
        <v>31</v>
      </c>
      <c r="C34" s="73" t="s">
        <v>39</v>
      </c>
      <c r="D34" s="119">
        <v>0.89</v>
      </c>
      <c r="E34" s="80">
        <v>1</v>
      </c>
      <c r="F34" s="80">
        <v>1</v>
      </c>
      <c r="G34" s="99">
        <v>1</v>
      </c>
      <c r="H34" s="44">
        <f t="shared" si="0"/>
        <v>0.89</v>
      </c>
      <c r="I34" s="83"/>
      <c r="J34" s="83"/>
      <c r="K34" s="83"/>
    </row>
    <row r="35" spans="1:11" s="66" customFormat="1" ht="14.5" x14ac:dyDescent="0.35">
      <c r="A35" s="70"/>
      <c r="B35" s="73">
        <v>32</v>
      </c>
      <c r="C35" s="73" t="s">
        <v>6211</v>
      </c>
      <c r="D35" s="119">
        <v>1.49</v>
      </c>
      <c r="E35" s="80">
        <v>1</v>
      </c>
      <c r="F35" s="80">
        <v>1</v>
      </c>
      <c r="G35" s="99">
        <v>16</v>
      </c>
      <c r="H35" s="44">
        <f t="shared" si="0"/>
        <v>9.3124999999999999E-2</v>
      </c>
      <c r="I35" s="83"/>
      <c r="J35" s="83"/>
      <c r="K35" s="83"/>
    </row>
    <row r="36" spans="1:11" s="66" customFormat="1" ht="14.5" x14ac:dyDescent="0.35">
      <c r="A36" s="70"/>
      <c r="B36" s="73">
        <v>33</v>
      </c>
      <c r="C36" s="73" t="s">
        <v>40</v>
      </c>
      <c r="D36" s="119">
        <v>0.6</v>
      </c>
      <c r="E36" s="80">
        <v>1</v>
      </c>
      <c r="F36" s="80">
        <v>1</v>
      </c>
      <c r="G36" s="99">
        <v>1.3</v>
      </c>
      <c r="H36" s="44">
        <f t="shared" si="0"/>
        <v>0.46153846153846151</v>
      </c>
      <c r="I36" s="83"/>
      <c r="J36" s="83"/>
      <c r="K36" s="83"/>
    </row>
    <row r="37" spans="1:11" s="66" customFormat="1" ht="14.5" x14ac:dyDescent="0.35">
      <c r="A37" s="70"/>
      <c r="B37" s="73">
        <v>34</v>
      </c>
      <c r="C37" s="73" t="s">
        <v>228</v>
      </c>
      <c r="D37" s="119">
        <v>1.05</v>
      </c>
      <c r="E37" s="80">
        <v>1</v>
      </c>
      <c r="F37" s="80">
        <v>1</v>
      </c>
      <c r="G37" s="99">
        <v>1</v>
      </c>
      <c r="H37" s="44">
        <f t="shared" si="0"/>
        <v>1.05</v>
      </c>
      <c r="I37" s="83"/>
      <c r="J37" s="83"/>
      <c r="K37" s="83"/>
    </row>
    <row r="38" spans="1:11" s="66" customFormat="1" ht="14.5" x14ac:dyDescent="0.35">
      <c r="A38" s="70"/>
      <c r="B38" s="73">
        <v>35</v>
      </c>
      <c r="C38" s="73" t="s">
        <v>229</v>
      </c>
      <c r="D38" s="119">
        <v>0.45</v>
      </c>
      <c r="E38" s="80">
        <v>1</v>
      </c>
      <c r="F38" s="80">
        <v>1</v>
      </c>
      <c r="G38" s="99">
        <v>1</v>
      </c>
      <c r="H38" s="44">
        <f t="shared" si="0"/>
        <v>0.45</v>
      </c>
      <c r="I38" s="83"/>
      <c r="J38" s="83"/>
      <c r="K38" s="83"/>
    </row>
    <row r="39" spans="1:11" s="66" customFormat="1" ht="14.5" x14ac:dyDescent="0.35">
      <c r="A39" s="70"/>
      <c r="B39" s="73">
        <v>36</v>
      </c>
      <c r="C39" s="73" t="s">
        <v>6217</v>
      </c>
      <c r="D39" s="119">
        <v>0.43</v>
      </c>
      <c r="E39" s="80">
        <v>1</v>
      </c>
      <c r="F39" s="80">
        <v>1</v>
      </c>
      <c r="G39" s="99">
        <v>1</v>
      </c>
      <c r="H39" s="44">
        <f t="shared" si="0"/>
        <v>0.43</v>
      </c>
      <c r="I39" s="83"/>
      <c r="J39" s="83"/>
      <c r="K39" s="83"/>
    </row>
    <row r="40" spans="1:11" s="66" customFormat="1" ht="14.5" x14ac:dyDescent="0.35">
      <c r="A40" s="70"/>
      <c r="B40" s="73">
        <v>37</v>
      </c>
      <c r="C40" s="73" t="s">
        <v>6219</v>
      </c>
      <c r="D40" s="119">
        <v>0.13</v>
      </c>
      <c r="E40" s="80">
        <v>1</v>
      </c>
      <c r="F40" s="80">
        <v>1</v>
      </c>
      <c r="G40" s="99">
        <v>1</v>
      </c>
      <c r="H40" s="44">
        <f t="shared" si="0"/>
        <v>0.13</v>
      </c>
      <c r="I40" s="83"/>
      <c r="J40" s="83"/>
      <c r="K40" s="83"/>
    </row>
    <row r="41" spans="1:11" s="66" customFormat="1" ht="14.5" x14ac:dyDescent="0.35">
      <c r="A41" s="70"/>
      <c r="B41" s="73">
        <v>38</v>
      </c>
      <c r="C41" s="73" t="s">
        <v>6222</v>
      </c>
      <c r="D41" s="119">
        <v>1.68</v>
      </c>
      <c r="E41" s="80">
        <v>1</v>
      </c>
      <c r="F41" s="80">
        <v>1</v>
      </c>
      <c r="G41" s="99">
        <v>1</v>
      </c>
      <c r="H41" s="44">
        <f t="shared" si="0"/>
        <v>1.68</v>
      </c>
      <c r="I41" s="83"/>
      <c r="J41" s="83"/>
      <c r="K41" s="83"/>
    </row>
    <row r="42" spans="1:11" s="66" customFormat="1" ht="14.5" x14ac:dyDescent="0.35">
      <c r="A42" s="70"/>
      <c r="B42" s="73">
        <v>39</v>
      </c>
      <c r="C42" s="73" t="s">
        <v>45</v>
      </c>
      <c r="D42" s="119">
        <v>1.42</v>
      </c>
      <c r="E42" s="80">
        <v>1</v>
      </c>
      <c r="F42" s="80">
        <v>1</v>
      </c>
      <c r="G42" s="99">
        <v>1.5</v>
      </c>
      <c r="H42" s="44">
        <f t="shared" si="0"/>
        <v>0.94666666666666666</v>
      </c>
      <c r="I42" s="83"/>
      <c r="J42" s="83"/>
      <c r="K42" s="83"/>
    </row>
    <row r="43" spans="1:11" s="66" customFormat="1" ht="14.5" x14ac:dyDescent="0.35">
      <c r="A43" s="70"/>
      <c r="B43" s="73">
        <v>40</v>
      </c>
      <c r="C43" s="73" t="s">
        <v>46</v>
      </c>
      <c r="D43" s="119">
        <v>1.68</v>
      </c>
      <c r="E43" s="80">
        <v>1</v>
      </c>
      <c r="F43" s="80">
        <v>1</v>
      </c>
      <c r="G43" s="99">
        <v>1</v>
      </c>
      <c r="H43" s="44">
        <f t="shared" si="0"/>
        <v>1.68</v>
      </c>
      <c r="I43" s="83"/>
      <c r="J43" s="83"/>
      <c r="K43" s="83"/>
    </row>
    <row r="44" spans="1:11" s="66" customFormat="1" ht="14.5" x14ac:dyDescent="0.35">
      <c r="A44" s="70"/>
      <c r="B44" s="73">
        <v>41</v>
      </c>
      <c r="C44" s="73" t="s">
        <v>547</v>
      </c>
      <c r="D44" s="119">
        <v>0.79</v>
      </c>
      <c r="E44" s="80">
        <v>1</v>
      </c>
      <c r="F44" s="80">
        <v>1</v>
      </c>
      <c r="G44" s="99">
        <v>1</v>
      </c>
      <c r="H44" s="44">
        <f t="shared" si="0"/>
        <v>0.79</v>
      </c>
      <c r="I44" s="83"/>
      <c r="J44" s="83"/>
      <c r="K44" s="83"/>
    </row>
    <row r="45" spans="1:11" s="66" customFormat="1" ht="14.5" x14ac:dyDescent="0.35">
      <c r="A45" s="70"/>
      <c r="B45" s="73">
        <v>42</v>
      </c>
      <c r="C45" s="73" t="s">
        <v>290</v>
      </c>
      <c r="D45" s="119">
        <v>2</v>
      </c>
      <c r="E45" s="80">
        <v>1</v>
      </c>
      <c r="F45" s="80">
        <v>1</v>
      </c>
      <c r="G45" s="99">
        <v>1</v>
      </c>
      <c r="H45" s="44">
        <f t="shared" si="0"/>
        <v>2</v>
      </c>
      <c r="I45" s="83"/>
      <c r="J45" s="83"/>
      <c r="K45" s="83"/>
    </row>
    <row r="46" spans="1:11" s="66" customFormat="1" ht="14.5" x14ac:dyDescent="0.35">
      <c r="A46" s="70"/>
      <c r="B46" s="73">
        <v>43</v>
      </c>
      <c r="C46" s="73" t="s">
        <v>47</v>
      </c>
      <c r="D46" s="119">
        <v>2.1</v>
      </c>
      <c r="E46" s="80">
        <v>1</v>
      </c>
      <c r="F46" s="80">
        <v>1</v>
      </c>
      <c r="G46" s="99">
        <v>5</v>
      </c>
      <c r="H46" s="44">
        <f t="shared" si="0"/>
        <v>0.42000000000000004</v>
      </c>
      <c r="I46" s="83"/>
      <c r="J46" s="83"/>
      <c r="K46" s="83"/>
    </row>
    <row r="47" spans="1:11" s="66" customFormat="1" ht="14.5" x14ac:dyDescent="0.35">
      <c r="A47" s="70"/>
      <c r="B47" s="73">
        <v>44</v>
      </c>
      <c r="C47" s="73" t="s">
        <v>5377</v>
      </c>
      <c r="D47" s="119">
        <v>0.63</v>
      </c>
      <c r="E47" s="80">
        <v>1</v>
      </c>
      <c r="F47" s="80">
        <v>1</v>
      </c>
      <c r="G47" s="99">
        <v>6</v>
      </c>
      <c r="H47" s="44">
        <f t="shared" si="0"/>
        <v>0.105</v>
      </c>
      <c r="I47" s="83"/>
      <c r="J47" s="83"/>
      <c r="K47" s="83"/>
    </row>
    <row r="48" spans="1:11" s="66" customFormat="1" ht="14.5" x14ac:dyDescent="0.35">
      <c r="A48" s="70"/>
      <c r="B48" s="73">
        <v>45</v>
      </c>
      <c r="C48" s="73" t="s">
        <v>50</v>
      </c>
      <c r="D48" s="119">
        <v>0.59</v>
      </c>
      <c r="E48" s="80">
        <v>20</v>
      </c>
      <c r="F48" s="80">
        <v>2</v>
      </c>
      <c r="G48" s="99">
        <v>1.78</v>
      </c>
      <c r="H48" s="44">
        <f t="shared" si="0"/>
        <v>0.6629213483146067</v>
      </c>
      <c r="I48" s="83"/>
      <c r="J48" s="83"/>
      <c r="K48" s="83"/>
    </row>
    <row r="49" spans="1:11" s="66" customFormat="1" ht="14.5" x14ac:dyDescent="0.35">
      <c r="A49" s="70"/>
      <c r="B49" s="73">
        <v>46</v>
      </c>
      <c r="C49" s="73" t="s">
        <v>231</v>
      </c>
      <c r="D49" s="119">
        <v>1.39</v>
      </c>
      <c r="E49" s="80">
        <v>4</v>
      </c>
      <c r="F49" s="80">
        <v>1</v>
      </c>
      <c r="G49" s="99">
        <v>2</v>
      </c>
      <c r="H49" s="44">
        <f t="shared" si="0"/>
        <v>0.69499999999999995</v>
      </c>
      <c r="I49" s="83"/>
      <c r="J49" s="83"/>
      <c r="K49" s="83"/>
    </row>
    <row r="50" spans="1:11" s="66" customFormat="1" ht="14.5" x14ac:dyDescent="0.35">
      <c r="A50" s="70"/>
      <c r="B50" s="73">
        <v>47</v>
      </c>
      <c r="C50" s="73" t="s">
        <v>52</v>
      </c>
      <c r="D50" s="119">
        <v>0.32</v>
      </c>
      <c r="E50" s="80">
        <v>1</v>
      </c>
      <c r="F50" s="80">
        <v>1</v>
      </c>
      <c r="G50" s="99">
        <v>1.5</v>
      </c>
      <c r="H50" s="44">
        <f t="shared" si="0"/>
        <v>0.21333333333333335</v>
      </c>
      <c r="I50" s="83"/>
      <c r="J50" s="83"/>
      <c r="K50" s="83"/>
    </row>
    <row r="51" spans="1:11" s="66" customFormat="1" ht="14.5" x14ac:dyDescent="0.35">
      <c r="A51" s="70"/>
      <c r="B51" s="73">
        <v>48</v>
      </c>
      <c r="C51" s="73" t="s">
        <v>52</v>
      </c>
      <c r="D51" s="119">
        <v>0.47</v>
      </c>
      <c r="E51" s="80">
        <v>1</v>
      </c>
      <c r="F51" s="80">
        <v>1</v>
      </c>
      <c r="G51" s="99">
        <v>6</v>
      </c>
      <c r="H51" s="44">
        <f t="shared" si="0"/>
        <v>7.8333333333333324E-2</v>
      </c>
      <c r="I51" s="83"/>
      <c r="J51" s="83"/>
      <c r="K51" s="83"/>
    </row>
    <row r="52" spans="1:11" s="66" customFormat="1" ht="14.5" x14ac:dyDescent="0.35">
      <c r="A52" s="70"/>
      <c r="B52" s="73">
        <v>49</v>
      </c>
      <c r="C52" s="73" t="s">
        <v>548</v>
      </c>
      <c r="D52" s="119">
        <v>1.99</v>
      </c>
      <c r="E52" s="80">
        <v>9</v>
      </c>
      <c r="F52" s="80">
        <v>1</v>
      </c>
      <c r="G52" s="99">
        <v>4.5</v>
      </c>
      <c r="H52" s="44">
        <f t="shared" si="0"/>
        <v>0.44222222222222224</v>
      </c>
      <c r="I52" s="83"/>
      <c r="J52" s="83"/>
      <c r="K52" s="83"/>
    </row>
    <row r="53" spans="1:11" s="66" customFormat="1" ht="14.5" x14ac:dyDescent="0.35">
      <c r="A53" s="70"/>
      <c r="B53" s="73">
        <v>50</v>
      </c>
      <c r="C53" s="73" t="s">
        <v>53</v>
      </c>
      <c r="D53" s="119">
        <v>2.1</v>
      </c>
      <c r="E53" s="80">
        <v>1</v>
      </c>
      <c r="F53" s="80">
        <v>1</v>
      </c>
      <c r="G53" s="99">
        <v>5</v>
      </c>
      <c r="H53" s="44">
        <f t="shared" si="0"/>
        <v>0.42000000000000004</v>
      </c>
      <c r="I53" s="83"/>
      <c r="J53" s="83"/>
      <c r="K53" s="83"/>
    </row>
    <row r="54" spans="1:11" s="66" customFormat="1" ht="14.5" x14ac:dyDescent="0.35">
      <c r="A54" s="70"/>
      <c r="B54" s="73">
        <v>51</v>
      </c>
      <c r="C54" s="73" t="s">
        <v>54</v>
      </c>
      <c r="D54" s="119">
        <v>0.6</v>
      </c>
      <c r="E54" s="80">
        <v>1</v>
      </c>
      <c r="F54" s="80">
        <v>1</v>
      </c>
      <c r="G54" s="99">
        <v>10</v>
      </c>
      <c r="H54" s="44">
        <f t="shared" si="0"/>
        <v>0.06</v>
      </c>
      <c r="I54" s="83"/>
      <c r="J54" s="83"/>
      <c r="K54" s="83"/>
    </row>
    <row r="55" spans="1:11" s="66" customFormat="1" ht="14.5" x14ac:dyDescent="0.35">
      <c r="A55" s="70"/>
      <c r="B55" s="73">
        <v>52</v>
      </c>
      <c r="C55" s="73" t="s">
        <v>6243</v>
      </c>
      <c r="D55" s="119">
        <v>1.58</v>
      </c>
      <c r="E55" s="80">
        <v>1</v>
      </c>
      <c r="F55" s="80">
        <v>1</v>
      </c>
      <c r="G55" s="99">
        <v>4</v>
      </c>
      <c r="H55" s="44">
        <f t="shared" si="0"/>
        <v>0.39500000000000002</v>
      </c>
      <c r="I55" s="83"/>
      <c r="J55" s="83"/>
      <c r="K55" s="83"/>
    </row>
    <row r="56" spans="1:11" s="66" customFormat="1" ht="14.5" x14ac:dyDescent="0.35">
      <c r="A56" s="70"/>
      <c r="B56" s="73">
        <v>53</v>
      </c>
      <c r="C56" s="73" t="s">
        <v>370</v>
      </c>
      <c r="D56" s="119">
        <v>1.63</v>
      </c>
      <c r="E56" s="80">
        <v>12</v>
      </c>
      <c r="F56" s="80">
        <v>1</v>
      </c>
      <c r="G56" s="99">
        <v>6</v>
      </c>
      <c r="H56" s="44">
        <f t="shared" si="0"/>
        <v>0.27166666666666667</v>
      </c>
      <c r="I56" s="83"/>
      <c r="J56" s="83"/>
      <c r="K56" s="83"/>
    </row>
    <row r="57" spans="1:11" s="66" customFormat="1" ht="14.5" x14ac:dyDescent="0.35">
      <c r="A57" s="70"/>
      <c r="B57" s="73">
        <v>54</v>
      </c>
      <c r="C57" s="73" t="s">
        <v>549</v>
      </c>
      <c r="D57" s="109">
        <v>2.8</v>
      </c>
      <c r="E57" s="80">
        <v>1</v>
      </c>
      <c r="F57" s="80">
        <v>1</v>
      </c>
      <c r="G57" s="99">
        <v>2</v>
      </c>
      <c r="H57" s="44">
        <f t="shared" si="0"/>
        <v>1.4</v>
      </c>
      <c r="I57" s="83"/>
      <c r="J57" s="83"/>
      <c r="K57" s="83"/>
    </row>
    <row r="58" spans="1:11" s="66" customFormat="1" ht="14.5" x14ac:dyDescent="0.35">
      <c r="A58" s="70"/>
      <c r="B58" s="73">
        <v>55</v>
      </c>
      <c r="C58" s="73" t="s">
        <v>56</v>
      </c>
      <c r="D58" s="109">
        <v>1.58</v>
      </c>
      <c r="E58" s="80">
        <v>4</v>
      </c>
      <c r="F58" s="80">
        <v>1</v>
      </c>
      <c r="G58" s="99">
        <v>4</v>
      </c>
      <c r="H58" s="44">
        <f t="shared" si="0"/>
        <v>0.39500000000000002</v>
      </c>
      <c r="I58" s="83"/>
      <c r="J58" s="83"/>
      <c r="K58" s="83"/>
    </row>
    <row r="59" spans="1:11" s="66" customFormat="1" ht="14.5" x14ac:dyDescent="0.35">
      <c r="A59" s="70"/>
      <c r="B59" s="73">
        <v>56</v>
      </c>
      <c r="C59" s="73" t="s">
        <v>57</v>
      </c>
      <c r="D59" s="109">
        <v>0.57999999999999996</v>
      </c>
      <c r="E59" s="80">
        <v>1</v>
      </c>
      <c r="F59" s="80">
        <v>1</v>
      </c>
      <c r="G59" s="99">
        <v>13</v>
      </c>
      <c r="H59" s="44">
        <f t="shared" si="0"/>
        <v>4.4615384615384612E-2</v>
      </c>
      <c r="I59" s="83"/>
      <c r="J59" s="83"/>
      <c r="K59" s="83"/>
    </row>
    <row r="60" spans="1:11" s="66" customFormat="1" ht="14.5" x14ac:dyDescent="0.35">
      <c r="A60" s="70"/>
      <c r="B60" s="73">
        <v>57</v>
      </c>
      <c r="C60" s="73" t="s">
        <v>57</v>
      </c>
      <c r="D60" s="109">
        <v>0.57999999999999996</v>
      </c>
      <c r="E60" s="80">
        <v>1</v>
      </c>
      <c r="F60" s="80">
        <v>1</v>
      </c>
      <c r="G60" s="99">
        <v>6</v>
      </c>
      <c r="H60" s="44">
        <f t="shared" si="0"/>
        <v>9.6666666666666665E-2</v>
      </c>
      <c r="I60" s="83"/>
      <c r="J60" s="83"/>
      <c r="K60" s="83"/>
    </row>
    <row r="61" spans="1:11" s="66" customFormat="1" ht="14.5" x14ac:dyDescent="0.35">
      <c r="A61" s="70"/>
      <c r="B61" s="73">
        <v>58</v>
      </c>
      <c r="C61" s="73" t="s">
        <v>58</v>
      </c>
      <c r="D61" s="121">
        <v>1.26</v>
      </c>
      <c r="E61" s="80">
        <v>1</v>
      </c>
      <c r="F61" s="80">
        <v>1</v>
      </c>
      <c r="G61" s="99">
        <v>12</v>
      </c>
      <c r="H61" s="44">
        <f t="shared" si="0"/>
        <v>0.105</v>
      </c>
      <c r="I61" s="83"/>
      <c r="J61" s="83"/>
      <c r="K61" s="83"/>
    </row>
    <row r="62" spans="1:11" s="66" customFormat="1" ht="14.5" x14ac:dyDescent="0.35">
      <c r="A62" s="70"/>
      <c r="B62" s="73">
        <v>59</v>
      </c>
      <c r="C62" s="73" t="s">
        <v>265</v>
      </c>
      <c r="D62" s="121">
        <v>0.44999999999999996</v>
      </c>
      <c r="E62" s="80">
        <v>1</v>
      </c>
      <c r="F62" s="80">
        <v>1</v>
      </c>
      <c r="G62" s="99">
        <v>4</v>
      </c>
      <c r="H62" s="44">
        <f t="shared" si="0"/>
        <v>0.11249999999999999</v>
      </c>
      <c r="I62" s="83"/>
      <c r="J62" s="83"/>
      <c r="K62" s="83"/>
    </row>
    <row r="63" spans="1:11" s="66" customFormat="1" ht="14.5" x14ac:dyDescent="0.35">
      <c r="A63" s="70"/>
      <c r="B63" s="73">
        <v>60</v>
      </c>
      <c r="C63" s="73" t="s">
        <v>6256</v>
      </c>
      <c r="D63" s="119">
        <v>1.05</v>
      </c>
      <c r="E63" s="80">
        <v>1</v>
      </c>
      <c r="F63" s="80">
        <v>1</v>
      </c>
      <c r="G63" s="99">
        <v>6</v>
      </c>
      <c r="H63" s="44">
        <f t="shared" si="0"/>
        <v>0.17500000000000002</v>
      </c>
      <c r="I63" s="83"/>
      <c r="J63" s="83"/>
      <c r="K63" s="83"/>
    </row>
    <row r="64" spans="1:11" s="66" customFormat="1" ht="14.5" x14ac:dyDescent="0.35">
      <c r="A64" s="70"/>
      <c r="B64" s="73">
        <v>61</v>
      </c>
      <c r="C64" s="73" t="s">
        <v>60</v>
      </c>
      <c r="D64" s="119">
        <v>1.1000000000000001</v>
      </c>
      <c r="E64" s="80">
        <v>1</v>
      </c>
      <c r="F64" s="80">
        <v>1</v>
      </c>
      <c r="G64" s="99">
        <v>2</v>
      </c>
      <c r="H64" s="44">
        <f t="shared" si="0"/>
        <v>0.55000000000000004</v>
      </c>
      <c r="I64" s="83"/>
      <c r="J64" s="83"/>
      <c r="K64" s="83"/>
    </row>
    <row r="65" spans="1:11" s="66" customFormat="1" ht="14.5" x14ac:dyDescent="0.35">
      <c r="A65" s="70"/>
      <c r="B65" s="73">
        <v>62</v>
      </c>
      <c r="C65" s="73" t="s">
        <v>551</v>
      </c>
      <c r="D65" s="119">
        <v>3.46</v>
      </c>
      <c r="E65" s="80">
        <v>1</v>
      </c>
      <c r="F65" s="80">
        <v>1</v>
      </c>
      <c r="G65" s="99">
        <v>1.6</v>
      </c>
      <c r="H65" s="44">
        <f t="shared" si="0"/>
        <v>2.1624999999999996</v>
      </c>
      <c r="I65" s="83"/>
      <c r="J65" s="83"/>
      <c r="K65" s="83"/>
    </row>
    <row r="66" spans="1:11" s="66" customFormat="1" ht="14.5" x14ac:dyDescent="0.35">
      <c r="A66" s="70"/>
      <c r="B66" s="73">
        <v>63</v>
      </c>
      <c r="C66" s="73" t="s">
        <v>61</v>
      </c>
      <c r="D66" s="119">
        <v>3.15</v>
      </c>
      <c r="E66" s="80">
        <v>1</v>
      </c>
      <c r="F66" s="80">
        <v>1</v>
      </c>
      <c r="G66" s="99">
        <v>2</v>
      </c>
      <c r="H66" s="44">
        <f t="shared" si="0"/>
        <v>1.575</v>
      </c>
      <c r="I66" s="83"/>
      <c r="J66" s="83"/>
      <c r="K66" s="83"/>
    </row>
    <row r="67" spans="1:11" s="66" customFormat="1" ht="14.5" x14ac:dyDescent="0.35">
      <c r="A67" s="70"/>
      <c r="B67" s="73">
        <v>64</v>
      </c>
      <c r="C67" s="73" t="s">
        <v>1677</v>
      </c>
      <c r="D67" s="119">
        <v>0.65</v>
      </c>
      <c r="E67" s="80">
        <v>1</v>
      </c>
      <c r="F67" s="80">
        <v>1</v>
      </c>
      <c r="G67" s="99">
        <v>16</v>
      </c>
      <c r="H67" s="44">
        <f t="shared" si="0"/>
        <v>4.0625000000000001E-2</v>
      </c>
      <c r="I67" s="83"/>
      <c r="J67" s="83"/>
      <c r="K67" s="83"/>
    </row>
    <row r="68" spans="1:11" s="66" customFormat="1" ht="14.5" x14ac:dyDescent="0.35">
      <c r="A68" s="70"/>
      <c r="B68" s="73">
        <v>65</v>
      </c>
      <c r="C68" s="73" t="s">
        <v>6266</v>
      </c>
      <c r="D68" s="119">
        <v>1.58</v>
      </c>
      <c r="E68" s="80">
        <v>1</v>
      </c>
      <c r="F68" s="80">
        <v>1</v>
      </c>
      <c r="G68" s="99">
        <v>1</v>
      </c>
      <c r="H68" s="44">
        <f t="shared" ref="H68:H75" si="1">+(D68*F68)/G68</f>
        <v>1.58</v>
      </c>
      <c r="I68" s="83"/>
      <c r="J68" s="83"/>
      <c r="K68" s="83"/>
    </row>
    <row r="69" spans="1:11" s="66" customFormat="1" ht="14.5" x14ac:dyDescent="0.35">
      <c r="A69" s="70"/>
      <c r="B69" s="73">
        <v>66</v>
      </c>
      <c r="C69" s="73" t="s">
        <v>550</v>
      </c>
      <c r="D69" s="119">
        <v>2.63</v>
      </c>
      <c r="E69" s="80">
        <v>1</v>
      </c>
      <c r="F69" s="80">
        <v>1</v>
      </c>
      <c r="G69" s="99">
        <v>1</v>
      </c>
      <c r="H69" s="44">
        <f t="shared" si="1"/>
        <v>2.63</v>
      </c>
      <c r="I69" s="83"/>
      <c r="J69" s="83"/>
      <c r="K69" s="83"/>
    </row>
    <row r="70" spans="1:11" s="66" customFormat="1" ht="14.5" x14ac:dyDescent="0.35">
      <c r="A70" s="70"/>
      <c r="B70" s="73">
        <v>67</v>
      </c>
      <c r="C70" s="73" t="s">
        <v>64</v>
      </c>
      <c r="D70" s="119">
        <v>1.58</v>
      </c>
      <c r="E70" s="80">
        <v>1</v>
      </c>
      <c r="F70" s="80">
        <v>1</v>
      </c>
      <c r="G70" s="99">
        <v>24</v>
      </c>
      <c r="H70" s="44">
        <f t="shared" si="1"/>
        <v>6.5833333333333341E-2</v>
      </c>
      <c r="I70" s="83"/>
      <c r="J70" s="83"/>
      <c r="K70" s="83"/>
    </row>
    <row r="71" spans="1:11" s="66" customFormat="1" ht="14.5" x14ac:dyDescent="0.35">
      <c r="A71" s="70"/>
      <c r="B71" s="73">
        <v>68</v>
      </c>
      <c r="C71" s="73" t="s">
        <v>6270</v>
      </c>
      <c r="D71" s="119">
        <v>0.65</v>
      </c>
      <c r="E71" s="80">
        <v>1</v>
      </c>
      <c r="F71" s="80">
        <v>1</v>
      </c>
      <c r="G71" s="99">
        <v>2</v>
      </c>
      <c r="H71" s="44">
        <f t="shared" si="1"/>
        <v>0.32500000000000001</v>
      </c>
      <c r="I71" s="83"/>
      <c r="J71" s="83"/>
      <c r="K71" s="83"/>
    </row>
    <row r="72" spans="1:11" s="66" customFormat="1" ht="14.5" x14ac:dyDescent="0.35">
      <c r="A72" s="70"/>
      <c r="B72" s="73">
        <v>69</v>
      </c>
      <c r="C72" s="73" t="s">
        <v>296</v>
      </c>
      <c r="D72" s="119">
        <v>1.3</v>
      </c>
      <c r="E72" s="80">
        <v>12</v>
      </c>
      <c r="F72" s="80">
        <v>1</v>
      </c>
      <c r="G72" s="99">
        <v>12</v>
      </c>
      <c r="H72" s="44">
        <f t="shared" si="1"/>
        <v>0.10833333333333334</v>
      </c>
      <c r="I72" s="83"/>
      <c r="J72" s="83"/>
      <c r="K72" s="83"/>
    </row>
    <row r="73" spans="1:11" s="66" customFormat="1" ht="14.5" x14ac:dyDescent="0.35">
      <c r="A73" s="70"/>
      <c r="B73" s="73">
        <v>70</v>
      </c>
      <c r="C73" s="73" t="s">
        <v>5381</v>
      </c>
      <c r="D73" s="119">
        <v>50</v>
      </c>
      <c r="E73" s="80"/>
      <c r="F73" s="80">
        <v>1</v>
      </c>
      <c r="G73" s="99">
        <v>52.14</v>
      </c>
      <c r="H73" s="44">
        <f t="shared" si="1"/>
        <v>0.95895665515918682</v>
      </c>
      <c r="I73" s="83"/>
      <c r="J73" s="83"/>
      <c r="K73" s="83"/>
    </row>
    <row r="74" spans="1:11" s="66" customFormat="1" ht="14.5" x14ac:dyDescent="0.35">
      <c r="A74" s="70"/>
      <c r="B74" s="73">
        <v>71</v>
      </c>
      <c r="C74" s="80" t="s">
        <v>299</v>
      </c>
      <c r="D74" s="119">
        <v>15</v>
      </c>
      <c r="E74" s="80"/>
      <c r="F74" s="80">
        <v>1</v>
      </c>
      <c r="G74" s="99">
        <v>2</v>
      </c>
      <c r="H74" s="44">
        <f t="shared" si="1"/>
        <v>7.5</v>
      </c>
      <c r="I74" s="83"/>
      <c r="J74" s="83"/>
      <c r="K74" s="83"/>
    </row>
    <row r="75" spans="1:11" s="66" customFormat="1" ht="14.5" x14ac:dyDescent="0.35">
      <c r="A75" s="70"/>
      <c r="B75" s="73">
        <v>72</v>
      </c>
      <c r="C75" s="80" t="s">
        <v>2593</v>
      </c>
      <c r="D75" s="119">
        <v>10</v>
      </c>
      <c r="E75" s="80"/>
      <c r="F75" s="80">
        <v>1</v>
      </c>
      <c r="G75" s="99">
        <v>4.3499999999999996</v>
      </c>
      <c r="H75" s="44">
        <f t="shared" si="1"/>
        <v>2.298850574712644</v>
      </c>
      <c r="I75" s="83"/>
      <c r="J75" s="83"/>
      <c r="K75" s="83"/>
    </row>
    <row r="76" spans="1:11" s="66" customFormat="1" ht="14.5" x14ac:dyDescent="0.35">
      <c r="A76" s="70"/>
      <c r="B76" s="73"/>
      <c r="C76" s="80"/>
      <c r="D76" s="119"/>
      <c r="E76" s="80"/>
      <c r="F76" s="80"/>
      <c r="G76" s="99"/>
      <c r="H76" s="44"/>
      <c r="I76" s="83" t="s">
        <v>449</v>
      </c>
      <c r="J76" s="156">
        <f>SUM(H4:H75)</f>
        <v>63.22645010224366</v>
      </c>
      <c r="K76" s="83">
        <f>COUNT(H4:H75)</f>
        <v>72</v>
      </c>
    </row>
    <row r="77" spans="1:11" s="66" customFormat="1" x14ac:dyDescent="0.3">
      <c r="A77" s="69" t="s">
        <v>9</v>
      </c>
      <c r="B77" s="73"/>
      <c r="C77" s="73"/>
      <c r="D77" s="119"/>
      <c r="E77" s="80"/>
      <c r="F77" s="80"/>
      <c r="G77" s="99"/>
      <c r="H77" s="80"/>
      <c r="I77" s="83"/>
      <c r="J77" s="83"/>
      <c r="K77" s="83"/>
    </row>
    <row r="78" spans="1:11" s="66" customFormat="1" x14ac:dyDescent="0.3">
      <c r="A78" s="69"/>
      <c r="B78" s="73">
        <v>73</v>
      </c>
      <c r="C78" s="86" t="s">
        <v>375</v>
      </c>
      <c r="D78" s="120">
        <v>3.6</v>
      </c>
      <c r="E78" s="80">
        <v>4</v>
      </c>
      <c r="F78" s="80">
        <v>1</v>
      </c>
      <c r="G78" s="99">
        <v>1.3</v>
      </c>
      <c r="H78" s="44">
        <f>+(D78*F78)/G78</f>
        <v>2.7692307692307692</v>
      </c>
      <c r="I78" s="83"/>
      <c r="J78" s="83"/>
      <c r="K78" s="83"/>
    </row>
    <row r="79" spans="1:11" s="66" customFormat="1" x14ac:dyDescent="0.3">
      <c r="A79" s="69"/>
      <c r="B79" s="73">
        <v>74</v>
      </c>
      <c r="C79" s="86" t="s">
        <v>497</v>
      </c>
      <c r="D79" s="120">
        <v>3.99</v>
      </c>
      <c r="E79" s="80">
        <v>1</v>
      </c>
      <c r="F79" s="80">
        <v>1</v>
      </c>
      <c r="G79" s="99">
        <v>1</v>
      </c>
      <c r="H79" s="44">
        <f>+(D79*F79)/G79</f>
        <v>3.99</v>
      </c>
      <c r="I79" s="83"/>
      <c r="J79" s="83"/>
      <c r="K79" s="83"/>
    </row>
    <row r="80" spans="1:11" s="66" customFormat="1" x14ac:dyDescent="0.3">
      <c r="A80" s="69"/>
      <c r="B80" s="73">
        <v>75</v>
      </c>
      <c r="C80" s="86" t="s">
        <v>239</v>
      </c>
      <c r="D80" s="120">
        <v>4.45</v>
      </c>
      <c r="E80" s="80">
        <v>1</v>
      </c>
      <c r="F80" s="80">
        <v>1</v>
      </c>
      <c r="G80" s="99">
        <v>2</v>
      </c>
      <c r="H80" s="44">
        <f>+(D80*F80)/G80</f>
        <v>2.2250000000000001</v>
      </c>
      <c r="I80" s="83" t="s">
        <v>238</v>
      </c>
      <c r="J80" s="156">
        <f>SUM(H78:H80)</f>
        <v>8.9842307692307699</v>
      </c>
      <c r="K80" s="156">
        <f>COUNT(H78:H80)</f>
        <v>3</v>
      </c>
    </row>
    <row r="81" spans="1:11" s="66" customFormat="1" x14ac:dyDescent="0.3">
      <c r="A81" s="69" t="s">
        <v>10</v>
      </c>
      <c r="B81" s="73"/>
      <c r="C81" s="73"/>
      <c r="D81" s="119"/>
      <c r="E81" s="80"/>
      <c r="F81" s="80"/>
      <c r="G81" s="99"/>
      <c r="H81" s="80"/>
      <c r="I81" s="83"/>
      <c r="J81" s="83"/>
      <c r="K81" s="83"/>
    </row>
    <row r="82" spans="1:11" s="66" customFormat="1" x14ac:dyDescent="0.3">
      <c r="A82" s="69"/>
      <c r="B82" s="73">
        <v>76</v>
      </c>
      <c r="C82" s="86" t="s">
        <v>66</v>
      </c>
      <c r="D82" s="122">
        <v>12.5</v>
      </c>
      <c r="E82" s="80">
        <v>4</v>
      </c>
      <c r="F82" s="80">
        <v>3</v>
      </c>
      <c r="G82" s="99">
        <v>52.14</v>
      </c>
      <c r="H82" s="44">
        <f t="shared" ref="H82:H113" si="2">+(D82*F82)/G82</f>
        <v>0.71921749136939006</v>
      </c>
      <c r="I82" s="83"/>
      <c r="J82" s="83"/>
      <c r="K82" s="83"/>
    </row>
    <row r="83" spans="1:11" s="66" customFormat="1" x14ac:dyDescent="0.3">
      <c r="A83" s="69"/>
      <c r="B83" s="73">
        <v>77</v>
      </c>
      <c r="C83" s="86" t="s">
        <v>65</v>
      </c>
      <c r="D83" s="120">
        <v>10</v>
      </c>
      <c r="E83" s="80">
        <v>5</v>
      </c>
      <c r="F83" s="80">
        <v>2</v>
      </c>
      <c r="G83" s="99">
        <v>52.14</v>
      </c>
      <c r="H83" s="44">
        <f t="shared" si="2"/>
        <v>0.3835826620636747</v>
      </c>
      <c r="I83" s="83"/>
      <c r="J83" s="83"/>
      <c r="K83" s="83"/>
    </row>
    <row r="84" spans="1:11" s="66" customFormat="1" x14ac:dyDescent="0.3">
      <c r="A84" s="69"/>
      <c r="B84" s="73">
        <v>78</v>
      </c>
      <c r="C84" s="86" t="s">
        <v>6282</v>
      </c>
      <c r="D84" s="120">
        <v>30</v>
      </c>
      <c r="E84" s="80">
        <v>2</v>
      </c>
      <c r="F84" s="80">
        <v>2</v>
      </c>
      <c r="G84" s="99">
        <v>104.29</v>
      </c>
      <c r="H84" s="44">
        <f t="shared" si="2"/>
        <v>0.57531882251414324</v>
      </c>
      <c r="I84" s="83"/>
      <c r="J84" s="83"/>
      <c r="K84" s="83"/>
    </row>
    <row r="85" spans="1:11" s="66" customFormat="1" x14ac:dyDescent="0.3">
      <c r="A85" s="69"/>
      <c r="B85" s="73">
        <v>79</v>
      </c>
      <c r="C85" s="86" t="s">
        <v>376</v>
      </c>
      <c r="D85" s="120">
        <v>15</v>
      </c>
      <c r="E85" s="80">
        <v>1</v>
      </c>
      <c r="F85" s="80">
        <v>4</v>
      </c>
      <c r="G85" s="99">
        <v>104.29</v>
      </c>
      <c r="H85" s="44">
        <f t="shared" si="2"/>
        <v>0.57531882251414324</v>
      </c>
      <c r="I85" s="83"/>
      <c r="J85" s="83"/>
      <c r="K85" s="83"/>
    </row>
    <row r="86" spans="1:11" s="66" customFormat="1" x14ac:dyDescent="0.3">
      <c r="A86" s="69"/>
      <c r="B86" s="73">
        <v>80</v>
      </c>
      <c r="C86" s="86" t="s">
        <v>1110</v>
      </c>
      <c r="D86" s="120">
        <v>12.5</v>
      </c>
      <c r="E86" s="80">
        <v>1</v>
      </c>
      <c r="F86" s="80">
        <v>10</v>
      </c>
      <c r="G86" s="99">
        <v>104.29</v>
      </c>
      <c r="H86" s="44">
        <f t="shared" si="2"/>
        <v>1.1985808802377984</v>
      </c>
      <c r="I86" s="83"/>
      <c r="J86" s="83"/>
      <c r="K86" s="83"/>
    </row>
    <row r="87" spans="1:11" s="66" customFormat="1" x14ac:dyDescent="0.3">
      <c r="A87" s="69"/>
      <c r="B87" s="73">
        <v>81</v>
      </c>
      <c r="C87" s="86" t="s">
        <v>72</v>
      </c>
      <c r="D87" s="120">
        <v>15</v>
      </c>
      <c r="E87" s="80">
        <v>1</v>
      </c>
      <c r="F87" s="80">
        <v>2</v>
      </c>
      <c r="G87" s="99">
        <v>208.57</v>
      </c>
      <c r="H87" s="44">
        <f t="shared" si="2"/>
        <v>0.14383660162055906</v>
      </c>
      <c r="I87" s="83"/>
      <c r="J87" s="83"/>
      <c r="K87" s="83"/>
    </row>
    <row r="88" spans="1:11" s="66" customFormat="1" ht="14.5" x14ac:dyDescent="0.35">
      <c r="A88" s="70"/>
      <c r="B88" s="73">
        <v>82</v>
      </c>
      <c r="C88" s="50" t="s">
        <v>70</v>
      </c>
      <c r="D88" s="123">
        <v>22.5</v>
      </c>
      <c r="E88" s="80">
        <v>1</v>
      </c>
      <c r="F88" s="80">
        <v>3</v>
      </c>
      <c r="G88" s="99">
        <v>104.29</v>
      </c>
      <c r="H88" s="44">
        <f t="shared" si="2"/>
        <v>0.64723367532841114</v>
      </c>
      <c r="I88" s="83"/>
      <c r="J88" s="83"/>
      <c r="K88" s="83"/>
    </row>
    <row r="89" spans="1:11" s="66" customFormat="1" ht="14.5" x14ac:dyDescent="0.35">
      <c r="A89" s="70"/>
      <c r="B89" s="73">
        <v>83</v>
      </c>
      <c r="C89" s="50" t="s">
        <v>6286</v>
      </c>
      <c r="D89" s="123">
        <v>19.5</v>
      </c>
      <c r="E89" s="80">
        <v>1</v>
      </c>
      <c r="F89" s="80">
        <v>2</v>
      </c>
      <c r="G89" s="99">
        <v>104.29</v>
      </c>
      <c r="H89" s="44">
        <f t="shared" si="2"/>
        <v>0.37395723463419311</v>
      </c>
      <c r="I89" s="83"/>
      <c r="J89" s="83"/>
      <c r="K89" s="83"/>
    </row>
    <row r="90" spans="1:11" s="66" customFormat="1" ht="14.5" x14ac:dyDescent="0.35">
      <c r="A90" s="70"/>
      <c r="B90" s="73">
        <v>84</v>
      </c>
      <c r="C90" s="50" t="s">
        <v>500</v>
      </c>
      <c r="D90" s="123">
        <v>19.5</v>
      </c>
      <c r="E90" s="80">
        <v>1</v>
      </c>
      <c r="F90" s="80">
        <v>2</v>
      </c>
      <c r="G90" s="99">
        <v>104.29</v>
      </c>
      <c r="H90" s="44">
        <f t="shared" si="2"/>
        <v>0.37395723463419311</v>
      </c>
      <c r="I90" s="83"/>
      <c r="J90" s="83"/>
      <c r="K90" s="83"/>
    </row>
    <row r="91" spans="1:11" s="66" customFormat="1" ht="14.5" x14ac:dyDescent="0.35">
      <c r="A91" s="70"/>
      <c r="B91" s="73">
        <v>85</v>
      </c>
      <c r="C91" s="50" t="s">
        <v>552</v>
      </c>
      <c r="D91" s="123">
        <v>22</v>
      </c>
      <c r="E91" s="80">
        <v>1</v>
      </c>
      <c r="F91" s="80">
        <v>1</v>
      </c>
      <c r="G91" s="99">
        <v>260.70999999999998</v>
      </c>
      <c r="H91" s="44">
        <f t="shared" si="2"/>
        <v>8.4384948793678805E-2</v>
      </c>
      <c r="I91" s="83"/>
      <c r="J91" s="83"/>
      <c r="K91" s="83"/>
    </row>
    <row r="92" spans="1:11" s="66" customFormat="1" ht="14.5" x14ac:dyDescent="0.35">
      <c r="A92" s="70"/>
      <c r="B92" s="73">
        <v>86</v>
      </c>
      <c r="C92" s="50" t="s">
        <v>1115</v>
      </c>
      <c r="D92" s="123">
        <v>15</v>
      </c>
      <c r="E92" s="80">
        <v>1</v>
      </c>
      <c r="F92" s="80">
        <v>2</v>
      </c>
      <c r="G92" s="99">
        <v>104.29</v>
      </c>
      <c r="H92" s="44">
        <f t="shared" si="2"/>
        <v>0.28765941125707162</v>
      </c>
      <c r="I92" s="83"/>
      <c r="J92" s="83"/>
      <c r="K92" s="83"/>
    </row>
    <row r="93" spans="1:11" s="66" customFormat="1" ht="14.5" x14ac:dyDescent="0.35">
      <c r="A93" s="70"/>
      <c r="B93" s="73">
        <v>87</v>
      </c>
      <c r="C93" s="50" t="s">
        <v>76</v>
      </c>
      <c r="D93" s="123">
        <v>99</v>
      </c>
      <c r="E93" s="80">
        <v>1</v>
      </c>
      <c r="F93" s="80">
        <v>1</v>
      </c>
      <c r="G93" s="99">
        <v>521.42999999999995</v>
      </c>
      <c r="H93" s="44">
        <f t="shared" si="2"/>
        <v>0.18986249352741502</v>
      </c>
      <c r="I93" s="83"/>
      <c r="J93" s="83"/>
      <c r="K93" s="83"/>
    </row>
    <row r="94" spans="1:11" s="66" customFormat="1" ht="14.5" x14ac:dyDescent="0.35">
      <c r="A94" s="70"/>
      <c r="B94" s="73">
        <v>88</v>
      </c>
      <c r="C94" s="50" t="s">
        <v>303</v>
      </c>
      <c r="D94" s="123">
        <v>19.5</v>
      </c>
      <c r="E94" s="80"/>
      <c r="F94" s="80">
        <v>2</v>
      </c>
      <c r="G94" s="99">
        <v>156.43</v>
      </c>
      <c r="H94" s="44">
        <f t="shared" si="2"/>
        <v>0.24931279166400305</v>
      </c>
      <c r="I94" s="83"/>
      <c r="J94" s="83"/>
      <c r="K94" s="83"/>
    </row>
    <row r="95" spans="1:11" s="66" customFormat="1" ht="14.5" x14ac:dyDescent="0.35">
      <c r="A95" s="70"/>
      <c r="B95" s="73">
        <v>89</v>
      </c>
      <c r="C95" s="50" t="s">
        <v>1118</v>
      </c>
      <c r="D95" s="123">
        <v>55.3</v>
      </c>
      <c r="E95" s="80"/>
      <c r="F95" s="80">
        <v>1</v>
      </c>
      <c r="G95" s="99">
        <v>260.70999999999998</v>
      </c>
      <c r="H95" s="44">
        <f t="shared" si="2"/>
        <v>0.21211307583138353</v>
      </c>
      <c r="I95" s="83"/>
      <c r="J95" s="83"/>
      <c r="K95" s="83"/>
    </row>
    <row r="96" spans="1:11" s="66" customFormat="1" ht="14.5" x14ac:dyDescent="0.35">
      <c r="A96" s="70"/>
      <c r="B96" s="73">
        <v>90</v>
      </c>
      <c r="C96" s="50" t="s">
        <v>502</v>
      </c>
      <c r="D96" s="123">
        <v>41.3</v>
      </c>
      <c r="E96" s="80"/>
      <c r="F96" s="80">
        <v>1</v>
      </c>
      <c r="G96" s="99">
        <v>260.70999999999998</v>
      </c>
      <c r="H96" s="44">
        <f t="shared" si="2"/>
        <v>0.15841356296267883</v>
      </c>
      <c r="I96" s="83"/>
      <c r="J96" s="83"/>
      <c r="K96" s="83"/>
    </row>
    <row r="97" spans="1:11" s="66" customFormat="1" ht="14.5" x14ac:dyDescent="0.35">
      <c r="A97" s="70"/>
      <c r="B97" s="73">
        <v>91</v>
      </c>
      <c r="C97" s="50" t="s">
        <v>6289</v>
      </c>
      <c r="D97" s="123">
        <v>49.99</v>
      </c>
      <c r="E97" s="80"/>
      <c r="F97" s="80">
        <v>1</v>
      </c>
      <c r="G97" s="99">
        <v>260.70999999999998</v>
      </c>
      <c r="H97" s="44">
        <f t="shared" si="2"/>
        <v>0.19174561773618198</v>
      </c>
      <c r="I97" s="83"/>
      <c r="J97" s="83"/>
      <c r="K97" s="83"/>
    </row>
    <row r="98" spans="1:11" s="66" customFormat="1" ht="14.5" x14ac:dyDescent="0.35">
      <c r="A98" s="70"/>
      <c r="B98" s="73">
        <v>92</v>
      </c>
      <c r="C98" s="50" t="s">
        <v>1121</v>
      </c>
      <c r="D98" s="123">
        <v>9</v>
      </c>
      <c r="E98" s="80"/>
      <c r="F98" s="80">
        <v>2</v>
      </c>
      <c r="G98" s="99">
        <v>260.70999999999998</v>
      </c>
      <c r="H98" s="44">
        <f t="shared" si="2"/>
        <v>6.904223083119175E-2</v>
      </c>
      <c r="I98" s="83"/>
      <c r="J98" s="83"/>
      <c r="K98" s="83"/>
    </row>
    <row r="99" spans="1:11" s="66" customFormat="1" ht="14.5" x14ac:dyDescent="0.35">
      <c r="A99" s="70"/>
      <c r="B99" s="73">
        <v>93</v>
      </c>
      <c r="C99" s="50" t="s">
        <v>67</v>
      </c>
      <c r="D99" s="123">
        <v>20</v>
      </c>
      <c r="E99" s="80"/>
      <c r="F99" s="80">
        <v>1</v>
      </c>
      <c r="G99" s="99">
        <v>260.70999999999998</v>
      </c>
      <c r="H99" s="44">
        <f t="shared" si="2"/>
        <v>7.6713589812435284E-2</v>
      </c>
      <c r="I99" s="83"/>
      <c r="J99" s="83"/>
      <c r="K99" s="83"/>
    </row>
    <row r="100" spans="1:11" s="66" customFormat="1" ht="14.5" x14ac:dyDescent="0.35">
      <c r="A100" s="70"/>
      <c r="B100" s="73">
        <v>94</v>
      </c>
      <c r="C100" s="50" t="s">
        <v>68</v>
      </c>
      <c r="D100" s="123">
        <v>24.99</v>
      </c>
      <c r="E100" s="80"/>
      <c r="F100" s="80">
        <v>2</v>
      </c>
      <c r="G100" s="99">
        <v>104.29</v>
      </c>
      <c r="H100" s="44">
        <f t="shared" si="2"/>
        <v>0.47924057915428125</v>
      </c>
      <c r="I100" s="83"/>
      <c r="J100" s="83"/>
      <c r="K100" s="83"/>
    </row>
    <row r="101" spans="1:11" s="66" customFormat="1" ht="14.5" x14ac:dyDescent="0.35">
      <c r="A101" s="70"/>
      <c r="B101" s="73">
        <v>95</v>
      </c>
      <c r="C101" s="80" t="s">
        <v>2775</v>
      </c>
      <c r="D101" s="119">
        <v>18.97</v>
      </c>
      <c r="E101" s="80"/>
      <c r="F101" s="80">
        <v>1</v>
      </c>
      <c r="G101" s="99">
        <v>104.285714</v>
      </c>
      <c r="H101" s="44">
        <f t="shared" si="2"/>
        <v>0.1819041100874085</v>
      </c>
      <c r="I101" s="83"/>
      <c r="J101" s="83"/>
      <c r="K101" s="83"/>
    </row>
    <row r="102" spans="1:11" s="66" customFormat="1" ht="14.5" x14ac:dyDescent="0.35">
      <c r="A102" s="70"/>
      <c r="B102" s="73">
        <v>96</v>
      </c>
      <c r="C102" s="80" t="s">
        <v>84</v>
      </c>
      <c r="D102" s="119">
        <v>7</v>
      </c>
      <c r="E102" s="80"/>
      <c r="F102" s="80">
        <v>1</v>
      </c>
      <c r="G102" s="99">
        <v>104.285714</v>
      </c>
      <c r="H102" s="44">
        <f t="shared" si="2"/>
        <v>6.7123287855132302E-2</v>
      </c>
      <c r="I102" s="83"/>
      <c r="J102" s="83"/>
      <c r="K102" s="83"/>
    </row>
    <row r="103" spans="1:11" s="66" customFormat="1" ht="14.5" x14ac:dyDescent="0.35">
      <c r="A103" s="70"/>
      <c r="B103" s="73">
        <v>97</v>
      </c>
      <c r="C103" s="80" t="s">
        <v>1117</v>
      </c>
      <c r="D103" s="119">
        <v>10</v>
      </c>
      <c r="E103" s="80"/>
      <c r="F103" s="80">
        <v>1</v>
      </c>
      <c r="G103" s="99">
        <v>104.285714</v>
      </c>
      <c r="H103" s="44">
        <f t="shared" si="2"/>
        <v>9.5890411221617566E-2</v>
      </c>
      <c r="I103" s="83"/>
      <c r="J103" s="83"/>
      <c r="K103" s="83"/>
    </row>
    <row r="104" spans="1:11" s="66" customFormat="1" ht="14.5" x14ac:dyDescent="0.35">
      <c r="A104" s="70"/>
      <c r="B104" s="73">
        <v>98</v>
      </c>
      <c r="C104" s="80" t="s">
        <v>81</v>
      </c>
      <c r="D104" s="119">
        <v>7.5</v>
      </c>
      <c r="E104" s="80"/>
      <c r="F104" s="80">
        <v>2</v>
      </c>
      <c r="G104" s="99">
        <v>521.42999999999995</v>
      </c>
      <c r="H104" s="44">
        <f t="shared" si="2"/>
        <v>2.8767044473850759E-2</v>
      </c>
      <c r="I104" s="83"/>
      <c r="J104" s="83"/>
      <c r="K104" s="83"/>
    </row>
    <row r="105" spans="1:11" s="66" customFormat="1" ht="14.5" x14ac:dyDescent="0.35">
      <c r="A105" s="70"/>
      <c r="B105" s="73">
        <v>99</v>
      </c>
      <c r="C105" s="80" t="s">
        <v>1737</v>
      </c>
      <c r="D105" s="119">
        <v>9.5</v>
      </c>
      <c r="E105" s="80"/>
      <c r="F105" s="80">
        <v>2</v>
      </c>
      <c r="G105" s="99">
        <v>521.42999999999995</v>
      </c>
      <c r="H105" s="44">
        <f t="shared" si="2"/>
        <v>3.6438256333544299E-2</v>
      </c>
      <c r="I105" s="83"/>
      <c r="J105" s="83"/>
      <c r="K105" s="83"/>
    </row>
    <row r="106" spans="1:11" s="66" customFormat="1" ht="14.5" x14ac:dyDescent="0.35">
      <c r="A106" s="70"/>
      <c r="B106" s="73">
        <v>100</v>
      </c>
      <c r="C106" s="80" t="s">
        <v>5518</v>
      </c>
      <c r="D106" s="119">
        <v>15</v>
      </c>
      <c r="E106" s="80"/>
      <c r="F106" s="80">
        <v>1</v>
      </c>
      <c r="G106" s="99">
        <v>260.70999999999998</v>
      </c>
      <c r="H106" s="44">
        <f t="shared" si="2"/>
        <v>5.7535192359326456E-2</v>
      </c>
      <c r="I106" s="83"/>
      <c r="J106" s="83"/>
      <c r="K106" s="83"/>
    </row>
    <row r="107" spans="1:11" s="66" customFormat="1" ht="14.5" x14ac:dyDescent="0.35">
      <c r="A107" s="70"/>
      <c r="B107" s="73">
        <v>101</v>
      </c>
      <c r="C107" s="50" t="s">
        <v>80</v>
      </c>
      <c r="D107" s="123">
        <v>3.99</v>
      </c>
      <c r="E107" s="80"/>
      <c r="F107" s="80">
        <v>1</v>
      </c>
      <c r="G107" s="99">
        <v>52.14</v>
      </c>
      <c r="H107" s="44">
        <f t="shared" si="2"/>
        <v>7.652474108170311E-2</v>
      </c>
      <c r="I107" s="83"/>
      <c r="J107" s="83"/>
      <c r="K107" s="83"/>
    </row>
    <row r="108" spans="1:11" s="66" customFormat="1" ht="14.5" x14ac:dyDescent="0.35">
      <c r="A108" s="70"/>
      <c r="B108" s="73">
        <v>102</v>
      </c>
      <c r="C108" s="50" t="s">
        <v>5126</v>
      </c>
      <c r="D108" s="123">
        <v>35</v>
      </c>
      <c r="E108" s="80"/>
      <c r="F108" s="80">
        <v>1</v>
      </c>
      <c r="G108" s="99">
        <v>104.29</v>
      </c>
      <c r="H108" s="44">
        <f t="shared" si="2"/>
        <v>0.33560264646658355</v>
      </c>
      <c r="I108" s="83"/>
      <c r="J108" s="83"/>
      <c r="K108" s="83"/>
    </row>
    <row r="109" spans="1:11" s="66" customFormat="1" ht="14.5" x14ac:dyDescent="0.35">
      <c r="A109" s="70"/>
      <c r="B109" s="73">
        <v>103</v>
      </c>
      <c r="C109" s="50" t="s">
        <v>1123</v>
      </c>
      <c r="D109" s="123">
        <v>11.24</v>
      </c>
      <c r="E109" s="80"/>
      <c r="F109" s="80">
        <v>1</v>
      </c>
      <c r="G109" s="99">
        <v>52.14</v>
      </c>
      <c r="H109" s="44">
        <f t="shared" si="2"/>
        <v>0.2155734560797852</v>
      </c>
      <c r="I109" s="83"/>
      <c r="J109" s="83"/>
      <c r="K109" s="83"/>
    </row>
    <row r="110" spans="1:11" s="66" customFormat="1" ht="14.5" x14ac:dyDescent="0.35">
      <c r="A110" s="70"/>
      <c r="B110" s="73">
        <v>104</v>
      </c>
      <c r="C110" s="50" t="s">
        <v>1123</v>
      </c>
      <c r="D110" s="123">
        <v>15</v>
      </c>
      <c r="E110" s="80"/>
      <c r="F110" s="80">
        <v>1</v>
      </c>
      <c r="G110" s="99">
        <v>52.14</v>
      </c>
      <c r="H110" s="44">
        <f t="shared" si="2"/>
        <v>0.28768699654775604</v>
      </c>
      <c r="I110" s="83"/>
      <c r="J110" s="83"/>
      <c r="K110" s="83"/>
    </row>
    <row r="111" spans="1:11" s="66" customFormat="1" ht="14.5" x14ac:dyDescent="0.35">
      <c r="A111" s="70"/>
      <c r="B111" s="73">
        <v>105</v>
      </c>
      <c r="C111" s="50" t="s">
        <v>78</v>
      </c>
      <c r="D111" s="123">
        <v>30</v>
      </c>
      <c r="E111" s="80"/>
      <c r="F111" s="80">
        <v>1</v>
      </c>
      <c r="G111" s="99">
        <v>52.14</v>
      </c>
      <c r="H111" s="44">
        <f t="shared" si="2"/>
        <v>0.57537399309551207</v>
      </c>
      <c r="I111" s="83"/>
      <c r="J111" s="83"/>
      <c r="K111" s="83"/>
    </row>
    <row r="112" spans="1:11" s="66" customFormat="1" ht="14.5" x14ac:dyDescent="0.35">
      <c r="A112" s="70"/>
      <c r="B112" s="73">
        <v>106</v>
      </c>
      <c r="C112" s="50" t="s">
        <v>79</v>
      </c>
      <c r="D112" s="123">
        <v>9.5</v>
      </c>
      <c r="E112" s="80"/>
      <c r="F112" s="80">
        <v>1</v>
      </c>
      <c r="G112" s="99">
        <v>104.29</v>
      </c>
      <c r="H112" s="44">
        <f t="shared" si="2"/>
        <v>9.1092146898072671E-2</v>
      </c>
      <c r="I112" s="83"/>
      <c r="J112" s="83"/>
      <c r="K112" s="83"/>
    </row>
    <row r="113" spans="1:11" s="66" customFormat="1" ht="14.5" x14ac:dyDescent="0.35">
      <c r="A113" s="70"/>
      <c r="B113" s="73">
        <v>107</v>
      </c>
      <c r="C113" s="50" t="s">
        <v>6296</v>
      </c>
      <c r="D113" s="123">
        <v>40</v>
      </c>
      <c r="E113" s="80"/>
      <c r="F113" s="80">
        <v>1</v>
      </c>
      <c r="G113" s="99">
        <v>260.70999999999998</v>
      </c>
      <c r="H113" s="44">
        <f t="shared" si="2"/>
        <v>0.15342717962487057</v>
      </c>
      <c r="I113" s="73" t="s">
        <v>10</v>
      </c>
      <c r="J113" s="156">
        <f>SUM(H82:H113)</f>
        <v>9.1924311886119874</v>
      </c>
      <c r="K113" s="83">
        <f>COUNT(H82:H113)</f>
        <v>32</v>
      </c>
    </row>
    <row r="114" spans="1:11" s="66" customFormat="1" x14ac:dyDescent="0.3">
      <c r="A114" s="69" t="s">
        <v>11</v>
      </c>
      <c r="B114" s="73"/>
      <c r="C114" s="73"/>
      <c r="D114" s="119"/>
      <c r="E114" s="80"/>
      <c r="F114" s="80"/>
      <c r="G114" s="99"/>
      <c r="H114" s="80"/>
      <c r="I114" s="83"/>
      <c r="J114" s="83"/>
      <c r="K114" s="83"/>
    </row>
    <row r="115" spans="1:11" s="66" customFormat="1" x14ac:dyDescent="0.3">
      <c r="A115" s="69"/>
      <c r="B115" s="73">
        <v>109</v>
      </c>
      <c r="C115" s="86" t="s">
        <v>554</v>
      </c>
      <c r="D115" s="120">
        <v>7.15</v>
      </c>
      <c r="E115" s="80"/>
      <c r="F115" s="80">
        <v>1</v>
      </c>
      <c r="G115" s="99">
        <v>1</v>
      </c>
      <c r="H115" s="44">
        <f t="shared" ref="H115:H120" si="3">+(D115*F115)/G115</f>
        <v>7.15</v>
      </c>
      <c r="I115" s="83"/>
      <c r="J115" s="83"/>
      <c r="K115" s="83"/>
    </row>
    <row r="116" spans="1:11" s="66" customFormat="1" ht="14.5" x14ac:dyDescent="0.35">
      <c r="A116" s="70"/>
      <c r="B116" s="73">
        <v>110</v>
      </c>
      <c r="C116" s="50" t="s">
        <v>87</v>
      </c>
      <c r="D116" s="123">
        <f>'[2]Private Rental'!C26</f>
        <v>153.22222222222223</v>
      </c>
      <c r="E116" s="80"/>
      <c r="F116" s="80">
        <v>1</v>
      </c>
      <c r="G116" s="99">
        <v>1</v>
      </c>
      <c r="H116" s="44">
        <f t="shared" si="3"/>
        <v>153.22222222222223</v>
      </c>
      <c r="I116" s="83"/>
      <c r="J116" s="83"/>
      <c r="K116" s="83"/>
    </row>
    <row r="117" spans="1:11" s="66" customFormat="1" ht="14.5" x14ac:dyDescent="0.35">
      <c r="A117" s="70"/>
      <c r="B117" s="73">
        <v>111</v>
      </c>
      <c r="C117" s="50" t="s">
        <v>88</v>
      </c>
      <c r="D117" s="123">
        <v>5.77</v>
      </c>
      <c r="E117" s="80"/>
      <c r="F117" s="80">
        <v>1</v>
      </c>
      <c r="G117" s="99">
        <v>1</v>
      </c>
      <c r="H117" s="44">
        <f t="shared" si="3"/>
        <v>5.77</v>
      </c>
      <c r="I117" s="83"/>
      <c r="J117" s="83"/>
      <c r="K117" s="83"/>
    </row>
    <row r="118" spans="1:11" s="66" customFormat="1" ht="14.5" x14ac:dyDescent="0.35">
      <c r="A118" s="70"/>
      <c r="B118" s="73">
        <v>112</v>
      </c>
      <c r="C118" s="50" t="s">
        <v>89</v>
      </c>
      <c r="D118" s="108">
        <v>1.72</v>
      </c>
      <c r="E118" s="80"/>
      <c r="F118" s="80">
        <v>1</v>
      </c>
      <c r="G118" s="99">
        <v>1</v>
      </c>
      <c r="H118" s="44">
        <f t="shared" si="3"/>
        <v>1.72</v>
      </c>
      <c r="I118" s="83"/>
      <c r="J118" s="83"/>
      <c r="K118" s="83"/>
    </row>
    <row r="119" spans="1:11" s="66" customFormat="1" ht="14.5" x14ac:dyDescent="0.35">
      <c r="A119" s="70"/>
      <c r="B119" s="73">
        <v>113</v>
      </c>
      <c r="C119" s="50" t="s">
        <v>871</v>
      </c>
      <c r="D119" s="123">
        <v>13.09</v>
      </c>
      <c r="E119" s="80"/>
      <c r="F119" s="80">
        <v>1</v>
      </c>
      <c r="G119" s="99">
        <v>1</v>
      </c>
      <c r="H119" s="44">
        <f t="shared" si="3"/>
        <v>13.09</v>
      </c>
      <c r="I119" s="83"/>
      <c r="J119" s="83"/>
      <c r="K119" s="83"/>
    </row>
    <row r="120" spans="1:11" s="66" customFormat="1" ht="14.5" x14ac:dyDescent="0.35">
      <c r="A120" s="70"/>
      <c r="B120" s="73">
        <v>114</v>
      </c>
      <c r="C120" s="50" t="s">
        <v>91</v>
      </c>
      <c r="D120" s="123">
        <v>145.35</v>
      </c>
      <c r="E120" s="80"/>
      <c r="F120" s="80">
        <v>1</v>
      </c>
      <c r="G120" s="99">
        <v>52.14</v>
      </c>
      <c r="H120" s="44">
        <f t="shared" si="3"/>
        <v>2.7876869965477558</v>
      </c>
      <c r="I120" s="83" t="s">
        <v>11</v>
      </c>
      <c r="J120" s="156">
        <f>SUM(H115:H120)</f>
        <v>183.73990921877001</v>
      </c>
      <c r="K120" s="83">
        <f>COUNT(H115:H120)</f>
        <v>6</v>
      </c>
    </row>
    <row r="121" spans="1:11" s="66" customFormat="1" x14ac:dyDescent="0.3">
      <c r="A121" s="69" t="s">
        <v>12</v>
      </c>
      <c r="B121" s="73"/>
      <c r="C121" s="73"/>
      <c r="D121" s="119"/>
      <c r="E121" s="80"/>
      <c r="F121" s="80"/>
      <c r="G121" s="99"/>
      <c r="H121" s="80"/>
      <c r="I121" s="83"/>
      <c r="J121" s="83"/>
      <c r="K121" s="83"/>
    </row>
    <row r="122" spans="1:11" s="66" customFormat="1" x14ac:dyDescent="0.3">
      <c r="A122" s="69"/>
      <c r="B122" s="73">
        <v>114</v>
      </c>
      <c r="C122" s="86" t="s">
        <v>504</v>
      </c>
      <c r="D122" s="120">
        <v>10.98</v>
      </c>
      <c r="E122" s="80">
        <v>1</v>
      </c>
      <c r="F122" s="80">
        <v>1</v>
      </c>
      <c r="G122" s="99">
        <v>1042.8599999999999</v>
      </c>
      <c r="H122" s="44">
        <f t="shared" ref="H122:H185" si="4">+(D122*F122)/G122</f>
        <v>1.0528738277429379E-2</v>
      </c>
      <c r="I122" s="83"/>
      <c r="J122" s="83"/>
      <c r="K122" s="83"/>
    </row>
    <row r="123" spans="1:11" s="66" customFormat="1" ht="14.5" x14ac:dyDescent="0.35">
      <c r="A123" s="70"/>
      <c r="B123" s="73">
        <v>115</v>
      </c>
      <c r="C123" s="86" t="s">
        <v>505</v>
      </c>
      <c r="D123" s="120">
        <v>5.12</v>
      </c>
      <c r="E123" s="80">
        <v>1</v>
      </c>
      <c r="F123" s="80">
        <v>1</v>
      </c>
      <c r="G123" s="99">
        <v>1042.8599999999999</v>
      </c>
      <c r="H123" s="44">
        <f t="shared" si="4"/>
        <v>4.9095755902038634E-3</v>
      </c>
      <c r="I123" s="83"/>
      <c r="J123" s="83"/>
      <c r="K123" s="83"/>
    </row>
    <row r="124" spans="1:11" s="66" customFormat="1" ht="14.5" x14ac:dyDescent="0.35">
      <c r="A124" s="70"/>
      <c r="B124" s="73">
        <v>116</v>
      </c>
      <c r="C124" s="86" t="s">
        <v>506</v>
      </c>
      <c r="D124" s="120">
        <v>3.28</v>
      </c>
      <c r="E124" s="80"/>
      <c r="F124" s="80">
        <v>1</v>
      </c>
      <c r="G124" s="99">
        <v>1042.8599999999999</v>
      </c>
      <c r="H124" s="44">
        <f t="shared" si="4"/>
        <v>3.1451968624743496E-3</v>
      </c>
      <c r="I124" s="83"/>
      <c r="J124" s="83"/>
      <c r="K124" s="83"/>
    </row>
    <row r="125" spans="1:11" s="66" customFormat="1" ht="14.5" x14ac:dyDescent="0.35">
      <c r="A125" s="70"/>
      <c r="B125" s="73">
        <v>117</v>
      </c>
      <c r="C125" s="86" t="s">
        <v>1188</v>
      </c>
      <c r="D125" s="120">
        <v>16</v>
      </c>
      <c r="E125" s="80"/>
      <c r="F125" s="80">
        <v>1</v>
      </c>
      <c r="G125" s="99">
        <v>260.70999999999998</v>
      </c>
      <c r="H125" s="44">
        <f t="shared" si="4"/>
        <v>6.1370871849948223E-2</v>
      </c>
      <c r="I125" s="83"/>
      <c r="J125" s="83"/>
      <c r="K125" s="83"/>
    </row>
    <row r="126" spans="1:11" s="66" customFormat="1" ht="14.5" x14ac:dyDescent="0.35">
      <c r="A126" s="70"/>
      <c r="B126" s="73">
        <v>118</v>
      </c>
      <c r="C126" s="86" t="s">
        <v>1188</v>
      </c>
      <c r="D126" s="120">
        <v>6.99</v>
      </c>
      <c r="E126" s="80">
        <v>1</v>
      </c>
      <c r="F126" s="80">
        <v>1</v>
      </c>
      <c r="G126" s="99">
        <v>104.29</v>
      </c>
      <c r="H126" s="44">
        <f t="shared" si="4"/>
        <v>6.702464282289769E-2</v>
      </c>
      <c r="I126" s="83"/>
      <c r="J126" s="83"/>
      <c r="K126" s="83"/>
    </row>
    <row r="127" spans="1:11" s="66" customFormat="1" ht="14.5" x14ac:dyDescent="0.35">
      <c r="A127" s="70"/>
      <c r="B127" s="73">
        <v>119</v>
      </c>
      <c r="C127" s="86" t="s">
        <v>6915</v>
      </c>
      <c r="D127" s="120">
        <v>5</v>
      </c>
      <c r="E127" s="80">
        <v>1</v>
      </c>
      <c r="F127" s="80">
        <v>1</v>
      </c>
      <c r="G127" s="99">
        <v>521.42999999999995</v>
      </c>
      <c r="H127" s="44">
        <f t="shared" si="4"/>
        <v>9.5890148246169198E-3</v>
      </c>
      <c r="I127" s="83"/>
      <c r="J127" s="83"/>
      <c r="K127" s="83"/>
    </row>
    <row r="128" spans="1:11" s="66" customFormat="1" ht="14.5" x14ac:dyDescent="0.35">
      <c r="A128" s="70"/>
      <c r="B128" s="73">
        <v>120</v>
      </c>
      <c r="C128" s="86" t="s">
        <v>6924</v>
      </c>
      <c r="D128" s="120">
        <v>6.5</v>
      </c>
      <c r="E128" s="80">
        <v>1</v>
      </c>
      <c r="F128" s="80">
        <v>1</v>
      </c>
      <c r="G128" s="99">
        <v>521.42999999999995</v>
      </c>
      <c r="H128" s="44">
        <f t="shared" si="4"/>
        <v>1.2465719272001996E-2</v>
      </c>
      <c r="I128" s="83"/>
      <c r="J128" s="83"/>
      <c r="K128" s="83"/>
    </row>
    <row r="129" spans="1:11" s="66" customFormat="1" ht="14.5" x14ac:dyDescent="0.35">
      <c r="A129" s="70"/>
      <c r="B129" s="73">
        <v>121</v>
      </c>
      <c r="C129" s="86" t="s">
        <v>1189</v>
      </c>
      <c r="D129" s="120">
        <v>6.99</v>
      </c>
      <c r="E129" s="80">
        <v>6</v>
      </c>
      <c r="F129" s="80">
        <v>1</v>
      </c>
      <c r="G129" s="99">
        <v>1042.8599999999999</v>
      </c>
      <c r="H129" s="44">
        <f t="shared" si="4"/>
        <v>6.7027213624072275E-3</v>
      </c>
      <c r="I129" s="83"/>
      <c r="J129" s="83"/>
      <c r="K129" s="83"/>
    </row>
    <row r="130" spans="1:11" s="66" customFormat="1" ht="14.5" x14ac:dyDescent="0.35">
      <c r="A130" s="70"/>
      <c r="B130" s="73">
        <v>122</v>
      </c>
      <c r="C130" s="86" t="s">
        <v>6915</v>
      </c>
      <c r="D130" s="120">
        <v>5</v>
      </c>
      <c r="E130" s="80">
        <v>1</v>
      </c>
      <c r="F130" s="80">
        <v>1</v>
      </c>
      <c r="G130" s="99">
        <v>521.42999999999995</v>
      </c>
      <c r="H130" s="44">
        <f t="shared" si="4"/>
        <v>9.5890148246169198E-3</v>
      </c>
      <c r="I130" s="83"/>
      <c r="J130" s="83"/>
      <c r="K130" s="83"/>
    </row>
    <row r="131" spans="1:11" s="66" customFormat="1" ht="14.5" x14ac:dyDescent="0.35">
      <c r="A131" s="70"/>
      <c r="B131" s="73">
        <v>123</v>
      </c>
      <c r="C131" s="86" t="s">
        <v>6924</v>
      </c>
      <c r="D131" s="120">
        <v>6.5</v>
      </c>
      <c r="E131" s="80">
        <v>1</v>
      </c>
      <c r="F131" s="80">
        <v>2</v>
      </c>
      <c r="G131" s="99">
        <v>521.42999999999995</v>
      </c>
      <c r="H131" s="44">
        <f t="shared" si="4"/>
        <v>2.4931438544003991E-2</v>
      </c>
      <c r="I131" s="83"/>
      <c r="J131" s="83"/>
      <c r="K131" s="83"/>
    </row>
    <row r="132" spans="1:11" s="66" customFormat="1" ht="14.5" x14ac:dyDescent="0.35">
      <c r="A132" s="70"/>
      <c r="B132" s="73">
        <v>124</v>
      </c>
      <c r="C132" s="86" t="s">
        <v>6955</v>
      </c>
      <c r="D132" s="120">
        <v>33.99</v>
      </c>
      <c r="E132" s="80">
        <v>1</v>
      </c>
      <c r="F132" s="80">
        <v>1</v>
      </c>
      <c r="G132" s="99">
        <v>521.42999999999995</v>
      </c>
      <c r="H132" s="44">
        <f t="shared" si="4"/>
        <v>6.5186122777745825E-2</v>
      </c>
      <c r="I132" s="83"/>
      <c r="J132" s="83"/>
      <c r="K132" s="83"/>
    </row>
    <row r="133" spans="1:11" s="66" customFormat="1" ht="14.5" x14ac:dyDescent="0.35">
      <c r="A133" s="70"/>
      <c r="B133" s="73">
        <v>125</v>
      </c>
      <c r="C133" s="86" t="s">
        <v>6956</v>
      </c>
      <c r="D133" s="120">
        <v>15</v>
      </c>
      <c r="E133" s="80">
        <v>1</v>
      </c>
      <c r="F133" s="80">
        <v>1</v>
      </c>
      <c r="G133" s="99">
        <v>521.42999999999995</v>
      </c>
      <c r="H133" s="44">
        <f t="shared" si="4"/>
        <v>2.8767044473850759E-2</v>
      </c>
      <c r="I133" s="83"/>
      <c r="J133" s="83"/>
      <c r="K133" s="83"/>
    </row>
    <row r="134" spans="1:11" s="66" customFormat="1" ht="14.5" x14ac:dyDescent="0.35">
      <c r="A134" s="70"/>
      <c r="B134" s="73">
        <v>126</v>
      </c>
      <c r="C134" s="86" t="s">
        <v>6957</v>
      </c>
      <c r="D134" s="120">
        <v>3.49</v>
      </c>
      <c r="E134" s="80">
        <v>25</v>
      </c>
      <c r="F134" s="80">
        <v>1</v>
      </c>
      <c r="G134" s="99">
        <v>1042.8599999999999</v>
      </c>
      <c r="H134" s="44">
        <f t="shared" si="4"/>
        <v>3.3465661737913052E-3</v>
      </c>
      <c r="I134" s="83"/>
      <c r="J134" s="83"/>
      <c r="K134" s="83"/>
    </row>
    <row r="135" spans="1:11" s="66" customFormat="1" ht="14.5" x14ac:dyDescent="0.35">
      <c r="A135" s="70"/>
      <c r="B135" s="73">
        <v>127</v>
      </c>
      <c r="C135" s="86" t="s">
        <v>6958</v>
      </c>
      <c r="D135" s="120">
        <v>26.15</v>
      </c>
      <c r="E135" s="80"/>
      <c r="F135" s="80">
        <v>3</v>
      </c>
      <c r="G135" s="99">
        <v>521.42999999999995</v>
      </c>
      <c r="H135" s="44">
        <f t="shared" si="4"/>
        <v>0.15045164259823945</v>
      </c>
      <c r="I135" s="83"/>
      <c r="J135" s="83"/>
      <c r="K135" s="83"/>
    </row>
    <row r="136" spans="1:11" s="66" customFormat="1" ht="14.5" x14ac:dyDescent="0.35">
      <c r="A136" s="70"/>
      <c r="B136" s="73">
        <v>128</v>
      </c>
      <c r="C136" s="86" t="s">
        <v>6959</v>
      </c>
      <c r="D136" s="120">
        <v>3</v>
      </c>
      <c r="E136" s="80">
        <v>1</v>
      </c>
      <c r="F136" s="80">
        <v>1</v>
      </c>
      <c r="G136" s="99">
        <v>1042.8599999999999</v>
      </c>
      <c r="H136" s="44">
        <f t="shared" si="4"/>
        <v>2.8767044473850759E-3</v>
      </c>
      <c r="I136" s="83"/>
      <c r="J136" s="83"/>
      <c r="K136" s="83"/>
    </row>
    <row r="137" spans="1:11" s="66" customFormat="1" ht="14.5" x14ac:dyDescent="0.35">
      <c r="A137" s="70"/>
      <c r="B137" s="73">
        <v>129</v>
      </c>
      <c r="C137" s="86" t="s">
        <v>97</v>
      </c>
      <c r="D137" s="120">
        <v>209</v>
      </c>
      <c r="E137" s="80">
        <v>1</v>
      </c>
      <c r="F137" s="80">
        <v>1</v>
      </c>
      <c r="G137" s="99">
        <v>521.42999999999995</v>
      </c>
      <c r="H137" s="44">
        <f t="shared" si="4"/>
        <v>0.40082081966898725</v>
      </c>
      <c r="I137" s="83"/>
      <c r="J137" s="83"/>
      <c r="K137" s="83"/>
    </row>
    <row r="138" spans="1:11" s="66" customFormat="1" ht="14.5" x14ac:dyDescent="0.35">
      <c r="A138" s="70"/>
      <c r="B138" s="73">
        <v>130</v>
      </c>
      <c r="C138" s="86" t="s">
        <v>98</v>
      </c>
      <c r="D138" s="120">
        <v>119.9</v>
      </c>
      <c r="E138" s="80">
        <v>1</v>
      </c>
      <c r="F138" s="80">
        <v>1</v>
      </c>
      <c r="G138" s="99">
        <v>521.42999999999995</v>
      </c>
      <c r="H138" s="44">
        <f t="shared" si="4"/>
        <v>0.22994457549431374</v>
      </c>
      <c r="I138" s="83"/>
      <c r="J138" s="83"/>
      <c r="K138" s="83"/>
    </row>
    <row r="139" spans="1:11" s="66" customFormat="1" ht="14.5" x14ac:dyDescent="0.35">
      <c r="A139" s="70"/>
      <c r="B139" s="73">
        <v>131</v>
      </c>
      <c r="C139" s="86" t="s">
        <v>98</v>
      </c>
      <c r="D139" s="120">
        <v>209.99</v>
      </c>
      <c r="E139" s="80">
        <v>1</v>
      </c>
      <c r="F139" s="80">
        <v>1</v>
      </c>
      <c r="G139" s="99">
        <v>1042.8599999999999</v>
      </c>
      <c r="H139" s="44">
        <f t="shared" si="4"/>
        <v>0.2013597223021307</v>
      </c>
      <c r="I139" s="83"/>
      <c r="J139" s="83"/>
      <c r="K139" s="83"/>
    </row>
    <row r="140" spans="1:11" s="66" customFormat="1" ht="14.5" x14ac:dyDescent="0.35">
      <c r="A140" s="70"/>
      <c r="B140" s="73">
        <v>132</v>
      </c>
      <c r="C140" s="86" t="s">
        <v>507</v>
      </c>
      <c r="D140" s="122">
        <v>4.99</v>
      </c>
      <c r="E140" s="80"/>
      <c r="F140" s="80">
        <v>3</v>
      </c>
      <c r="G140" s="99">
        <v>52.14</v>
      </c>
      <c r="H140" s="44">
        <f t="shared" si="4"/>
        <v>0.28711162255466055</v>
      </c>
      <c r="I140" s="83"/>
      <c r="J140" s="83"/>
      <c r="K140" s="83"/>
    </row>
    <row r="141" spans="1:11" s="66" customFormat="1" ht="14.5" x14ac:dyDescent="0.35">
      <c r="A141" s="70"/>
      <c r="B141" s="73">
        <v>133</v>
      </c>
      <c r="C141" s="86" t="s">
        <v>6978</v>
      </c>
      <c r="D141" s="120">
        <v>6</v>
      </c>
      <c r="E141" s="80">
        <v>1</v>
      </c>
      <c r="F141" s="80">
        <v>4</v>
      </c>
      <c r="G141" s="99">
        <v>260.70999999999998</v>
      </c>
      <c r="H141" s="44">
        <f t="shared" si="4"/>
        <v>9.2056307774922339E-2</v>
      </c>
      <c r="I141" s="83"/>
      <c r="J141" s="83"/>
      <c r="K141" s="83"/>
    </row>
    <row r="142" spans="1:11" s="66" customFormat="1" ht="14.5" x14ac:dyDescent="0.35">
      <c r="A142" s="70"/>
      <c r="B142" s="73">
        <v>134</v>
      </c>
      <c r="C142" s="86" t="s">
        <v>2937</v>
      </c>
      <c r="D142" s="120">
        <v>13.5</v>
      </c>
      <c r="E142" s="80">
        <v>1</v>
      </c>
      <c r="F142" s="80">
        <v>1</v>
      </c>
      <c r="G142" s="99">
        <v>260.70999999999998</v>
      </c>
      <c r="H142" s="44">
        <f t="shared" si="4"/>
        <v>5.1781673123393816E-2</v>
      </c>
      <c r="I142" s="83"/>
      <c r="J142" s="83"/>
      <c r="K142" s="83"/>
    </row>
    <row r="143" spans="1:11" s="66" customFormat="1" ht="14.5" x14ac:dyDescent="0.35">
      <c r="A143" s="70"/>
      <c r="B143" s="73">
        <v>135</v>
      </c>
      <c r="C143" s="86" t="s">
        <v>5651</v>
      </c>
      <c r="D143" s="120">
        <v>57.95</v>
      </c>
      <c r="E143" s="80">
        <v>1</v>
      </c>
      <c r="F143" s="80">
        <v>1</v>
      </c>
      <c r="G143" s="99">
        <v>1042.8599999999999</v>
      </c>
      <c r="H143" s="44">
        <f t="shared" si="4"/>
        <v>5.5568340908655055E-2</v>
      </c>
      <c r="I143" s="83"/>
      <c r="J143" s="83"/>
      <c r="K143" s="83"/>
    </row>
    <row r="144" spans="1:11" s="66" customFormat="1" ht="14.5" x14ac:dyDescent="0.35">
      <c r="A144" s="70"/>
      <c r="B144" s="73">
        <v>136</v>
      </c>
      <c r="C144" s="86" t="s">
        <v>100</v>
      </c>
      <c r="D144" s="120">
        <v>154.19</v>
      </c>
      <c r="E144" s="80">
        <v>1</v>
      </c>
      <c r="F144" s="80">
        <v>1</v>
      </c>
      <c r="G144" s="99">
        <v>1042.8599999999999</v>
      </c>
      <c r="H144" s="44">
        <f t="shared" si="4"/>
        <v>0.1478530195807683</v>
      </c>
      <c r="I144" s="83"/>
      <c r="J144" s="83"/>
      <c r="K144" s="83"/>
    </row>
    <row r="145" spans="1:11" s="66" customFormat="1" ht="14.5" x14ac:dyDescent="0.35">
      <c r="A145" s="70"/>
      <c r="B145" s="73">
        <v>137</v>
      </c>
      <c r="C145" s="86" t="s">
        <v>102</v>
      </c>
      <c r="D145" s="120">
        <v>50</v>
      </c>
      <c r="E145" s="80"/>
      <c r="F145" s="80">
        <v>1</v>
      </c>
      <c r="G145" s="99">
        <v>260.70999999999998</v>
      </c>
      <c r="H145" s="44">
        <f t="shared" si="4"/>
        <v>0.1917839745310882</v>
      </c>
      <c r="I145" s="83"/>
      <c r="J145" s="83"/>
      <c r="K145" s="83"/>
    </row>
    <row r="146" spans="1:11" s="66" customFormat="1" ht="14.5" x14ac:dyDescent="0.35">
      <c r="A146" s="70"/>
      <c r="B146" s="73">
        <v>138</v>
      </c>
      <c r="C146" s="86" t="s">
        <v>6982</v>
      </c>
      <c r="D146" s="120">
        <v>18</v>
      </c>
      <c r="E146" s="80"/>
      <c r="F146" s="80">
        <v>1</v>
      </c>
      <c r="G146" s="99">
        <v>1303.57</v>
      </c>
      <c r="H146" s="44">
        <f t="shared" si="4"/>
        <v>1.3808234310393765E-2</v>
      </c>
      <c r="I146" s="83"/>
      <c r="J146" s="83"/>
      <c r="K146" s="83"/>
    </row>
    <row r="147" spans="1:11" s="66" customFormat="1" ht="14.5" x14ac:dyDescent="0.35">
      <c r="A147" s="70"/>
      <c r="B147" s="73">
        <v>139</v>
      </c>
      <c r="C147" s="86" t="s">
        <v>274</v>
      </c>
      <c r="D147" s="120">
        <v>6.99</v>
      </c>
      <c r="E147" s="80"/>
      <c r="F147" s="80">
        <v>1</v>
      </c>
      <c r="G147" s="99">
        <v>521.42999999999995</v>
      </c>
      <c r="H147" s="44">
        <f t="shared" si="4"/>
        <v>1.3405442724814455E-2</v>
      </c>
      <c r="I147" s="83"/>
      <c r="J147" s="83"/>
      <c r="K147" s="83"/>
    </row>
    <row r="148" spans="1:11" s="66" customFormat="1" ht="14.5" x14ac:dyDescent="0.35">
      <c r="A148" s="70"/>
      <c r="B148" s="73">
        <v>140</v>
      </c>
      <c r="C148" s="86" t="s">
        <v>6915</v>
      </c>
      <c r="D148" s="120">
        <v>5</v>
      </c>
      <c r="E148" s="80">
        <v>1</v>
      </c>
      <c r="F148" s="80">
        <v>1</v>
      </c>
      <c r="G148" s="99">
        <v>521.42999999999995</v>
      </c>
      <c r="H148" s="44">
        <f t="shared" si="4"/>
        <v>9.5890148246169198E-3</v>
      </c>
      <c r="I148" s="83"/>
      <c r="J148" s="83"/>
      <c r="K148" s="83"/>
    </row>
    <row r="149" spans="1:11" s="66" customFormat="1" ht="14.5" x14ac:dyDescent="0.35">
      <c r="A149" s="70"/>
      <c r="B149" s="73">
        <v>141</v>
      </c>
      <c r="C149" s="81" t="s">
        <v>6924</v>
      </c>
      <c r="D149" s="120">
        <v>6.5</v>
      </c>
      <c r="E149" s="80">
        <v>1</v>
      </c>
      <c r="F149" s="80">
        <v>1</v>
      </c>
      <c r="G149" s="99">
        <v>521.42999999999995</v>
      </c>
      <c r="H149" s="44">
        <f t="shared" si="4"/>
        <v>1.2465719272001996E-2</v>
      </c>
      <c r="I149" s="83"/>
      <c r="J149" s="83"/>
      <c r="K149" s="83"/>
    </row>
    <row r="150" spans="1:11" s="66" customFormat="1" ht="14.5" x14ac:dyDescent="0.35">
      <c r="A150" s="70"/>
      <c r="B150" s="73">
        <v>142</v>
      </c>
      <c r="C150" s="86" t="s">
        <v>6955</v>
      </c>
      <c r="D150" s="120">
        <v>33.99</v>
      </c>
      <c r="E150" s="80">
        <v>1</v>
      </c>
      <c r="F150" s="80">
        <v>1</v>
      </c>
      <c r="G150" s="99">
        <v>521.42999999999995</v>
      </c>
      <c r="H150" s="44">
        <f t="shared" si="4"/>
        <v>6.5186122777745825E-2</v>
      </c>
      <c r="I150" s="83"/>
      <c r="J150" s="83"/>
      <c r="K150" s="83"/>
    </row>
    <row r="151" spans="1:11" s="66" customFormat="1" ht="14.5" x14ac:dyDescent="0.35">
      <c r="A151" s="70"/>
      <c r="B151" s="73">
        <v>143</v>
      </c>
      <c r="C151" s="86" t="s">
        <v>6956</v>
      </c>
      <c r="D151" s="120">
        <v>15</v>
      </c>
      <c r="E151" s="80">
        <v>1</v>
      </c>
      <c r="F151" s="80">
        <v>1</v>
      </c>
      <c r="G151" s="99">
        <v>521.42999999999995</v>
      </c>
      <c r="H151" s="44">
        <f t="shared" si="4"/>
        <v>2.8767044473850759E-2</v>
      </c>
      <c r="I151" s="83"/>
      <c r="J151" s="83"/>
      <c r="K151" s="83"/>
    </row>
    <row r="152" spans="1:11" s="66" customFormat="1" ht="14.5" x14ac:dyDescent="0.35">
      <c r="A152" s="70"/>
      <c r="B152" s="73">
        <v>144</v>
      </c>
      <c r="C152" s="86" t="s">
        <v>6957</v>
      </c>
      <c r="D152" s="120">
        <v>3.49</v>
      </c>
      <c r="E152" s="80">
        <v>25</v>
      </c>
      <c r="F152" s="80">
        <v>1</v>
      </c>
      <c r="G152" s="99">
        <v>1042.8599999999999</v>
      </c>
      <c r="H152" s="44">
        <f t="shared" si="4"/>
        <v>3.3465661737913052E-3</v>
      </c>
      <c r="I152" s="83"/>
      <c r="J152" s="83"/>
      <c r="K152" s="83"/>
    </row>
    <row r="153" spans="1:11" s="66" customFormat="1" ht="14.5" x14ac:dyDescent="0.35">
      <c r="A153" s="70"/>
      <c r="B153" s="73">
        <v>145</v>
      </c>
      <c r="C153" s="86" t="s">
        <v>6958</v>
      </c>
      <c r="D153" s="120">
        <v>26.15</v>
      </c>
      <c r="E153" s="80"/>
      <c r="F153" s="80">
        <v>3</v>
      </c>
      <c r="G153" s="99">
        <v>521.42999999999995</v>
      </c>
      <c r="H153" s="44">
        <f t="shared" si="4"/>
        <v>0.15045164259823945</v>
      </c>
      <c r="I153" s="83"/>
      <c r="J153" s="83"/>
      <c r="K153" s="83"/>
    </row>
    <row r="154" spans="1:11" s="66" customFormat="1" ht="14.5" x14ac:dyDescent="0.35">
      <c r="A154" s="70"/>
      <c r="B154" s="73">
        <v>146</v>
      </c>
      <c r="C154" s="86" t="s">
        <v>6959</v>
      </c>
      <c r="D154" s="120">
        <v>3</v>
      </c>
      <c r="E154" s="80">
        <v>1</v>
      </c>
      <c r="F154" s="80">
        <v>1</v>
      </c>
      <c r="G154" s="99">
        <v>1042.8599999999999</v>
      </c>
      <c r="H154" s="44">
        <f t="shared" si="4"/>
        <v>2.8767044473850759E-3</v>
      </c>
      <c r="I154" s="83"/>
      <c r="J154" s="83"/>
      <c r="K154" s="83"/>
    </row>
    <row r="155" spans="1:11" s="66" customFormat="1" ht="14.5" x14ac:dyDescent="0.35">
      <c r="A155" s="70"/>
      <c r="B155" s="73">
        <v>147</v>
      </c>
      <c r="C155" s="86" t="s">
        <v>878</v>
      </c>
      <c r="D155" s="120">
        <v>74.989999999999995</v>
      </c>
      <c r="E155" s="80">
        <v>1</v>
      </c>
      <c r="F155" s="80">
        <v>1</v>
      </c>
      <c r="G155" s="99">
        <v>521.42999999999995</v>
      </c>
      <c r="H155" s="44">
        <f t="shared" si="4"/>
        <v>0.14381604433960454</v>
      </c>
      <c r="I155" s="83"/>
      <c r="J155" s="83"/>
      <c r="K155" s="83"/>
    </row>
    <row r="156" spans="1:11" s="66" customFormat="1" ht="14.5" x14ac:dyDescent="0.35">
      <c r="A156" s="70"/>
      <c r="B156" s="73">
        <v>148</v>
      </c>
      <c r="C156" s="86" t="s">
        <v>5653</v>
      </c>
      <c r="D156" s="120">
        <v>79</v>
      </c>
      <c r="E156" s="80"/>
      <c r="F156" s="80">
        <v>2</v>
      </c>
      <c r="G156" s="99">
        <v>521.42999999999995</v>
      </c>
      <c r="H156" s="44">
        <f t="shared" si="4"/>
        <v>0.30301286845789466</v>
      </c>
      <c r="I156" s="83"/>
      <c r="J156" s="83"/>
      <c r="K156" s="83"/>
    </row>
    <row r="157" spans="1:11" s="66" customFormat="1" ht="14.5" x14ac:dyDescent="0.35">
      <c r="A157" s="70"/>
      <c r="B157" s="73">
        <v>149</v>
      </c>
      <c r="C157" s="86" t="s">
        <v>5654</v>
      </c>
      <c r="D157" s="120">
        <v>79</v>
      </c>
      <c r="E157" s="80"/>
      <c r="F157" s="80">
        <v>2</v>
      </c>
      <c r="G157" s="99">
        <v>521.42999999999995</v>
      </c>
      <c r="H157" s="44">
        <f t="shared" si="4"/>
        <v>0.30301286845789466</v>
      </c>
      <c r="I157" s="83"/>
      <c r="J157" s="83"/>
      <c r="K157" s="83"/>
    </row>
    <row r="158" spans="1:11" s="66" customFormat="1" ht="14.5" x14ac:dyDescent="0.35">
      <c r="A158" s="70"/>
      <c r="B158" s="73">
        <v>150</v>
      </c>
      <c r="C158" s="86" t="s">
        <v>6979</v>
      </c>
      <c r="D158" s="120">
        <v>17.05</v>
      </c>
      <c r="E158" s="80">
        <v>1</v>
      </c>
      <c r="F158" s="80">
        <v>4</v>
      </c>
      <c r="G158" s="99">
        <v>260.70999999999998</v>
      </c>
      <c r="H158" s="44">
        <f t="shared" si="4"/>
        <v>0.26159334126040429</v>
      </c>
      <c r="I158" s="83"/>
      <c r="J158" s="83"/>
      <c r="K158" s="83"/>
    </row>
    <row r="159" spans="1:11" s="66" customFormat="1" ht="14.5" x14ac:dyDescent="0.35">
      <c r="A159" s="70"/>
      <c r="B159" s="73">
        <v>151</v>
      </c>
      <c r="C159" s="86" t="s">
        <v>105</v>
      </c>
      <c r="D159" s="120">
        <v>9</v>
      </c>
      <c r="E159" s="80">
        <v>8</v>
      </c>
      <c r="F159" s="80">
        <v>2</v>
      </c>
      <c r="G159" s="99">
        <v>260.70999999999998</v>
      </c>
      <c r="H159" s="44">
        <f t="shared" si="4"/>
        <v>6.904223083119175E-2</v>
      </c>
      <c r="I159" s="83"/>
      <c r="J159" s="83"/>
      <c r="K159" s="83"/>
    </row>
    <row r="160" spans="1:11" s="66" customFormat="1" ht="14.5" x14ac:dyDescent="0.35">
      <c r="A160" s="70"/>
      <c r="B160" s="73">
        <v>152</v>
      </c>
      <c r="C160" s="86" t="s">
        <v>106</v>
      </c>
      <c r="D160" s="120">
        <v>2.99</v>
      </c>
      <c r="E160" s="80"/>
      <c r="F160" s="80"/>
      <c r="G160" s="99">
        <v>260.70999999999998</v>
      </c>
      <c r="H160" s="44">
        <f t="shared" si="4"/>
        <v>0</v>
      </c>
      <c r="I160" s="83"/>
      <c r="J160" s="83"/>
      <c r="K160" s="83"/>
    </row>
    <row r="161" spans="1:11" s="66" customFormat="1" ht="14.5" x14ac:dyDescent="0.35">
      <c r="A161" s="70"/>
      <c r="B161" s="73">
        <v>153</v>
      </c>
      <c r="C161" s="86" t="s">
        <v>6924</v>
      </c>
      <c r="D161" s="120">
        <v>6.5</v>
      </c>
      <c r="E161" s="80">
        <v>1</v>
      </c>
      <c r="F161" s="80">
        <v>1</v>
      </c>
      <c r="G161" s="99">
        <v>521.42999999999995</v>
      </c>
      <c r="H161" s="44">
        <f t="shared" si="4"/>
        <v>1.2465719272001996E-2</v>
      </c>
      <c r="I161" s="83"/>
      <c r="J161" s="83"/>
      <c r="K161" s="83"/>
    </row>
    <row r="162" spans="1:11" s="66" customFormat="1" ht="14.5" x14ac:dyDescent="0.35">
      <c r="A162" s="70"/>
      <c r="B162" s="73">
        <v>154</v>
      </c>
      <c r="C162" s="86" t="s">
        <v>6983</v>
      </c>
      <c r="D162" s="120">
        <v>23.99</v>
      </c>
      <c r="E162" s="80">
        <v>1</v>
      </c>
      <c r="F162" s="80">
        <v>1</v>
      </c>
      <c r="G162" s="99">
        <v>521.42999999999995</v>
      </c>
      <c r="H162" s="44">
        <f t="shared" si="4"/>
        <v>4.6008093128511979E-2</v>
      </c>
      <c r="I162" s="83"/>
      <c r="J162" s="83"/>
      <c r="K162" s="83"/>
    </row>
    <row r="163" spans="1:11" s="66" customFormat="1" ht="14.5" x14ac:dyDescent="0.35">
      <c r="A163" s="70"/>
      <c r="B163" s="73">
        <v>155</v>
      </c>
      <c r="C163" s="86" t="s">
        <v>107</v>
      </c>
      <c r="D163" s="120">
        <v>17</v>
      </c>
      <c r="E163" s="80">
        <v>12</v>
      </c>
      <c r="F163" s="80">
        <v>2</v>
      </c>
      <c r="G163" s="99">
        <v>156.43</v>
      </c>
      <c r="H163" s="44">
        <f t="shared" si="4"/>
        <v>0.21734961324554114</v>
      </c>
      <c r="I163" s="83"/>
      <c r="J163" s="83"/>
      <c r="K163" s="83"/>
    </row>
    <row r="164" spans="1:11" s="66" customFormat="1" ht="14.5" x14ac:dyDescent="0.35">
      <c r="A164" s="70"/>
      <c r="B164" s="73">
        <v>156</v>
      </c>
      <c r="C164" s="81" t="s">
        <v>108</v>
      </c>
      <c r="D164" s="120">
        <v>7.2</v>
      </c>
      <c r="E164" s="80">
        <v>1</v>
      </c>
      <c r="F164" s="80">
        <v>6</v>
      </c>
      <c r="G164" s="99">
        <v>260.70999999999998</v>
      </c>
      <c r="H164" s="44">
        <f t="shared" si="4"/>
        <v>0.16570135399486022</v>
      </c>
      <c r="I164" s="83"/>
      <c r="J164" s="83"/>
      <c r="K164" s="83"/>
    </row>
    <row r="165" spans="1:11" s="66" customFormat="1" ht="14.5" x14ac:dyDescent="0.35">
      <c r="A165" s="70"/>
      <c r="B165" s="73">
        <v>157</v>
      </c>
      <c r="C165" s="86" t="s">
        <v>2943</v>
      </c>
      <c r="D165" s="120">
        <v>2.5</v>
      </c>
      <c r="E165" s="80">
        <v>4</v>
      </c>
      <c r="F165" s="80">
        <v>1</v>
      </c>
      <c r="G165" s="99">
        <v>1042.8599999999999</v>
      </c>
      <c r="H165" s="44">
        <f t="shared" si="4"/>
        <v>2.3972537061542299E-3</v>
      </c>
      <c r="I165" s="83"/>
      <c r="J165" s="83"/>
      <c r="K165" s="83"/>
    </row>
    <row r="166" spans="1:11" s="66" customFormat="1" ht="14.5" x14ac:dyDescent="0.35">
      <c r="A166" s="70"/>
      <c r="B166" s="73">
        <v>158</v>
      </c>
      <c r="C166" s="86" t="s">
        <v>109</v>
      </c>
      <c r="D166" s="120">
        <v>22</v>
      </c>
      <c r="E166" s="80">
        <v>18</v>
      </c>
      <c r="F166" s="80">
        <v>1</v>
      </c>
      <c r="G166" s="99">
        <v>1042.8599999999999</v>
      </c>
      <c r="H166" s="44">
        <f t="shared" si="4"/>
        <v>2.1095832614157223E-2</v>
      </c>
      <c r="I166" s="83"/>
      <c r="J166" s="83"/>
      <c r="K166" s="83"/>
    </row>
    <row r="167" spans="1:11" s="66" customFormat="1" ht="14.5" x14ac:dyDescent="0.35">
      <c r="A167" s="70"/>
      <c r="B167" s="73">
        <v>159</v>
      </c>
      <c r="C167" s="86" t="s">
        <v>318</v>
      </c>
      <c r="D167" s="120">
        <v>8</v>
      </c>
      <c r="E167" s="80">
        <v>2</v>
      </c>
      <c r="F167" s="80">
        <v>1</v>
      </c>
      <c r="G167" s="99">
        <v>1042.8599999999999</v>
      </c>
      <c r="H167" s="44">
        <f t="shared" si="4"/>
        <v>7.6712118596935358E-3</v>
      </c>
      <c r="I167" s="83"/>
      <c r="J167" s="83"/>
      <c r="K167" s="83"/>
    </row>
    <row r="168" spans="1:11" s="66" customFormat="1" ht="14.5" x14ac:dyDescent="0.35">
      <c r="A168" s="70"/>
      <c r="B168" s="73">
        <v>160</v>
      </c>
      <c r="C168" s="86" t="s">
        <v>509</v>
      </c>
      <c r="D168" s="120">
        <v>1.2</v>
      </c>
      <c r="E168" s="80">
        <v>1</v>
      </c>
      <c r="F168" s="80">
        <v>1</v>
      </c>
      <c r="G168" s="99">
        <v>1042.8599999999999</v>
      </c>
      <c r="H168" s="44">
        <f t="shared" si="4"/>
        <v>1.1506817789540304E-3</v>
      </c>
      <c r="I168" s="83"/>
      <c r="J168" s="83"/>
      <c r="K168" s="83"/>
    </row>
    <row r="169" spans="1:11" s="66" customFormat="1" ht="14.5" x14ac:dyDescent="0.35">
      <c r="A169" s="70"/>
      <c r="B169" s="73">
        <v>161</v>
      </c>
      <c r="C169" s="86" t="s">
        <v>6800</v>
      </c>
      <c r="D169" s="120">
        <v>4</v>
      </c>
      <c r="E169" s="80">
        <v>4</v>
      </c>
      <c r="F169" s="80">
        <v>2</v>
      </c>
      <c r="G169" s="99">
        <v>156.43</v>
      </c>
      <c r="H169" s="44">
        <f t="shared" si="4"/>
        <v>5.1141085469539091E-2</v>
      </c>
      <c r="I169" s="83"/>
      <c r="J169" s="83"/>
      <c r="K169" s="83"/>
    </row>
    <row r="170" spans="1:11" s="66" customFormat="1" ht="14.5" x14ac:dyDescent="0.35">
      <c r="A170" s="70"/>
      <c r="B170" s="73">
        <v>162</v>
      </c>
      <c r="C170" s="86" t="s">
        <v>510</v>
      </c>
      <c r="D170" s="120">
        <v>4.5</v>
      </c>
      <c r="E170" s="80">
        <v>4</v>
      </c>
      <c r="F170" s="80">
        <v>2</v>
      </c>
      <c r="G170" s="99">
        <v>156.43</v>
      </c>
      <c r="H170" s="44">
        <f t="shared" si="4"/>
        <v>5.7533721153231472E-2</v>
      </c>
      <c r="I170" s="83"/>
      <c r="J170" s="83"/>
      <c r="K170" s="83"/>
    </row>
    <row r="171" spans="1:11" s="66" customFormat="1" ht="14.5" x14ac:dyDescent="0.35">
      <c r="A171" s="70"/>
      <c r="B171" s="73">
        <v>163</v>
      </c>
      <c r="C171" s="86" t="s">
        <v>111</v>
      </c>
      <c r="D171" s="120">
        <v>9</v>
      </c>
      <c r="E171" s="80">
        <v>4</v>
      </c>
      <c r="F171" s="80">
        <v>2</v>
      </c>
      <c r="G171" s="99">
        <v>156.43</v>
      </c>
      <c r="H171" s="44">
        <f t="shared" si="4"/>
        <v>0.11506744230646294</v>
      </c>
      <c r="I171" s="83"/>
      <c r="J171" s="83"/>
      <c r="K171" s="83"/>
    </row>
    <row r="172" spans="1:11" s="66" customFormat="1" ht="14.5" x14ac:dyDescent="0.35">
      <c r="A172" s="70" t="s">
        <v>924</v>
      </c>
      <c r="B172" s="73">
        <v>164</v>
      </c>
      <c r="C172" s="86" t="s">
        <v>320</v>
      </c>
      <c r="D172" s="120">
        <v>2</v>
      </c>
      <c r="E172" s="80">
        <v>2</v>
      </c>
      <c r="F172" s="80">
        <v>1</v>
      </c>
      <c r="G172" s="99">
        <v>1042.8599999999999</v>
      </c>
      <c r="H172" s="44">
        <f t="shared" si="4"/>
        <v>1.917802964923384E-3</v>
      </c>
      <c r="I172" s="83"/>
      <c r="J172" s="83"/>
      <c r="K172" s="83"/>
    </row>
    <row r="173" spans="1:11" s="66" customFormat="1" ht="14.5" x14ac:dyDescent="0.35">
      <c r="A173" s="70"/>
      <c r="B173" s="73">
        <v>165</v>
      </c>
      <c r="C173" s="86" t="s">
        <v>112</v>
      </c>
      <c r="D173" s="120">
        <v>9.6</v>
      </c>
      <c r="E173" s="80">
        <v>1</v>
      </c>
      <c r="F173" s="80">
        <v>1</v>
      </c>
      <c r="G173" s="99">
        <v>1042.8599999999999</v>
      </c>
      <c r="H173" s="44">
        <f t="shared" si="4"/>
        <v>9.205454231632243E-3</v>
      </c>
      <c r="I173" s="83"/>
      <c r="J173" s="83"/>
      <c r="K173" s="83"/>
    </row>
    <row r="174" spans="1:11" s="66" customFormat="1" ht="14.5" x14ac:dyDescent="0.35">
      <c r="A174" s="70"/>
      <c r="B174" s="73">
        <v>166</v>
      </c>
      <c r="C174" s="86" t="s">
        <v>5657</v>
      </c>
      <c r="D174" s="120">
        <v>1.2</v>
      </c>
      <c r="E174" s="80">
        <v>1</v>
      </c>
      <c r="F174" s="80">
        <v>1</v>
      </c>
      <c r="G174" s="99">
        <v>1042.8599999999999</v>
      </c>
      <c r="H174" s="44">
        <f t="shared" si="4"/>
        <v>1.1506817789540304E-3</v>
      </c>
      <c r="I174" s="83"/>
      <c r="J174" s="83"/>
      <c r="K174" s="83"/>
    </row>
    <row r="175" spans="1:11" s="66" customFormat="1" ht="14.5" x14ac:dyDescent="0.35">
      <c r="A175" s="70"/>
      <c r="B175" s="73">
        <v>167</v>
      </c>
      <c r="C175" s="86" t="s">
        <v>5658</v>
      </c>
      <c r="D175" s="120">
        <v>1.2</v>
      </c>
      <c r="E175" s="80"/>
      <c r="F175" s="80">
        <v>1</v>
      </c>
      <c r="G175" s="99">
        <v>1042.8599999999999</v>
      </c>
      <c r="H175" s="44">
        <f t="shared" si="4"/>
        <v>1.1506817789540304E-3</v>
      </c>
      <c r="I175" s="83"/>
      <c r="J175" s="83"/>
      <c r="K175" s="83"/>
    </row>
    <row r="176" spans="1:11" s="66" customFormat="1" ht="14.5" x14ac:dyDescent="0.35">
      <c r="A176" s="70"/>
      <c r="B176" s="73">
        <v>168</v>
      </c>
      <c r="C176" s="86" t="s">
        <v>113</v>
      </c>
      <c r="D176" s="120">
        <v>39.99</v>
      </c>
      <c r="E176" s="80">
        <v>1</v>
      </c>
      <c r="F176" s="80">
        <v>1</v>
      </c>
      <c r="G176" s="99">
        <v>365</v>
      </c>
      <c r="H176" s="44">
        <f t="shared" si="4"/>
        <v>0.10956164383561644</v>
      </c>
      <c r="I176" s="83"/>
      <c r="J176" s="83"/>
      <c r="K176" s="83"/>
    </row>
    <row r="177" spans="1:11" s="66" customFormat="1" ht="14.5" x14ac:dyDescent="0.35">
      <c r="A177" s="70"/>
      <c r="B177" s="73">
        <v>169</v>
      </c>
      <c r="C177" s="86" t="s">
        <v>114</v>
      </c>
      <c r="D177" s="120">
        <v>210</v>
      </c>
      <c r="E177" s="80">
        <v>1</v>
      </c>
      <c r="F177" s="80">
        <v>1</v>
      </c>
      <c r="G177" s="99">
        <v>521.42999999999995</v>
      </c>
      <c r="H177" s="44">
        <f t="shared" si="4"/>
        <v>0.40273862263391064</v>
      </c>
      <c r="I177" s="83"/>
      <c r="J177" s="83"/>
      <c r="K177" s="83"/>
    </row>
    <row r="178" spans="1:11" s="66" customFormat="1" ht="14.5" x14ac:dyDescent="0.35">
      <c r="A178" s="70"/>
      <c r="B178" s="73">
        <v>170</v>
      </c>
      <c r="C178" s="86" t="s">
        <v>115</v>
      </c>
      <c r="D178" s="120">
        <v>249</v>
      </c>
      <c r="E178" s="80">
        <v>1</v>
      </c>
      <c r="F178" s="80">
        <v>1</v>
      </c>
      <c r="G178" s="99">
        <v>521.42999999999995</v>
      </c>
      <c r="H178" s="44">
        <f t="shared" si="4"/>
        <v>0.47753293826592258</v>
      </c>
      <c r="I178" s="83"/>
      <c r="J178" s="83"/>
      <c r="K178" s="83"/>
    </row>
    <row r="179" spans="1:11" s="66" customFormat="1" ht="14.5" x14ac:dyDescent="0.35">
      <c r="A179" s="70"/>
      <c r="B179" s="73">
        <v>171</v>
      </c>
      <c r="C179" s="86" t="s">
        <v>6996</v>
      </c>
      <c r="D179" s="120">
        <v>220</v>
      </c>
      <c r="E179" s="80">
        <v>1</v>
      </c>
      <c r="F179" s="80">
        <v>1</v>
      </c>
      <c r="G179" s="99">
        <v>521.42999999999995</v>
      </c>
      <c r="H179" s="44">
        <f t="shared" si="4"/>
        <v>0.42191665228314446</v>
      </c>
      <c r="I179" s="83"/>
      <c r="J179" s="83"/>
      <c r="K179" s="83"/>
    </row>
    <row r="180" spans="1:11" s="66" customFormat="1" ht="14.5" x14ac:dyDescent="0.35">
      <c r="A180" s="70"/>
      <c r="B180" s="73">
        <v>172</v>
      </c>
      <c r="C180" s="86" t="s">
        <v>117</v>
      </c>
      <c r="D180" s="120">
        <v>7.29</v>
      </c>
      <c r="E180" s="80">
        <v>1</v>
      </c>
      <c r="F180" s="80">
        <v>1</v>
      </c>
      <c r="G180" s="99">
        <v>208.57</v>
      </c>
      <c r="H180" s="44">
        <f t="shared" si="4"/>
        <v>3.4952294193795849E-2</v>
      </c>
      <c r="I180" s="83"/>
      <c r="J180" s="83"/>
      <c r="K180" s="83"/>
    </row>
    <row r="181" spans="1:11" s="66" customFormat="1" ht="14.5" x14ac:dyDescent="0.35">
      <c r="A181" s="70"/>
      <c r="B181" s="73">
        <v>173</v>
      </c>
      <c r="C181" s="86" t="s">
        <v>118</v>
      </c>
      <c r="D181" s="120">
        <v>9.99</v>
      </c>
      <c r="E181" s="80">
        <v>1</v>
      </c>
      <c r="F181" s="80">
        <v>1</v>
      </c>
      <c r="G181" s="99">
        <v>208.57</v>
      </c>
      <c r="H181" s="44">
        <f t="shared" si="4"/>
        <v>4.7897588339646163E-2</v>
      </c>
      <c r="I181" s="83"/>
      <c r="J181" s="83"/>
      <c r="K181" s="83"/>
    </row>
    <row r="182" spans="1:11" s="66" customFormat="1" ht="14.5" x14ac:dyDescent="0.35">
      <c r="A182" s="70"/>
      <c r="B182" s="73">
        <v>174</v>
      </c>
      <c r="C182" s="86" t="s">
        <v>512</v>
      </c>
      <c r="D182" s="120">
        <v>14.99</v>
      </c>
      <c r="E182" s="80">
        <v>1</v>
      </c>
      <c r="F182" s="80">
        <v>1</v>
      </c>
      <c r="G182" s="99">
        <v>260.70999999999998</v>
      </c>
      <c r="H182" s="44">
        <f t="shared" si="4"/>
        <v>5.7496835564420243E-2</v>
      </c>
      <c r="I182" s="83"/>
      <c r="J182" s="83"/>
      <c r="K182" s="83"/>
    </row>
    <row r="183" spans="1:11" s="66" customFormat="1" ht="14.5" x14ac:dyDescent="0.35">
      <c r="A183" s="70"/>
      <c r="B183" s="73">
        <v>175</v>
      </c>
      <c r="C183" s="86" t="s">
        <v>513</v>
      </c>
      <c r="D183" s="120">
        <v>32</v>
      </c>
      <c r="E183" s="80"/>
      <c r="F183" s="80">
        <v>1</v>
      </c>
      <c r="G183" s="99">
        <v>365</v>
      </c>
      <c r="H183" s="44">
        <f t="shared" si="4"/>
        <v>8.7671232876712329E-2</v>
      </c>
      <c r="I183" s="83"/>
      <c r="J183" s="83"/>
      <c r="K183" s="83"/>
    </row>
    <row r="184" spans="1:11" s="66" customFormat="1" ht="14.5" x14ac:dyDescent="0.35">
      <c r="A184" s="70"/>
      <c r="B184" s="73">
        <v>176</v>
      </c>
      <c r="C184" s="86" t="s">
        <v>119</v>
      </c>
      <c r="D184" s="120">
        <v>36</v>
      </c>
      <c r="E184" s="80">
        <v>3</v>
      </c>
      <c r="F184" s="80">
        <v>1</v>
      </c>
      <c r="G184" s="99">
        <v>1042.8599999999999</v>
      </c>
      <c r="H184" s="44">
        <f t="shared" si="4"/>
        <v>3.4520453368620911E-2</v>
      </c>
      <c r="I184" s="83"/>
      <c r="J184" s="83"/>
      <c r="K184" s="83"/>
    </row>
    <row r="185" spans="1:11" s="66" customFormat="1" ht="14.5" x14ac:dyDescent="0.35">
      <c r="A185" s="70"/>
      <c r="B185" s="73">
        <v>177</v>
      </c>
      <c r="C185" s="86" t="s">
        <v>321</v>
      </c>
      <c r="D185" s="120">
        <v>25</v>
      </c>
      <c r="E185" s="80">
        <v>1</v>
      </c>
      <c r="F185" s="80">
        <v>1</v>
      </c>
      <c r="G185" s="99">
        <v>104.29</v>
      </c>
      <c r="H185" s="44">
        <f t="shared" si="4"/>
        <v>0.23971617604755968</v>
      </c>
      <c r="I185" s="83"/>
      <c r="J185" s="83"/>
      <c r="K185" s="83"/>
    </row>
    <row r="186" spans="1:11" s="66" customFormat="1" ht="14.5" x14ac:dyDescent="0.35">
      <c r="A186" s="70"/>
      <c r="B186" s="73">
        <v>178</v>
      </c>
      <c r="C186" s="86" t="s">
        <v>514</v>
      </c>
      <c r="D186" s="120">
        <v>20</v>
      </c>
      <c r="E186" s="80"/>
      <c r="F186" s="80">
        <v>1</v>
      </c>
      <c r="G186" s="99">
        <v>1042.8599999999999</v>
      </c>
      <c r="H186" s="44">
        <f t="shared" ref="H186:H249" si="5">+(D186*F186)/G186</f>
        <v>1.917802964923384E-2</v>
      </c>
      <c r="I186" s="83"/>
      <c r="J186" s="83"/>
      <c r="K186" s="83"/>
    </row>
    <row r="187" spans="1:11" s="66" customFormat="1" ht="14.5" x14ac:dyDescent="0.35">
      <c r="A187" s="70"/>
      <c r="B187" s="73">
        <v>179</v>
      </c>
      <c r="C187" s="86" t="s">
        <v>120</v>
      </c>
      <c r="D187" s="120">
        <v>33</v>
      </c>
      <c r="E187" s="80">
        <v>16</v>
      </c>
      <c r="F187" s="80">
        <v>1</v>
      </c>
      <c r="G187" s="99">
        <v>782.14</v>
      </c>
      <c r="H187" s="44">
        <f t="shared" si="5"/>
        <v>4.2191934947707573E-2</v>
      </c>
      <c r="I187" s="83"/>
      <c r="J187" s="83"/>
      <c r="K187" s="83"/>
    </row>
    <row r="188" spans="1:11" s="66" customFormat="1" ht="14.5" x14ac:dyDescent="0.35">
      <c r="A188" s="70"/>
      <c r="B188" s="73">
        <v>180</v>
      </c>
      <c r="C188" s="154" t="s">
        <v>123</v>
      </c>
      <c r="D188" s="120">
        <v>5.25</v>
      </c>
      <c r="E188" s="80"/>
      <c r="F188" s="80">
        <v>1</v>
      </c>
      <c r="G188" s="99">
        <v>782.14</v>
      </c>
      <c r="H188" s="44">
        <f t="shared" si="5"/>
        <v>6.7123532871352955E-3</v>
      </c>
      <c r="I188" s="83"/>
      <c r="J188" s="83"/>
      <c r="K188" s="83"/>
    </row>
    <row r="189" spans="1:11" s="66" customFormat="1" ht="14.5" x14ac:dyDescent="0.35">
      <c r="A189" s="70"/>
      <c r="B189" s="73">
        <v>181</v>
      </c>
      <c r="C189" s="86" t="s">
        <v>1241</v>
      </c>
      <c r="D189" s="120">
        <v>3.6</v>
      </c>
      <c r="E189" s="80">
        <v>1</v>
      </c>
      <c r="F189" s="80">
        <v>1</v>
      </c>
      <c r="G189" s="99">
        <v>521.42999999999995</v>
      </c>
      <c r="H189" s="44">
        <f t="shared" si="5"/>
        <v>6.9040906737241822E-3</v>
      </c>
      <c r="I189" s="83"/>
      <c r="J189" s="83"/>
      <c r="K189" s="83"/>
    </row>
    <row r="190" spans="1:11" s="66" customFormat="1" ht="14.5" x14ac:dyDescent="0.35">
      <c r="A190" s="70"/>
      <c r="B190" s="73">
        <v>182</v>
      </c>
      <c r="C190" s="86" t="s">
        <v>1242</v>
      </c>
      <c r="D190" s="120">
        <v>3.6</v>
      </c>
      <c r="E190" s="80">
        <v>1</v>
      </c>
      <c r="F190" s="80">
        <v>1</v>
      </c>
      <c r="G190" s="99">
        <v>521.42999999999995</v>
      </c>
      <c r="H190" s="44">
        <f t="shared" si="5"/>
        <v>6.9040906737241822E-3</v>
      </c>
      <c r="I190" s="83"/>
      <c r="J190" s="83"/>
      <c r="K190" s="83"/>
    </row>
    <row r="191" spans="1:11" s="66" customFormat="1" ht="14.5" x14ac:dyDescent="0.35">
      <c r="A191" s="70"/>
      <c r="B191" s="73">
        <v>183</v>
      </c>
      <c r="C191" s="86" t="s">
        <v>555</v>
      </c>
      <c r="D191" s="120">
        <v>4</v>
      </c>
      <c r="E191" s="80"/>
      <c r="F191" s="80">
        <v>1</v>
      </c>
      <c r="G191" s="99">
        <v>521.42999999999995</v>
      </c>
      <c r="H191" s="44">
        <f t="shared" si="5"/>
        <v>7.6712118596935358E-3</v>
      </c>
      <c r="I191" s="83"/>
      <c r="J191" s="83"/>
      <c r="K191" s="83"/>
    </row>
    <row r="192" spans="1:11" s="66" customFormat="1" ht="14.5" x14ac:dyDescent="0.35">
      <c r="A192" s="70"/>
      <c r="B192" s="73">
        <v>184</v>
      </c>
      <c r="C192" s="86" t="s">
        <v>322</v>
      </c>
      <c r="D192" s="120">
        <v>5</v>
      </c>
      <c r="E192" s="80"/>
      <c r="F192" s="80">
        <v>1</v>
      </c>
      <c r="G192" s="99">
        <v>521.42999999999995</v>
      </c>
      <c r="H192" s="44">
        <f t="shared" si="5"/>
        <v>9.5890148246169198E-3</v>
      </c>
      <c r="I192" s="83"/>
      <c r="J192" s="83"/>
      <c r="K192" s="83"/>
    </row>
    <row r="193" spans="1:11" s="66" customFormat="1" ht="14.5" x14ac:dyDescent="0.35">
      <c r="A193" s="70"/>
      <c r="B193" s="73">
        <v>185</v>
      </c>
      <c r="C193" s="86" t="s">
        <v>515</v>
      </c>
      <c r="D193" s="120">
        <v>5</v>
      </c>
      <c r="E193" s="80">
        <v>1</v>
      </c>
      <c r="F193" s="80">
        <v>2</v>
      </c>
      <c r="G193" s="99">
        <v>521.42999999999995</v>
      </c>
      <c r="H193" s="44">
        <f t="shared" si="5"/>
        <v>1.917802964923384E-2</v>
      </c>
      <c r="I193" s="83"/>
      <c r="J193" s="83"/>
      <c r="K193" s="83"/>
    </row>
    <row r="194" spans="1:11" s="66" customFormat="1" ht="14.5" x14ac:dyDescent="0.35">
      <c r="A194" s="70"/>
      <c r="B194" s="73">
        <v>186</v>
      </c>
      <c r="C194" s="86" t="s">
        <v>327</v>
      </c>
      <c r="D194" s="120">
        <v>1.2</v>
      </c>
      <c r="E194" s="80"/>
      <c r="F194" s="80">
        <v>1</v>
      </c>
      <c r="G194" s="99">
        <v>1042.8599999999999</v>
      </c>
      <c r="H194" s="44">
        <f t="shared" si="5"/>
        <v>1.1506817789540304E-3</v>
      </c>
      <c r="I194" s="83"/>
      <c r="J194" s="83"/>
      <c r="K194" s="83"/>
    </row>
    <row r="195" spans="1:11" s="66" customFormat="1" ht="14.5" x14ac:dyDescent="0.35">
      <c r="A195" s="70"/>
      <c r="B195" s="73">
        <v>187</v>
      </c>
      <c r="C195" s="86" t="s">
        <v>271</v>
      </c>
      <c r="D195" s="120">
        <v>1.2</v>
      </c>
      <c r="E195" s="80">
        <v>1</v>
      </c>
      <c r="F195" s="80">
        <v>1</v>
      </c>
      <c r="G195" s="99">
        <v>521.42999999999995</v>
      </c>
      <c r="H195" s="44">
        <f t="shared" si="5"/>
        <v>2.3013635579080607E-3</v>
      </c>
      <c r="I195" s="83"/>
      <c r="J195" s="83"/>
      <c r="K195" s="83"/>
    </row>
    <row r="196" spans="1:11" s="66" customFormat="1" ht="14.5" x14ac:dyDescent="0.35">
      <c r="A196" s="70"/>
      <c r="B196" s="73">
        <v>188</v>
      </c>
      <c r="C196" s="86" t="s">
        <v>121</v>
      </c>
      <c r="D196" s="120">
        <v>4</v>
      </c>
      <c r="E196" s="80">
        <v>1</v>
      </c>
      <c r="F196" s="80">
        <v>1</v>
      </c>
      <c r="G196" s="99">
        <v>521.42999999999995</v>
      </c>
      <c r="H196" s="44">
        <f t="shared" si="5"/>
        <v>7.6712118596935358E-3</v>
      </c>
      <c r="I196" s="83"/>
      <c r="J196" s="83"/>
      <c r="K196" s="83"/>
    </row>
    <row r="197" spans="1:11" s="66" customFormat="1" ht="14.5" x14ac:dyDescent="0.35">
      <c r="A197" s="70"/>
      <c r="B197" s="73">
        <v>189</v>
      </c>
      <c r="C197" s="86" t="s">
        <v>324</v>
      </c>
      <c r="D197" s="120">
        <v>23</v>
      </c>
      <c r="E197" s="80">
        <v>1</v>
      </c>
      <c r="F197" s="80">
        <v>1</v>
      </c>
      <c r="G197" s="99">
        <v>521.42999999999995</v>
      </c>
      <c r="H197" s="44">
        <f t="shared" si="5"/>
        <v>4.4109468193237834E-2</v>
      </c>
      <c r="I197" s="83"/>
      <c r="J197" s="83"/>
      <c r="K197" s="83"/>
    </row>
    <row r="198" spans="1:11" s="66" customFormat="1" ht="14.5" x14ac:dyDescent="0.35">
      <c r="A198" s="70"/>
      <c r="B198" s="73">
        <v>190</v>
      </c>
      <c r="C198" s="86" t="s">
        <v>325</v>
      </c>
      <c r="D198" s="120">
        <v>26</v>
      </c>
      <c r="E198" s="80">
        <v>9</v>
      </c>
      <c r="F198" s="80">
        <v>1</v>
      </c>
      <c r="G198" s="99">
        <v>260.70999999999998</v>
      </c>
      <c r="H198" s="44">
        <f t="shared" si="5"/>
        <v>9.9727666756165859E-2</v>
      </c>
      <c r="I198" s="83"/>
      <c r="J198" s="83"/>
      <c r="K198" s="83"/>
    </row>
    <row r="199" spans="1:11" s="66" customFormat="1" ht="14.5" x14ac:dyDescent="0.35">
      <c r="A199" s="70"/>
      <c r="B199" s="73">
        <v>191</v>
      </c>
      <c r="C199" s="86" t="s">
        <v>125</v>
      </c>
      <c r="D199" s="120">
        <v>1.2</v>
      </c>
      <c r="E199" s="80"/>
      <c r="F199" s="80">
        <v>1</v>
      </c>
      <c r="G199" s="99">
        <v>260.70999999999998</v>
      </c>
      <c r="H199" s="44">
        <f t="shared" si="5"/>
        <v>4.6028153887461166E-3</v>
      </c>
      <c r="I199" s="83"/>
      <c r="J199" s="83"/>
      <c r="K199" s="83"/>
    </row>
    <row r="200" spans="1:11" s="66" customFormat="1" ht="14.5" x14ac:dyDescent="0.35">
      <c r="A200" s="70"/>
      <c r="B200" s="73">
        <v>192</v>
      </c>
      <c r="C200" s="86" t="s">
        <v>326</v>
      </c>
      <c r="D200" s="120">
        <v>0</v>
      </c>
      <c r="E200" s="80">
        <v>1</v>
      </c>
      <c r="F200" s="80">
        <v>1</v>
      </c>
      <c r="G200" s="99">
        <v>782.14</v>
      </c>
      <c r="H200" s="44">
        <f t="shared" si="5"/>
        <v>0</v>
      </c>
      <c r="I200" s="83"/>
      <c r="J200" s="83"/>
      <c r="K200" s="83"/>
    </row>
    <row r="201" spans="1:11" s="66" customFormat="1" ht="14.5" x14ac:dyDescent="0.35">
      <c r="A201" s="70"/>
      <c r="B201" s="73">
        <v>193</v>
      </c>
      <c r="C201" s="86" t="s">
        <v>126</v>
      </c>
      <c r="D201" s="120">
        <v>6.5</v>
      </c>
      <c r="E201" s="80"/>
      <c r="F201" s="80">
        <v>1</v>
      </c>
      <c r="G201" s="99">
        <v>1042.8599999999999</v>
      </c>
      <c r="H201" s="44">
        <f t="shared" si="5"/>
        <v>6.2328596360009978E-3</v>
      </c>
      <c r="I201" s="83"/>
      <c r="J201" s="83"/>
      <c r="K201" s="83"/>
    </row>
    <row r="202" spans="1:11" s="66" customFormat="1" ht="14.5" x14ac:dyDescent="0.35">
      <c r="A202" s="70"/>
      <c r="B202" s="73">
        <v>194</v>
      </c>
      <c r="C202" s="86" t="s">
        <v>128</v>
      </c>
      <c r="D202" s="120">
        <v>10</v>
      </c>
      <c r="E202" s="80">
        <v>1</v>
      </c>
      <c r="F202" s="80">
        <v>1</v>
      </c>
      <c r="G202" s="99">
        <v>1042.8599999999999</v>
      </c>
      <c r="H202" s="44">
        <f t="shared" si="5"/>
        <v>9.5890148246169198E-3</v>
      </c>
      <c r="I202" s="83"/>
      <c r="J202" s="83"/>
      <c r="K202" s="83"/>
    </row>
    <row r="203" spans="1:11" s="66" customFormat="1" ht="14.5" x14ac:dyDescent="0.35">
      <c r="A203" s="70"/>
      <c r="B203" s="73">
        <v>195</v>
      </c>
      <c r="C203" s="86" t="s">
        <v>1306</v>
      </c>
      <c r="D203" s="120">
        <v>3</v>
      </c>
      <c r="E203" s="80">
        <v>2</v>
      </c>
      <c r="F203" s="80">
        <v>1</v>
      </c>
      <c r="G203" s="99">
        <v>208.57</v>
      </c>
      <c r="H203" s="44">
        <f t="shared" si="5"/>
        <v>1.4383660162055905E-2</v>
      </c>
      <c r="I203" s="83"/>
      <c r="J203" s="83"/>
      <c r="K203" s="83"/>
    </row>
    <row r="204" spans="1:11" s="66" customFormat="1" ht="14.5" x14ac:dyDescent="0.35">
      <c r="A204" s="70"/>
      <c r="B204" s="73">
        <v>196</v>
      </c>
      <c r="C204" s="86" t="s">
        <v>323</v>
      </c>
      <c r="D204" s="120">
        <v>14</v>
      </c>
      <c r="E204" s="80">
        <v>3</v>
      </c>
      <c r="F204" s="80">
        <v>1</v>
      </c>
      <c r="G204" s="99">
        <v>1042.8599999999999</v>
      </c>
      <c r="H204" s="44">
        <f t="shared" si="5"/>
        <v>1.3424620754463688E-2</v>
      </c>
      <c r="I204" s="83"/>
      <c r="J204" s="83"/>
      <c r="K204" s="83"/>
    </row>
    <row r="205" spans="1:11" s="66" customFormat="1" ht="14.5" x14ac:dyDescent="0.35">
      <c r="A205" s="70"/>
      <c r="B205" s="73">
        <v>197</v>
      </c>
      <c r="C205" s="86" t="s">
        <v>137</v>
      </c>
      <c r="D205" s="120">
        <v>5</v>
      </c>
      <c r="E205" s="80">
        <v>1</v>
      </c>
      <c r="F205" s="80">
        <v>1</v>
      </c>
      <c r="G205" s="99">
        <v>1042.8599999999999</v>
      </c>
      <c r="H205" s="44">
        <f t="shared" si="5"/>
        <v>4.7945074123084599E-3</v>
      </c>
      <c r="I205" s="83"/>
      <c r="J205" s="83"/>
      <c r="K205" s="83"/>
    </row>
    <row r="206" spans="1:11" s="66" customFormat="1" ht="14.5" x14ac:dyDescent="0.35">
      <c r="A206" s="70"/>
      <c r="B206" s="73">
        <v>198</v>
      </c>
      <c r="C206" s="86" t="s">
        <v>131</v>
      </c>
      <c r="D206" s="120">
        <v>20</v>
      </c>
      <c r="E206" s="80">
        <v>4</v>
      </c>
      <c r="F206" s="80">
        <v>1</v>
      </c>
      <c r="G206" s="99">
        <v>104.29</v>
      </c>
      <c r="H206" s="44">
        <f t="shared" si="5"/>
        <v>0.19177294083804775</v>
      </c>
      <c r="I206" s="83"/>
      <c r="J206" s="83"/>
      <c r="K206" s="83"/>
    </row>
    <row r="207" spans="1:11" s="66" customFormat="1" ht="14.5" x14ac:dyDescent="0.35">
      <c r="A207" s="70"/>
      <c r="B207" s="73">
        <v>199</v>
      </c>
      <c r="C207" s="86" t="s">
        <v>133</v>
      </c>
      <c r="D207" s="120">
        <v>1.2</v>
      </c>
      <c r="E207" s="80">
        <v>1</v>
      </c>
      <c r="F207" s="80">
        <v>1</v>
      </c>
      <c r="G207" s="99">
        <v>1042.8599999999999</v>
      </c>
      <c r="H207" s="44">
        <f t="shared" si="5"/>
        <v>1.1506817789540304E-3</v>
      </c>
      <c r="I207" s="83"/>
      <c r="J207" s="83"/>
      <c r="K207" s="83"/>
    </row>
    <row r="208" spans="1:11" s="66" customFormat="1" ht="14.5" x14ac:dyDescent="0.35">
      <c r="A208" s="70"/>
      <c r="B208" s="73">
        <v>200</v>
      </c>
      <c r="C208" s="86" t="s">
        <v>134</v>
      </c>
      <c r="D208" s="120">
        <v>11.99</v>
      </c>
      <c r="E208" s="80">
        <v>1</v>
      </c>
      <c r="F208" s="80">
        <v>1</v>
      </c>
      <c r="G208" s="99">
        <v>521.42999999999995</v>
      </c>
      <c r="H208" s="44">
        <f t="shared" si="5"/>
        <v>2.2994457549431375E-2</v>
      </c>
      <c r="I208" s="83"/>
      <c r="J208" s="83"/>
      <c r="K208" s="83"/>
    </row>
    <row r="209" spans="1:11" s="66" customFormat="1" ht="14.5" x14ac:dyDescent="0.35">
      <c r="A209" s="70"/>
      <c r="B209" s="73">
        <v>201</v>
      </c>
      <c r="C209" s="86" t="s">
        <v>2956</v>
      </c>
      <c r="D209" s="120">
        <v>3.95</v>
      </c>
      <c r="E209" s="80">
        <v>20</v>
      </c>
      <c r="F209" s="80">
        <v>1</v>
      </c>
      <c r="G209" s="99">
        <v>6.6</v>
      </c>
      <c r="H209" s="44">
        <f t="shared" si="5"/>
        <v>0.59848484848484851</v>
      </c>
      <c r="I209" s="83"/>
      <c r="J209" s="83"/>
      <c r="K209" s="83"/>
    </row>
    <row r="210" spans="1:11" s="66" customFormat="1" ht="14.5" x14ac:dyDescent="0.35">
      <c r="A210" s="70"/>
      <c r="B210" s="73">
        <v>202</v>
      </c>
      <c r="C210" s="86" t="s">
        <v>6998</v>
      </c>
      <c r="D210" s="120">
        <v>3</v>
      </c>
      <c r="E210" s="80">
        <v>1</v>
      </c>
      <c r="F210" s="80">
        <v>1</v>
      </c>
      <c r="G210" s="99">
        <v>104.29</v>
      </c>
      <c r="H210" s="44">
        <f t="shared" si="5"/>
        <v>2.876594112570716E-2</v>
      </c>
      <c r="I210" s="83"/>
      <c r="J210" s="83"/>
      <c r="K210" s="83"/>
    </row>
    <row r="211" spans="1:11" s="66" customFormat="1" ht="14.5" x14ac:dyDescent="0.35">
      <c r="A211" s="70"/>
      <c r="B211" s="73">
        <v>203</v>
      </c>
      <c r="C211" s="86" t="s">
        <v>136</v>
      </c>
      <c r="D211" s="120">
        <v>2</v>
      </c>
      <c r="E211" s="80">
        <v>1</v>
      </c>
      <c r="F211" s="80">
        <v>1</v>
      </c>
      <c r="G211" s="99">
        <v>104.29</v>
      </c>
      <c r="H211" s="44">
        <f t="shared" si="5"/>
        <v>1.9177294083804773E-2</v>
      </c>
      <c r="I211" s="83"/>
      <c r="J211" s="83"/>
      <c r="K211" s="83"/>
    </row>
    <row r="212" spans="1:11" s="66" customFormat="1" ht="14.5" x14ac:dyDescent="0.35">
      <c r="A212" s="70"/>
      <c r="B212" s="73">
        <v>204</v>
      </c>
      <c r="C212" s="86" t="s">
        <v>328</v>
      </c>
      <c r="D212" s="120">
        <v>5.5</v>
      </c>
      <c r="E212" s="80">
        <v>7</v>
      </c>
      <c r="F212" s="80">
        <v>1</v>
      </c>
      <c r="G212" s="99">
        <v>521.42999999999995</v>
      </c>
      <c r="H212" s="44">
        <f t="shared" si="5"/>
        <v>1.0547916307078612E-2</v>
      </c>
      <c r="I212" s="83"/>
      <c r="J212" s="83"/>
      <c r="K212" s="83"/>
    </row>
    <row r="213" spans="1:11" s="66" customFormat="1" ht="14.5" x14ac:dyDescent="0.35">
      <c r="A213" s="70"/>
      <c r="B213" s="73">
        <v>205</v>
      </c>
      <c r="C213" s="86" t="s">
        <v>2953</v>
      </c>
      <c r="D213" s="120">
        <v>3.6</v>
      </c>
      <c r="E213" s="80">
        <v>3</v>
      </c>
      <c r="F213" s="80">
        <v>1</v>
      </c>
      <c r="G213" s="99">
        <v>1042.8599999999999</v>
      </c>
      <c r="H213" s="44">
        <f t="shared" si="5"/>
        <v>3.4520453368620911E-3</v>
      </c>
      <c r="I213" s="83"/>
      <c r="J213" s="83"/>
      <c r="K213" s="83"/>
    </row>
    <row r="214" spans="1:11" s="66" customFormat="1" ht="14.5" x14ac:dyDescent="0.35">
      <c r="A214" s="70"/>
      <c r="B214" s="73">
        <v>206</v>
      </c>
      <c r="C214" s="86" t="s">
        <v>6999</v>
      </c>
      <c r="D214" s="120">
        <v>2.2000000000000002</v>
      </c>
      <c r="E214" s="80">
        <v>21</v>
      </c>
      <c r="F214" s="80">
        <v>1</v>
      </c>
      <c r="G214" s="99">
        <v>8.5</v>
      </c>
      <c r="H214" s="44">
        <f t="shared" si="5"/>
        <v>0.25882352941176473</v>
      </c>
      <c r="I214" s="83"/>
      <c r="J214" s="83"/>
      <c r="K214" s="83"/>
    </row>
    <row r="215" spans="1:11" s="66" customFormat="1" ht="14.5" x14ac:dyDescent="0.35">
      <c r="A215" s="70"/>
      <c r="B215" s="73">
        <v>207</v>
      </c>
      <c r="C215" s="86" t="s">
        <v>329</v>
      </c>
      <c r="D215" s="120">
        <v>1.36</v>
      </c>
      <c r="E215" s="80"/>
      <c r="F215" s="80">
        <v>1</v>
      </c>
      <c r="G215" s="99">
        <v>8.5</v>
      </c>
      <c r="H215" s="44">
        <f t="shared" si="5"/>
        <v>0.16</v>
      </c>
      <c r="I215" s="83"/>
      <c r="J215" s="83"/>
      <c r="K215" s="83"/>
    </row>
    <row r="216" spans="1:11" s="66" customFormat="1" ht="14.5" x14ac:dyDescent="0.35">
      <c r="A216" s="70"/>
      <c r="B216" s="73">
        <v>208</v>
      </c>
      <c r="C216" s="86" t="s">
        <v>5662</v>
      </c>
      <c r="D216" s="120">
        <v>1.99</v>
      </c>
      <c r="E216" s="80">
        <v>40</v>
      </c>
      <c r="F216" s="80">
        <v>1</v>
      </c>
      <c r="G216" s="99">
        <v>16</v>
      </c>
      <c r="H216" s="44">
        <f t="shared" si="5"/>
        <v>0.124375</v>
      </c>
      <c r="I216" s="83"/>
      <c r="J216" s="83"/>
      <c r="K216" s="83"/>
    </row>
    <row r="217" spans="1:11" s="66" customFormat="1" ht="14.5" x14ac:dyDescent="0.35">
      <c r="A217" s="70"/>
      <c r="B217" s="73">
        <v>209</v>
      </c>
      <c r="C217" s="86" t="s">
        <v>138</v>
      </c>
      <c r="D217" s="120">
        <v>19.989999999999998</v>
      </c>
      <c r="E217" s="80">
        <v>1</v>
      </c>
      <c r="F217" s="80">
        <v>1</v>
      </c>
      <c r="G217" s="99">
        <v>782.14</v>
      </c>
      <c r="H217" s="44">
        <f t="shared" si="5"/>
        <v>2.5558084230444676E-2</v>
      </c>
      <c r="I217" s="83"/>
      <c r="J217" s="83"/>
      <c r="K217" s="83"/>
    </row>
    <row r="218" spans="1:11" s="66" customFormat="1" ht="14.5" x14ac:dyDescent="0.35">
      <c r="A218" s="70"/>
      <c r="B218" s="73">
        <v>210</v>
      </c>
      <c r="C218" s="86" t="s">
        <v>6844</v>
      </c>
      <c r="D218" s="120">
        <v>3.49</v>
      </c>
      <c r="E218" s="80">
        <v>3</v>
      </c>
      <c r="F218" s="80">
        <v>1</v>
      </c>
      <c r="G218" s="99">
        <v>782.14</v>
      </c>
      <c r="H218" s="44">
        <f t="shared" si="5"/>
        <v>4.4621167565908918E-3</v>
      </c>
      <c r="I218" s="83"/>
      <c r="J218" s="83"/>
      <c r="K218" s="83"/>
    </row>
    <row r="219" spans="1:11" s="66" customFormat="1" ht="14.5" x14ac:dyDescent="0.35">
      <c r="A219" s="70"/>
      <c r="B219" s="73">
        <v>211</v>
      </c>
      <c r="C219" s="86" t="s">
        <v>139</v>
      </c>
      <c r="D219" s="120">
        <v>16.989999999999998</v>
      </c>
      <c r="E219" s="80">
        <v>1</v>
      </c>
      <c r="F219" s="80">
        <v>1</v>
      </c>
      <c r="G219" s="99">
        <v>260.70999999999998</v>
      </c>
      <c r="H219" s="44">
        <f t="shared" si="5"/>
        <v>6.5168194545663763E-2</v>
      </c>
      <c r="I219" s="83"/>
      <c r="J219" s="83"/>
      <c r="K219" s="83"/>
    </row>
    <row r="220" spans="1:11" s="66" customFormat="1" ht="14.5" x14ac:dyDescent="0.35">
      <c r="A220" s="70"/>
      <c r="B220" s="73">
        <v>212</v>
      </c>
      <c r="C220" s="86" t="s">
        <v>140</v>
      </c>
      <c r="D220" s="120">
        <v>30</v>
      </c>
      <c r="E220" s="80">
        <v>1</v>
      </c>
      <c r="F220" s="80">
        <v>1</v>
      </c>
      <c r="G220" s="99">
        <v>1042.8599999999999</v>
      </c>
      <c r="H220" s="44">
        <f t="shared" si="5"/>
        <v>2.8767044473850759E-2</v>
      </c>
      <c r="I220" s="83"/>
      <c r="J220" s="83"/>
      <c r="K220" s="83"/>
    </row>
    <row r="221" spans="1:11" s="66" customFormat="1" ht="14.5" x14ac:dyDescent="0.35">
      <c r="A221" s="70"/>
      <c r="B221" s="73">
        <v>213</v>
      </c>
      <c r="C221" s="86" t="s">
        <v>141</v>
      </c>
      <c r="D221" s="120">
        <v>9.5</v>
      </c>
      <c r="E221" s="80">
        <v>1</v>
      </c>
      <c r="F221" s="80">
        <v>1</v>
      </c>
      <c r="G221" s="99">
        <v>208.57</v>
      </c>
      <c r="H221" s="44">
        <f t="shared" si="5"/>
        <v>4.5548257179843697E-2</v>
      </c>
      <c r="I221" s="83"/>
      <c r="J221" s="83"/>
      <c r="K221" s="83"/>
    </row>
    <row r="222" spans="1:11" s="66" customFormat="1" ht="14.5" x14ac:dyDescent="0.35">
      <c r="A222" s="70"/>
      <c r="B222" s="73">
        <v>214</v>
      </c>
      <c r="C222" s="86" t="s">
        <v>6997</v>
      </c>
      <c r="D222" s="120">
        <v>4.49</v>
      </c>
      <c r="E222" s="80"/>
      <c r="F222" s="80">
        <v>1</v>
      </c>
      <c r="G222" s="99">
        <v>260.70999999999998</v>
      </c>
      <c r="H222" s="44">
        <f t="shared" si="5"/>
        <v>1.7222200912891721E-2</v>
      </c>
      <c r="I222" s="83"/>
      <c r="J222" s="83"/>
      <c r="K222" s="83"/>
    </row>
    <row r="223" spans="1:11" s="66" customFormat="1" ht="14.5" x14ac:dyDescent="0.35">
      <c r="A223" s="70"/>
      <c r="B223" s="73">
        <v>215</v>
      </c>
      <c r="C223" s="86" t="s">
        <v>331</v>
      </c>
      <c r="D223" s="120">
        <v>10</v>
      </c>
      <c r="E223" s="80"/>
      <c r="F223" s="80">
        <v>1</v>
      </c>
      <c r="G223" s="99">
        <v>260.70999999999998</v>
      </c>
      <c r="H223" s="44">
        <f t="shared" si="5"/>
        <v>3.8356794906217642E-2</v>
      </c>
      <c r="I223" s="83"/>
      <c r="J223" s="83"/>
      <c r="K223" s="83"/>
    </row>
    <row r="224" spans="1:11" s="66" customFormat="1" ht="14.5" x14ac:dyDescent="0.35">
      <c r="A224" s="70"/>
      <c r="B224" s="73">
        <v>216</v>
      </c>
      <c r="C224" s="86" t="s">
        <v>144</v>
      </c>
      <c r="D224" s="120">
        <v>4</v>
      </c>
      <c r="E224" s="80">
        <v>1</v>
      </c>
      <c r="F224" s="80">
        <v>1</v>
      </c>
      <c r="G224" s="99">
        <v>521.42999999999995</v>
      </c>
      <c r="H224" s="44">
        <f t="shared" si="5"/>
        <v>7.6712118596935358E-3</v>
      </c>
      <c r="I224" s="83"/>
      <c r="J224" s="83"/>
      <c r="K224" s="83"/>
    </row>
    <row r="225" spans="1:11" s="66" customFormat="1" ht="14.5" x14ac:dyDescent="0.35">
      <c r="A225" s="70"/>
      <c r="B225" s="73">
        <v>217</v>
      </c>
      <c r="C225" s="86" t="s">
        <v>142</v>
      </c>
      <c r="D225" s="120">
        <v>7.94</v>
      </c>
      <c r="E225" s="80"/>
      <c r="F225" s="80">
        <v>1</v>
      </c>
      <c r="G225" s="99">
        <v>521.42999999999995</v>
      </c>
      <c r="H225" s="44">
        <f t="shared" si="5"/>
        <v>1.5227355541491669E-2</v>
      </c>
      <c r="I225" s="83"/>
      <c r="J225" s="83"/>
      <c r="K225" s="83"/>
    </row>
    <row r="226" spans="1:11" s="66" customFormat="1" ht="14.5" x14ac:dyDescent="0.35">
      <c r="A226" s="70"/>
      <c r="B226" s="73">
        <v>218</v>
      </c>
      <c r="C226" s="86" t="s">
        <v>143</v>
      </c>
      <c r="D226" s="120">
        <v>5.99</v>
      </c>
      <c r="E226" s="80"/>
      <c r="F226" s="80">
        <v>1</v>
      </c>
      <c r="G226" s="99">
        <v>26.07</v>
      </c>
      <c r="H226" s="44">
        <f t="shared" si="5"/>
        <v>0.22976601457614115</v>
      </c>
      <c r="I226" s="83"/>
      <c r="J226" s="83"/>
      <c r="K226" s="83"/>
    </row>
    <row r="227" spans="1:11" s="66" customFormat="1" ht="14.5" x14ac:dyDescent="0.35">
      <c r="A227" s="70"/>
      <c r="B227" s="73">
        <v>219</v>
      </c>
      <c r="C227" s="73" t="s">
        <v>145</v>
      </c>
      <c r="D227" s="119">
        <v>60</v>
      </c>
      <c r="E227" s="80">
        <v>1</v>
      </c>
      <c r="F227" s="80">
        <v>1</v>
      </c>
      <c r="G227" s="99">
        <v>260.70999999999998</v>
      </c>
      <c r="H227" s="44">
        <f t="shared" si="5"/>
        <v>0.23014076943730583</v>
      </c>
      <c r="I227" s="83"/>
      <c r="J227" s="83"/>
      <c r="K227" s="83"/>
    </row>
    <row r="228" spans="1:11" s="66" customFormat="1" ht="14.5" x14ac:dyDescent="0.35">
      <c r="A228" s="70"/>
      <c r="B228" s="73">
        <v>220</v>
      </c>
      <c r="C228" s="73" t="s">
        <v>146</v>
      </c>
      <c r="D228" s="119">
        <v>1.2</v>
      </c>
      <c r="E228" s="80">
        <v>1</v>
      </c>
      <c r="F228" s="80">
        <v>1</v>
      </c>
      <c r="G228" s="99">
        <v>260.70999999999998</v>
      </c>
      <c r="H228" s="44">
        <f t="shared" si="5"/>
        <v>4.6028153887461166E-3</v>
      </c>
      <c r="I228" s="83"/>
      <c r="J228" s="83"/>
      <c r="K228" s="83"/>
    </row>
    <row r="229" spans="1:11" s="66" customFormat="1" ht="14.5" x14ac:dyDescent="0.35">
      <c r="A229" s="70"/>
      <c r="B229" s="73">
        <v>221</v>
      </c>
      <c r="C229" s="73" t="s">
        <v>147</v>
      </c>
      <c r="D229" s="119">
        <v>1.2</v>
      </c>
      <c r="E229" s="80">
        <v>12</v>
      </c>
      <c r="F229" s="80">
        <v>1</v>
      </c>
      <c r="G229" s="99">
        <v>52.14</v>
      </c>
      <c r="H229" s="44">
        <f t="shared" si="5"/>
        <v>2.3014959723820481E-2</v>
      </c>
      <c r="I229" s="83"/>
      <c r="J229" s="83"/>
      <c r="K229" s="83"/>
    </row>
    <row r="230" spans="1:11" s="66" customFormat="1" ht="14.5" x14ac:dyDescent="0.35">
      <c r="A230" s="70"/>
      <c r="B230" s="73">
        <v>222</v>
      </c>
      <c r="C230" s="86" t="s">
        <v>152</v>
      </c>
      <c r="D230" s="120">
        <v>2.1</v>
      </c>
      <c r="E230" s="80">
        <v>2</v>
      </c>
      <c r="F230" s="80">
        <v>1</v>
      </c>
      <c r="G230" s="99">
        <v>4</v>
      </c>
      <c r="H230" s="44">
        <f t="shared" si="5"/>
        <v>0.52500000000000002</v>
      </c>
      <c r="I230" s="83"/>
      <c r="J230" s="83"/>
      <c r="K230" s="83"/>
    </row>
    <row r="231" spans="1:11" s="66" customFormat="1" ht="14.5" x14ac:dyDescent="0.35">
      <c r="A231" s="70"/>
      <c r="B231" s="73">
        <v>223</v>
      </c>
      <c r="C231" s="86" t="s">
        <v>516</v>
      </c>
      <c r="D231" s="120">
        <v>2</v>
      </c>
      <c r="E231" s="80">
        <v>8</v>
      </c>
      <c r="F231" s="80">
        <v>1</v>
      </c>
      <c r="G231" s="99">
        <v>52.14</v>
      </c>
      <c r="H231" s="44">
        <f t="shared" si="5"/>
        <v>3.8358266206367474E-2</v>
      </c>
      <c r="I231" s="83"/>
      <c r="J231" s="83"/>
      <c r="K231" s="83"/>
    </row>
    <row r="232" spans="1:11" s="66" customFormat="1" ht="14.5" x14ac:dyDescent="0.35">
      <c r="A232" s="70"/>
      <c r="B232" s="73">
        <v>224</v>
      </c>
      <c r="C232" s="73" t="s">
        <v>149</v>
      </c>
      <c r="D232" s="119">
        <v>1.1000000000000001</v>
      </c>
      <c r="E232" s="80">
        <v>10</v>
      </c>
      <c r="F232" s="80">
        <v>1</v>
      </c>
      <c r="G232" s="99">
        <v>4.3499999999999996</v>
      </c>
      <c r="H232" s="44">
        <f t="shared" si="5"/>
        <v>0.25287356321839083</v>
      </c>
      <c r="I232" s="83"/>
      <c r="J232" s="83"/>
      <c r="K232" s="83"/>
    </row>
    <row r="233" spans="1:11" s="66" customFormat="1" ht="14.5" x14ac:dyDescent="0.35">
      <c r="A233" s="70"/>
      <c r="B233" s="73">
        <v>225</v>
      </c>
      <c r="C233" s="73" t="s">
        <v>150</v>
      </c>
      <c r="D233" s="119">
        <v>8</v>
      </c>
      <c r="E233" s="80">
        <v>5</v>
      </c>
      <c r="F233" s="80">
        <v>1</v>
      </c>
      <c r="G233" s="99">
        <v>52.14</v>
      </c>
      <c r="H233" s="44">
        <f t="shared" si="5"/>
        <v>0.15343306482546989</v>
      </c>
      <c r="I233" s="83"/>
      <c r="J233" s="83"/>
      <c r="K233" s="83"/>
    </row>
    <row r="234" spans="1:11" s="66" customFormat="1" ht="14.5" x14ac:dyDescent="0.35">
      <c r="A234" s="70"/>
      <c r="B234" s="73">
        <v>226</v>
      </c>
      <c r="C234" s="86" t="s">
        <v>161</v>
      </c>
      <c r="D234" s="120">
        <v>9</v>
      </c>
      <c r="E234" s="80">
        <v>1</v>
      </c>
      <c r="F234" s="80">
        <v>2</v>
      </c>
      <c r="G234" s="99">
        <v>260.70999999999998</v>
      </c>
      <c r="H234" s="44">
        <f t="shared" si="5"/>
        <v>6.904223083119175E-2</v>
      </c>
      <c r="I234" s="83"/>
      <c r="J234" s="83"/>
      <c r="K234" s="83"/>
    </row>
    <row r="235" spans="1:11" s="66" customFormat="1" ht="14.5" x14ac:dyDescent="0.35">
      <c r="A235" s="70"/>
      <c r="B235" s="73">
        <v>227</v>
      </c>
      <c r="C235" s="86" t="s">
        <v>7000</v>
      </c>
      <c r="D235" s="120">
        <v>1.05</v>
      </c>
      <c r="E235" s="80">
        <v>1</v>
      </c>
      <c r="F235" s="80">
        <v>1</v>
      </c>
      <c r="G235" s="99">
        <v>6</v>
      </c>
      <c r="H235" s="44">
        <f t="shared" si="5"/>
        <v>0.17500000000000002</v>
      </c>
      <c r="I235" s="83"/>
      <c r="J235" s="83"/>
      <c r="K235" s="83"/>
    </row>
    <row r="236" spans="1:11" s="66" customFormat="1" ht="14.5" x14ac:dyDescent="0.35">
      <c r="A236" s="70"/>
      <c r="B236" s="73">
        <v>228</v>
      </c>
      <c r="C236" s="86" t="s">
        <v>155</v>
      </c>
      <c r="D236" s="120">
        <v>1.05</v>
      </c>
      <c r="E236" s="80"/>
      <c r="F236" s="80">
        <v>1</v>
      </c>
      <c r="G236" s="99">
        <v>52.14</v>
      </c>
      <c r="H236" s="44">
        <f t="shared" si="5"/>
        <v>2.0138089758342925E-2</v>
      </c>
      <c r="I236" s="83"/>
      <c r="J236" s="83"/>
      <c r="K236" s="83"/>
    </row>
    <row r="237" spans="1:11" s="66" customFormat="1" ht="14.5" x14ac:dyDescent="0.35">
      <c r="A237" s="70"/>
      <c r="B237" s="73">
        <v>229</v>
      </c>
      <c r="C237" s="86" t="s">
        <v>6865</v>
      </c>
      <c r="D237" s="120">
        <v>0.84</v>
      </c>
      <c r="E237" s="80">
        <v>1</v>
      </c>
      <c r="F237" s="80">
        <v>1</v>
      </c>
      <c r="G237" s="99">
        <v>13.04</v>
      </c>
      <c r="H237" s="44">
        <f t="shared" si="5"/>
        <v>6.4417177914110432E-2</v>
      </c>
      <c r="I237" s="83"/>
      <c r="J237" s="83"/>
      <c r="K237" s="83"/>
    </row>
    <row r="238" spans="1:11" s="66" customFormat="1" ht="14.5" x14ac:dyDescent="0.35">
      <c r="A238" s="70"/>
      <c r="B238" s="73">
        <v>230</v>
      </c>
      <c r="C238" s="86" t="s">
        <v>2960</v>
      </c>
      <c r="D238" s="120">
        <v>1.05</v>
      </c>
      <c r="E238" s="80">
        <v>1</v>
      </c>
      <c r="F238" s="80">
        <v>1</v>
      </c>
      <c r="G238" s="99">
        <v>52.14</v>
      </c>
      <c r="H238" s="44">
        <f t="shared" si="5"/>
        <v>2.0138089758342925E-2</v>
      </c>
      <c r="I238" s="83"/>
      <c r="J238" s="83"/>
      <c r="K238" s="83"/>
    </row>
    <row r="239" spans="1:11" s="66" customFormat="1" ht="14.5" x14ac:dyDescent="0.35">
      <c r="A239" s="70" t="s">
        <v>924</v>
      </c>
      <c r="B239" s="73">
        <v>231</v>
      </c>
      <c r="C239" s="86" t="s">
        <v>156</v>
      </c>
      <c r="D239" s="120">
        <v>0.39</v>
      </c>
      <c r="E239" s="80">
        <v>1</v>
      </c>
      <c r="F239" s="80">
        <v>1</v>
      </c>
      <c r="G239" s="99">
        <v>4.3499999999999996</v>
      </c>
      <c r="H239" s="44">
        <f t="shared" si="5"/>
        <v>8.9655172413793116E-2</v>
      </c>
      <c r="I239" s="83"/>
      <c r="J239" s="83"/>
      <c r="K239" s="83"/>
    </row>
    <row r="240" spans="1:11" s="66" customFormat="1" ht="14.5" x14ac:dyDescent="0.35">
      <c r="A240" s="70"/>
      <c r="B240" s="73">
        <v>232</v>
      </c>
      <c r="C240" s="86" t="s">
        <v>6869</v>
      </c>
      <c r="D240" s="120">
        <v>0.4</v>
      </c>
      <c r="E240" s="80">
        <v>6</v>
      </c>
      <c r="F240" s="80">
        <v>1</v>
      </c>
      <c r="G240" s="99">
        <v>12</v>
      </c>
      <c r="H240" s="44">
        <f t="shared" si="5"/>
        <v>3.3333333333333333E-2</v>
      </c>
      <c r="I240" s="83"/>
      <c r="J240" s="83"/>
      <c r="K240" s="83"/>
    </row>
    <row r="241" spans="1:11" s="66" customFormat="1" ht="14.5" x14ac:dyDescent="0.35">
      <c r="A241" s="70"/>
      <c r="B241" s="73">
        <v>233</v>
      </c>
      <c r="C241" s="86" t="s">
        <v>154</v>
      </c>
      <c r="D241" s="120">
        <v>2.4500000000000002</v>
      </c>
      <c r="E241" s="80"/>
      <c r="F241" s="80">
        <v>1</v>
      </c>
      <c r="G241" s="99">
        <v>8.69</v>
      </c>
      <c r="H241" s="44">
        <f t="shared" si="5"/>
        <v>0.28193325661680096</v>
      </c>
      <c r="I241" s="83"/>
      <c r="J241" s="83"/>
      <c r="K241" s="83"/>
    </row>
    <row r="242" spans="1:11" s="66" customFormat="1" ht="14.5" x14ac:dyDescent="0.35">
      <c r="A242" s="70"/>
      <c r="B242" s="73">
        <v>234</v>
      </c>
      <c r="C242" s="80" t="s">
        <v>153</v>
      </c>
      <c r="D242" s="119">
        <v>3.57</v>
      </c>
      <c r="E242" s="80"/>
      <c r="F242" s="80">
        <v>1</v>
      </c>
      <c r="G242" s="99">
        <v>8.69</v>
      </c>
      <c r="H242" s="44">
        <f t="shared" si="5"/>
        <v>0.41081703107019563</v>
      </c>
      <c r="I242" s="83"/>
      <c r="J242" s="83"/>
      <c r="K242" s="83"/>
    </row>
    <row r="243" spans="1:11" s="66" customFormat="1" ht="14.5" x14ac:dyDescent="0.35">
      <c r="A243" s="70"/>
      <c r="B243" s="73">
        <v>235</v>
      </c>
      <c r="C243" s="86" t="s">
        <v>148</v>
      </c>
      <c r="D243" s="120">
        <v>1</v>
      </c>
      <c r="E243" s="80"/>
      <c r="F243" s="80">
        <v>1</v>
      </c>
      <c r="G243" s="99">
        <v>4.3499999999999996</v>
      </c>
      <c r="H243" s="44">
        <f t="shared" si="5"/>
        <v>0.22988505747126439</v>
      </c>
      <c r="I243" s="83"/>
      <c r="J243" s="83"/>
      <c r="K243" s="83"/>
    </row>
    <row r="244" spans="1:11" s="66" customFormat="1" ht="14.5" x14ac:dyDescent="0.35">
      <c r="A244" s="70"/>
      <c r="B244" s="73">
        <v>236</v>
      </c>
      <c r="C244" s="86" t="s">
        <v>558</v>
      </c>
      <c r="D244" s="120">
        <v>1.05</v>
      </c>
      <c r="E244" s="80"/>
      <c r="F244" s="80">
        <v>1</v>
      </c>
      <c r="G244" s="99">
        <v>13.04</v>
      </c>
      <c r="H244" s="44">
        <f t="shared" si="5"/>
        <v>8.0521472392638044E-2</v>
      </c>
      <c r="I244" s="83"/>
      <c r="J244" s="83"/>
      <c r="K244" s="83"/>
    </row>
    <row r="245" spans="1:11" s="66" customFormat="1" ht="14.5" x14ac:dyDescent="0.35">
      <c r="A245" s="70"/>
      <c r="B245" s="73">
        <v>237</v>
      </c>
      <c r="C245" s="86" t="s">
        <v>559</v>
      </c>
      <c r="D245" s="120">
        <v>17</v>
      </c>
      <c r="E245" s="80"/>
      <c r="F245" s="80">
        <v>1</v>
      </c>
      <c r="G245" s="99">
        <v>1042.8599999999999</v>
      </c>
      <c r="H245" s="44">
        <f t="shared" si="5"/>
        <v>1.6301325201848765E-2</v>
      </c>
      <c r="I245" s="83"/>
      <c r="J245" s="83"/>
      <c r="K245" s="83"/>
    </row>
    <row r="246" spans="1:11" s="66" customFormat="1" ht="14.5" x14ac:dyDescent="0.35">
      <c r="A246" s="70"/>
      <c r="B246" s="73">
        <v>238</v>
      </c>
      <c r="C246" s="86" t="s">
        <v>560</v>
      </c>
      <c r="D246" s="120">
        <v>1</v>
      </c>
      <c r="E246" s="80"/>
      <c r="F246" s="80">
        <v>2</v>
      </c>
      <c r="G246" s="99">
        <v>208.57</v>
      </c>
      <c r="H246" s="44">
        <f t="shared" si="5"/>
        <v>9.5891067747039364E-3</v>
      </c>
      <c r="I246" s="83"/>
      <c r="J246" s="83"/>
      <c r="K246" s="83"/>
    </row>
    <row r="247" spans="1:11" s="66" customFormat="1" ht="14.5" x14ac:dyDescent="0.35">
      <c r="A247" s="70"/>
      <c r="B247" s="73">
        <v>239</v>
      </c>
      <c r="C247" s="86" t="s">
        <v>557</v>
      </c>
      <c r="D247" s="120">
        <v>22</v>
      </c>
      <c r="E247" s="80">
        <v>25</v>
      </c>
      <c r="F247" s="80">
        <v>1</v>
      </c>
      <c r="G247" s="99">
        <v>1042.8599999999999</v>
      </c>
      <c r="H247" s="44">
        <f t="shared" si="5"/>
        <v>2.1095832614157223E-2</v>
      </c>
      <c r="I247" s="83"/>
      <c r="J247" s="83"/>
      <c r="K247" s="83"/>
    </row>
    <row r="248" spans="1:11" s="66" customFormat="1" ht="14.5" x14ac:dyDescent="0.35">
      <c r="A248" s="70"/>
      <c r="B248" s="73">
        <v>240</v>
      </c>
      <c r="C248" s="86" t="s">
        <v>561</v>
      </c>
      <c r="D248" s="120">
        <v>6</v>
      </c>
      <c r="E248" s="80"/>
      <c r="F248" s="80">
        <v>1</v>
      </c>
      <c r="G248" s="99">
        <v>1042.8599999999999</v>
      </c>
      <c r="H248" s="44">
        <f t="shared" si="5"/>
        <v>5.7534088947701519E-3</v>
      </c>
      <c r="I248" s="83"/>
      <c r="J248" s="83"/>
      <c r="K248" s="83"/>
    </row>
    <row r="249" spans="1:11" s="66" customFormat="1" ht="14.5" x14ac:dyDescent="0.35">
      <c r="A249" s="70"/>
      <c r="B249" s="73">
        <v>241</v>
      </c>
      <c r="C249" s="86" t="s">
        <v>562</v>
      </c>
      <c r="D249" s="120">
        <v>1.2</v>
      </c>
      <c r="E249" s="80"/>
      <c r="F249" s="80">
        <v>1</v>
      </c>
      <c r="G249" s="99">
        <v>52.14</v>
      </c>
      <c r="H249" s="44">
        <f t="shared" si="5"/>
        <v>2.3014959723820481E-2</v>
      </c>
      <c r="I249" s="83"/>
      <c r="J249" s="83"/>
      <c r="K249" s="83"/>
    </row>
    <row r="250" spans="1:11" s="66" customFormat="1" ht="14.5" x14ac:dyDescent="0.35">
      <c r="A250" s="70"/>
      <c r="B250" s="73">
        <v>242</v>
      </c>
      <c r="C250" s="86" t="s">
        <v>272</v>
      </c>
      <c r="D250" s="120">
        <v>8.85</v>
      </c>
      <c r="E250" s="80"/>
      <c r="F250" s="80">
        <v>2</v>
      </c>
      <c r="G250" s="99">
        <v>1042.8599999999999</v>
      </c>
      <c r="H250" s="44">
        <f t="shared" ref="H250:H307" si="6">+(D250*F250)/G250</f>
        <v>1.6972556239571949E-2</v>
      </c>
      <c r="I250" s="83"/>
      <c r="J250" s="83"/>
      <c r="K250" s="83"/>
    </row>
    <row r="251" spans="1:11" s="66" customFormat="1" ht="14.5" x14ac:dyDescent="0.35">
      <c r="A251" s="70"/>
      <c r="B251" s="73">
        <v>243</v>
      </c>
      <c r="C251" s="86" t="s">
        <v>273</v>
      </c>
      <c r="D251" s="120">
        <v>8.85</v>
      </c>
      <c r="E251" s="80"/>
      <c r="F251" s="80">
        <v>1</v>
      </c>
      <c r="G251" s="99">
        <v>104.29</v>
      </c>
      <c r="H251" s="44">
        <f t="shared" si="6"/>
        <v>8.4859526320836126E-2</v>
      </c>
      <c r="I251" s="83"/>
      <c r="J251" s="83"/>
      <c r="K251" s="83"/>
    </row>
    <row r="252" spans="1:11" s="66" customFormat="1" ht="14.5" x14ac:dyDescent="0.35">
      <c r="A252" s="70"/>
      <c r="B252" s="73">
        <v>244</v>
      </c>
      <c r="C252" s="86" t="s">
        <v>6924</v>
      </c>
      <c r="D252" s="120">
        <v>6.5</v>
      </c>
      <c r="E252" s="80">
        <v>1</v>
      </c>
      <c r="F252" s="80">
        <v>1</v>
      </c>
      <c r="G252" s="99">
        <v>521.42999999999995</v>
      </c>
      <c r="H252" s="44">
        <f t="shared" si="6"/>
        <v>1.2465719272001996E-2</v>
      </c>
      <c r="I252" s="83"/>
      <c r="J252" s="83"/>
      <c r="K252" s="83"/>
    </row>
    <row r="253" spans="1:11" s="66" customFormat="1" ht="14.5" x14ac:dyDescent="0.35">
      <c r="A253" s="70"/>
      <c r="B253" s="73">
        <v>245</v>
      </c>
      <c r="C253" s="86" t="s">
        <v>6983</v>
      </c>
      <c r="D253" s="120">
        <v>23.99</v>
      </c>
      <c r="E253" s="80">
        <v>1</v>
      </c>
      <c r="F253" s="80">
        <v>1</v>
      </c>
      <c r="G253" s="99">
        <v>521.42999999999995</v>
      </c>
      <c r="H253" s="44">
        <f t="shared" si="6"/>
        <v>4.6008093128511979E-2</v>
      </c>
      <c r="I253" s="83"/>
      <c r="J253" s="83"/>
      <c r="K253" s="83"/>
    </row>
    <row r="254" spans="1:11" s="66" customFormat="1" ht="14.5" x14ac:dyDescent="0.35">
      <c r="A254" s="70"/>
      <c r="B254" s="73">
        <v>246</v>
      </c>
      <c r="C254" s="86" t="s">
        <v>159</v>
      </c>
      <c r="D254" s="120">
        <v>29.95</v>
      </c>
      <c r="E254" s="80">
        <v>1</v>
      </c>
      <c r="F254" s="80">
        <v>1</v>
      </c>
      <c r="G254" s="99">
        <v>1042.8599999999999</v>
      </c>
      <c r="H254" s="44">
        <f t="shared" si="6"/>
        <v>2.8719099399727673E-2</v>
      </c>
      <c r="I254" s="83"/>
      <c r="J254" s="83"/>
      <c r="K254" s="83"/>
    </row>
    <row r="255" spans="1:11" s="66" customFormat="1" ht="14.5" x14ac:dyDescent="0.35">
      <c r="A255" s="70"/>
      <c r="B255" s="73">
        <v>247</v>
      </c>
      <c r="C255" s="86" t="s">
        <v>874</v>
      </c>
      <c r="D255" s="120">
        <v>25</v>
      </c>
      <c r="E255" s="80">
        <v>1</v>
      </c>
      <c r="F255" s="80">
        <v>1</v>
      </c>
      <c r="G255" s="99">
        <v>521.42999999999995</v>
      </c>
      <c r="H255" s="44">
        <f t="shared" si="6"/>
        <v>4.7945074123084602E-2</v>
      </c>
      <c r="I255" s="83"/>
      <c r="J255" s="83"/>
      <c r="K255" s="83"/>
    </row>
    <row r="256" spans="1:11" s="66" customFormat="1" ht="14.5" x14ac:dyDescent="0.35">
      <c r="A256" s="70"/>
      <c r="B256" s="73">
        <v>248</v>
      </c>
      <c r="C256" s="86" t="s">
        <v>164</v>
      </c>
      <c r="D256" s="120">
        <v>8</v>
      </c>
      <c r="E256" s="80">
        <v>1</v>
      </c>
      <c r="F256" s="80">
        <v>1</v>
      </c>
      <c r="G256" s="99">
        <v>521.42999999999995</v>
      </c>
      <c r="H256" s="44">
        <f t="shared" si="6"/>
        <v>1.5342423719387072E-2</v>
      </c>
      <c r="I256" s="83"/>
      <c r="J256" s="83"/>
      <c r="K256" s="83"/>
    </row>
    <row r="257" spans="1:11" s="66" customFormat="1" ht="14.5" x14ac:dyDescent="0.35">
      <c r="A257" s="70"/>
      <c r="B257" s="73">
        <v>249</v>
      </c>
      <c r="C257" s="86" t="s">
        <v>165</v>
      </c>
      <c r="D257" s="120">
        <v>8</v>
      </c>
      <c r="E257" s="80">
        <v>1</v>
      </c>
      <c r="F257" s="80">
        <v>1</v>
      </c>
      <c r="G257" s="99">
        <v>52.14</v>
      </c>
      <c r="H257" s="44">
        <f t="shared" si="6"/>
        <v>0.15343306482546989</v>
      </c>
      <c r="I257" s="83"/>
      <c r="J257" s="83"/>
      <c r="K257" s="83"/>
    </row>
    <row r="258" spans="1:11" s="66" customFormat="1" ht="14.5" x14ac:dyDescent="0.35">
      <c r="A258" s="70"/>
      <c r="B258" s="73">
        <v>250</v>
      </c>
      <c r="C258" s="86" t="s">
        <v>160</v>
      </c>
      <c r="D258" s="120">
        <v>6</v>
      </c>
      <c r="E258" s="80">
        <v>1</v>
      </c>
      <c r="F258" s="80">
        <v>2</v>
      </c>
      <c r="G258" s="99">
        <v>260.70999999999998</v>
      </c>
      <c r="H258" s="44">
        <f t="shared" si="6"/>
        <v>4.6028153887461169E-2</v>
      </c>
      <c r="I258" s="83"/>
      <c r="J258" s="83"/>
      <c r="K258" s="83"/>
    </row>
    <row r="259" spans="1:11" s="66" customFormat="1" ht="14.5" x14ac:dyDescent="0.35">
      <c r="A259" s="70"/>
      <c r="B259" s="73">
        <v>251</v>
      </c>
      <c r="C259" s="86" t="s">
        <v>161</v>
      </c>
      <c r="D259" s="120">
        <v>2</v>
      </c>
      <c r="E259" s="80">
        <v>1</v>
      </c>
      <c r="F259" s="80">
        <v>2</v>
      </c>
      <c r="G259" s="99">
        <v>260.70999999999998</v>
      </c>
      <c r="H259" s="44">
        <f t="shared" si="6"/>
        <v>1.5342717962487056E-2</v>
      </c>
      <c r="I259" s="83"/>
      <c r="J259" s="83"/>
      <c r="K259" s="83"/>
    </row>
    <row r="260" spans="1:11" s="66" customFormat="1" ht="14.5" x14ac:dyDescent="0.35">
      <c r="A260" s="70"/>
      <c r="B260" s="73">
        <v>252</v>
      </c>
      <c r="C260" s="86" t="s">
        <v>162</v>
      </c>
      <c r="D260" s="120">
        <v>1.2</v>
      </c>
      <c r="E260" s="80">
        <v>1</v>
      </c>
      <c r="F260" s="80">
        <v>2</v>
      </c>
      <c r="G260" s="99">
        <v>260.70999999999998</v>
      </c>
      <c r="H260" s="44">
        <f t="shared" si="6"/>
        <v>9.2056307774922332E-3</v>
      </c>
      <c r="I260" s="83"/>
      <c r="J260" s="83"/>
      <c r="K260" s="83"/>
    </row>
    <row r="261" spans="1:11" s="66" customFormat="1" ht="14.5" x14ac:dyDescent="0.35">
      <c r="A261" s="70"/>
      <c r="B261" s="73">
        <v>253</v>
      </c>
      <c r="C261" s="73" t="s">
        <v>163</v>
      </c>
      <c r="D261" s="119">
        <v>7</v>
      </c>
      <c r="E261" s="80">
        <v>1</v>
      </c>
      <c r="F261" s="80">
        <v>1</v>
      </c>
      <c r="G261" s="99">
        <v>260.70999999999998</v>
      </c>
      <c r="H261" s="44">
        <f t="shared" si="6"/>
        <v>2.6849756434352348E-2</v>
      </c>
      <c r="I261" s="83"/>
      <c r="J261" s="83"/>
      <c r="K261" s="83"/>
    </row>
    <row r="262" spans="1:11" s="66" customFormat="1" ht="14.5" x14ac:dyDescent="0.35">
      <c r="A262" s="70"/>
      <c r="B262" s="73">
        <v>254</v>
      </c>
      <c r="C262" s="73" t="s">
        <v>517</v>
      </c>
      <c r="D262" s="119">
        <v>7</v>
      </c>
      <c r="E262" s="80">
        <v>1</v>
      </c>
      <c r="F262" s="80">
        <v>1</v>
      </c>
      <c r="G262" s="99">
        <v>260.70999999999998</v>
      </c>
      <c r="H262" s="44">
        <f t="shared" si="6"/>
        <v>2.6849756434352348E-2</v>
      </c>
      <c r="I262" s="83"/>
      <c r="J262" s="83"/>
      <c r="K262" s="83"/>
    </row>
    <row r="263" spans="1:11" s="66" customFormat="1" ht="14.5" x14ac:dyDescent="0.35">
      <c r="A263" s="70"/>
      <c r="B263" s="73">
        <v>255</v>
      </c>
      <c r="C263" s="73" t="s">
        <v>6960</v>
      </c>
      <c r="D263" s="119">
        <v>6</v>
      </c>
      <c r="E263" s="80">
        <v>1</v>
      </c>
      <c r="F263" s="80">
        <v>1</v>
      </c>
      <c r="G263" s="99">
        <v>104.29</v>
      </c>
      <c r="H263" s="44">
        <f t="shared" si="6"/>
        <v>5.7531882251414319E-2</v>
      </c>
      <c r="I263" s="83"/>
      <c r="J263" s="83"/>
      <c r="K263" s="83"/>
    </row>
    <row r="264" spans="1:11" s="66" customFormat="1" ht="14.5" x14ac:dyDescent="0.35">
      <c r="A264" s="70"/>
      <c r="B264" s="73">
        <v>256</v>
      </c>
      <c r="C264" s="73" t="s">
        <v>6961</v>
      </c>
      <c r="D264" s="119">
        <v>15</v>
      </c>
      <c r="E264" s="80"/>
      <c r="F264" s="80">
        <v>1</v>
      </c>
      <c r="G264" s="99">
        <v>1042.8599999999999</v>
      </c>
      <c r="H264" s="44">
        <f t="shared" si="6"/>
        <v>1.438352223692538E-2</v>
      </c>
      <c r="I264" s="83"/>
      <c r="J264" s="83"/>
      <c r="K264" s="83"/>
    </row>
    <row r="265" spans="1:11" s="66" customFormat="1" ht="14.5" x14ac:dyDescent="0.35">
      <c r="A265" s="70"/>
      <c r="B265" s="73">
        <v>257</v>
      </c>
      <c r="C265" s="73" t="s">
        <v>877</v>
      </c>
      <c r="D265" s="119">
        <v>1.2</v>
      </c>
      <c r="E265" s="80"/>
      <c r="F265" s="80">
        <v>1</v>
      </c>
      <c r="G265" s="99">
        <v>52.14</v>
      </c>
      <c r="H265" s="44">
        <f t="shared" si="6"/>
        <v>2.3014959723820481E-2</v>
      </c>
      <c r="I265" s="83"/>
      <c r="J265" s="83"/>
      <c r="K265" s="83"/>
    </row>
    <row r="266" spans="1:11" s="66" customFormat="1" ht="14.5" x14ac:dyDescent="0.35">
      <c r="A266" s="70"/>
      <c r="B266" s="73">
        <v>258</v>
      </c>
      <c r="C266" s="73" t="s">
        <v>518</v>
      </c>
      <c r="D266" s="119">
        <v>15</v>
      </c>
      <c r="E266" s="80">
        <v>1</v>
      </c>
      <c r="F266" s="80">
        <v>1</v>
      </c>
      <c r="G266" s="99">
        <v>521.42999999999995</v>
      </c>
      <c r="H266" s="44">
        <f t="shared" si="6"/>
        <v>2.8767044473850759E-2</v>
      </c>
      <c r="I266" s="83"/>
      <c r="J266" s="83"/>
      <c r="K266" s="83"/>
    </row>
    <row r="267" spans="1:11" s="66" customFormat="1" ht="14.5" x14ac:dyDescent="0.35">
      <c r="A267" s="70"/>
      <c r="B267" s="73">
        <v>259</v>
      </c>
      <c r="C267" s="73" t="s">
        <v>5675</v>
      </c>
      <c r="D267" s="119">
        <v>0.41</v>
      </c>
      <c r="E267" s="80"/>
      <c r="F267" s="80">
        <v>1</v>
      </c>
      <c r="G267" s="99">
        <v>3</v>
      </c>
      <c r="H267" s="44">
        <f t="shared" si="6"/>
        <v>0.13666666666666666</v>
      </c>
      <c r="I267" s="83"/>
      <c r="J267" s="83"/>
      <c r="K267" s="83"/>
    </row>
    <row r="268" spans="1:11" s="66" customFormat="1" ht="14.5" x14ac:dyDescent="0.35">
      <c r="A268" s="70"/>
      <c r="B268" s="73">
        <v>260</v>
      </c>
      <c r="C268" s="73" t="s">
        <v>156</v>
      </c>
      <c r="D268" s="119">
        <v>0.39</v>
      </c>
      <c r="E268" s="80"/>
      <c r="F268" s="80">
        <v>1</v>
      </c>
      <c r="G268" s="99">
        <v>13.04</v>
      </c>
      <c r="H268" s="44">
        <f t="shared" si="6"/>
        <v>2.9907975460122704E-2</v>
      </c>
      <c r="I268" s="83"/>
      <c r="J268" s="83"/>
      <c r="K268" s="83"/>
    </row>
    <row r="269" spans="1:11" s="66" customFormat="1" ht="14.5" x14ac:dyDescent="0.35">
      <c r="A269" s="70" t="s">
        <v>926</v>
      </c>
      <c r="B269" s="73">
        <v>261</v>
      </c>
      <c r="C269" s="73" t="s">
        <v>134</v>
      </c>
      <c r="D269" s="119">
        <v>9.99</v>
      </c>
      <c r="E269" s="80">
        <v>1</v>
      </c>
      <c r="F269" s="80">
        <v>1</v>
      </c>
      <c r="G269" s="99">
        <v>521.42999999999995</v>
      </c>
      <c r="H269" s="44">
        <f t="shared" si="6"/>
        <v>1.9158851619584607E-2</v>
      </c>
      <c r="I269" s="83"/>
      <c r="J269" s="83"/>
      <c r="K269" s="83"/>
    </row>
    <row r="270" spans="1:11" s="66" customFormat="1" ht="14.5" x14ac:dyDescent="0.35">
      <c r="A270" s="70"/>
      <c r="B270" s="73">
        <v>262</v>
      </c>
      <c r="C270" s="81" t="s">
        <v>6915</v>
      </c>
      <c r="D270" s="120">
        <v>5</v>
      </c>
      <c r="E270" s="80">
        <v>1</v>
      </c>
      <c r="F270" s="80">
        <v>1</v>
      </c>
      <c r="G270" s="99">
        <v>521.42999999999995</v>
      </c>
      <c r="H270" s="44">
        <f t="shared" si="6"/>
        <v>9.5890148246169198E-3</v>
      </c>
      <c r="I270" s="83"/>
      <c r="J270" s="83"/>
      <c r="K270" s="83"/>
    </row>
    <row r="271" spans="1:11" s="66" customFormat="1" ht="14.5" x14ac:dyDescent="0.35">
      <c r="A271" s="70"/>
      <c r="B271" s="73">
        <v>263</v>
      </c>
      <c r="C271" s="81" t="s">
        <v>6924</v>
      </c>
      <c r="D271" s="120">
        <v>6.5</v>
      </c>
      <c r="E271" s="80">
        <v>1</v>
      </c>
      <c r="F271" s="80">
        <v>3</v>
      </c>
      <c r="G271" s="99">
        <v>521.42999999999995</v>
      </c>
      <c r="H271" s="44">
        <f t="shared" si="6"/>
        <v>3.7397157816005985E-2</v>
      </c>
      <c r="I271" s="83"/>
      <c r="J271" s="83"/>
      <c r="K271" s="83"/>
    </row>
    <row r="272" spans="1:11" s="66" customFormat="1" ht="14.5" x14ac:dyDescent="0.35">
      <c r="A272" s="70"/>
      <c r="B272" s="73">
        <v>264</v>
      </c>
      <c r="C272" s="81" t="s">
        <v>6955</v>
      </c>
      <c r="D272" s="120">
        <v>33.99</v>
      </c>
      <c r="E272" s="80">
        <v>1</v>
      </c>
      <c r="F272" s="80">
        <v>1</v>
      </c>
      <c r="G272" s="99">
        <v>521.42999999999995</v>
      </c>
      <c r="H272" s="44">
        <f t="shared" si="6"/>
        <v>6.5186122777745825E-2</v>
      </c>
      <c r="I272" s="83"/>
      <c r="J272" s="83"/>
      <c r="K272" s="83"/>
    </row>
    <row r="273" spans="1:11" s="66" customFormat="1" ht="14.5" x14ac:dyDescent="0.35">
      <c r="A273" s="70"/>
      <c r="B273" s="73">
        <v>265</v>
      </c>
      <c r="C273" s="81" t="s">
        <v>6956</v>
      </c>
      <c r="D273" s="120">
        <v>15</v>
      </c>
      <c r="E273" s="80">
        <v>1</v>
      </c>
      <c r="F273" s="80">
        <v>1</v>
      </c>
      <c r="G273" s="99">
        <v>521.42999999999995</v>
      </c>
      <c r="H273" s="44">
        <f t="shared" si="6"/>
        <v>2.8767044473850759E-2</v>
      </c>
      <c r="I273" s="83"/>
      <c r="J273" s="83"/>
      <c r="K273" s="83"/>
    </row>
    <row r="274" spans="1:11" s="66" customFormat="1" ht="14.5" x14ac:dyDescent="0.35">
      <c r="A274" s="70"/>
      <c r="B274" s="73">
        <v>266</v>
      </c>
      <c r="C274" s="81" t="s">
        <v>6957</v>
      </c>
      <c r="D274" s="120">
        <v>3.49</v>
      </c>
      <c r="E274" s="80">
        <v>25</v>
      </c>
      <c r="F274" s="80">
        <v>1</v>
      </c>
      <c r="G274" s="99">
        <v>1042.8599999999999</v>
      </c>
      <c r="H274" s="44">
        <f t="shared" si="6"/>
        <v>3.3465661737913052E-3</v>
      </c>
      <c r="I274" s="83"/>
      <c r="J274" s="83"/>
      <c r="K274" s="83"/>
    </row>
    <row r="275" spans="1:11" s="66" customFormat="1" ht="14.5" x14ac:dyDescent="0.35">
      <c r="A275" s="70"/>
      <c r="B275" s="73">
        <v>267</v>
      </c>
      <c r="C275" s="81" t="s">
        <v>6958</v>
      </c>
      <c r="D275" s="120">
        <v>26.15</v>
      </c>
      <c r="E275" s="80"/>
      <c r="F275" s="80">
        <v>3</v>
      </c>
      <c r="G275" s="99">
        <v>521.42999999999995</v>
      </c>
      <c r="H275" s="44">
        <f t="shared" si="6"/>
        <v>0.15045164259823945</v>
      </c>
      <c r="I275" s="83"/>
      <c r="J275" s="83"/>
      <c r="K275" s="83"/>
    </row>
    <row r="276" spans="1:11" s="66" customFormat="1" ht="14.5" x14ac:dyDescent="0.35">
      <c r="A276" s="70"/>
      <c r="B276" s="73">
        <v>268</v>
      </c>
      <c r="C276" s="81" t="s">
        <v>6959</v>
      </c>
      <c r="D276" s="120">
        <v>3</v>
      </c>
      <c r="E276" s="80">
        <v>1</v>
      </c>
      <c r="F276" s="80">
        <v>1</v>
      </c>
      <c r="G276" s="99">
        <v>1042.8599999999999</v>
      </c>
      <c r="H276" s="44">
        <f t="shared" si="6"/>
        <v>2.8767044473850759E-3</v>
      </c>
      <c r="I276" s="83"/>
      <c r="J276" s="83"/>
      <c r="K276" s="83"/>
    </row>
    <row r="277" spans="1:11" s="66" customFormat="1" ht="14.5" x14ac:dyDescent="0.35">
      <c r="A277" s="70"/>
      <c r="B277" s="73">
        <v>269</v>
      </c>
      <c r="C277" s="73" t="s">
        <v>166</v>
      </c>
      <c r="D277" s="119">
        <v>179</v>
      </c>
      <c r="E277" s="80">
        <v>1</v>
      </c>
      <c r="F277" s="80">
        <v>1</v>
      </c>
      <c r="G277" s="99">
        <v>521.42999999999995</v>
      </c>
      <c r="H277" s="44">
        <f t="shared" si="6"/>
        <v>0.34328673072128574</v>
      </c>
      <c r="I277" s="83"/>
      <c r="J277" s="83"/>
      <c r="K277" s="83"/>
    </row>
    <row r="278" spans="1:11" s="66" customFormat="1" ht="14.5" x14ac:dyDescent="0.35">
      <c r="A278" s="70"/>
      <c r="B278" s="73">
        <v>270</v>
      </c>
      <c r="C278" s="73" t="s">
        <v>167</v>
      </c>
      <c r="D278" s="119">
        <v>495</v>
      </c>
      <c r="E278" s="80"/>
      <c r="F278" s="80">
        <v>1</v>
      </c>
      <c r="G278" s="99">
        <v>417.14</v>
      </c>
      <c r="H278" s="44"/>
      <c r="I278" s="83"/>
      <c r="J278" s="83"/>
      <c r="K278" s="83"/>
    </row>
    <row r="279" spans="1:11" s="66" customFormat="1" ht="14.5" x14ac:dyDescent="0.35">
      <c r="A279" s="70"/>
      <c r="B279" s="73">
        <v>271</v>
      </c>
      <c r="C279" s="73" t="s">
        <v>168</v>
      </c>
      <c r="D279" s="109">
        <v>250.4</v>
      </c>
      <c r="E279" s="80">
        <v>3</v>
      </c>
      <c r="F279" s="80">
        <v>1</v>
      </c>
      <c r="G279" s="99">
        <v>1042.8599999999999</v>
      </c>
      <c r="H279" s="44">
        <f t="shared" si="6"/>
        <v>0.24010893120840768</v>
      </c>
      <c r="I279" s="83"/>
      <c r="J279" s="83"/>
      <c r="K279" s="83"/>
    </row>
    <row r="280" spans="1:11" s="66" customFormat="1" ht="14.5" x14ac:dyDescent="0.35">
      <c r="A280" s="70"/>
      <c r="B280" s="73">
        <v>272</v>
      </c>
      <c r="C280" s="73" t="s">
        <v>169</v>
      </c>
      <c r="D280" s="109">
        <v>0</v>
      </c>
      <c r="E280" s="80"/>
      <c r="F280" s="80">
        <v>1</v>
      </c>
      <c r="G280" s="99">
        <v>1042.8599999999999</v>
      </c>
      <c r="H280" s="44">
        <f t="shared" si="6"/>
        <v>0</v>
      </c>
      <c r="I280" s="83"/>
      <c r="J280" s="83"/>
      <c r="K280" s="83"/>
    </row>
    <row r="281" spans="1:11" s="66" customFormat="1" ht="14.5" x14ac:dyDescent="0.35">
      <c r="A281" s="70"/>
      <c r="B281" s="73">
        <v>273</v>
      </c>
      <c r="C281" s="73" t="s">
        <v>170</v>
      </c>
      <c r="D281" s="109">
        <v>38</v>
      </c>
      <c r="E281" s="80"/>
      <c r="F281" s="80">
        <v>1</v>
      </c>
      <c r="G281" s="99">
        <v>1042.8599999999999</v>
      </c>
      <c r="H281" s="44">
        <f t="shared" si="6"/>
        <v>3.6438256333544299E-2</v>
      </c>
      <c r="I281" s="83"/>
      <c r="J281" s="83"/>
      <c r="K281" s="83"/>
    </row>
    <row r="282" spans="1:11" s="66" customFormat="1" ht="14.5" x14ac:dyDescent="0.35">
      <c r="A282" s="70"/>
      <c r="B282" s="73">
        <v>274</v>
      </c>
      <c r="C282" s="73" t="s">
        <v>335</v>
      </c>
      <c r="D282" s="109">
        <v>40.950000000000003</v>
      </c>
      <c r="E282" s="80">
        <v>1</v>
      </c>
      <c r="F282" s="80">
        <v>1</v>
      </c>
      <c r="G282" s="99">
        <v>782.14</v>
      </c>
      <c r="H282" s="44">
        <f t="shared" si="6"/>
        <v>5.2356355639655308E-2</v>
      </c>
      <c r="I282" s="83"/>
      <c r="J282" s="83"/>
      <c r="K282" s="83"/>
    </row>
    <row r="283" spans="1:11" s="66" customFormat="1" ht="14.5" x14ac:dyDescent="0.35">
      <c r="A283" s="70" t="s">
        <v>922</v>
      </c>
      <c r="B283" s="73">
        <v>275</v>
      </c>
      <c r="C283" s="73" t="s">
        <v>6982</v>
      </c>
      <c r="D283" s="119">
        <v>10</v>
      </c>
      <c r="E283" s="80">
        <v>1</v>
      </c>
      <c r="F283" s="80">
        <v>2</v>
      </c>
      <c r="G283" s="99">
        <v>260.70999999999998</v>
      </c>
      <c r="H283" s="44">
        <f t="shared" si="6"/>
        <v>7.6713589812435284E-2</v>
      </c>
      <c r="I283" s="83"/>
      <c r="J283" s="83"/>
      <c r="K283" s="83"/>
    </row>
    <row r="284" spans="1:11" s="66" customFormat="1" ht="14.5" x14ac:dyDescent="0.35">
      <c r="A284" s="70"/>
      <c r="B284" s="73">
        <v>276</v>
      </c>
      <c r="C284" s="73" t="s">
        <v>5171</v>
      </c>
      <c r="D284" s="119">
        <v>39.5</v>
      </c>
      <c r="E284" s="80"/>
      <c r="F284" s="80">
        <v>1</v>
      </c>
      <c r="G284" s="99">
        <v>521.42999999999995</v>
      </c>
      <c r="H284" s="44">
        <f t="shared" si="6"/>
        <v>7.5753217114473664E-2</v>
      </c>
      <c r="I284" s="83"/>
      <c r="J284" s="83"/>
      <c r="K284" s="83"/>
    </row>
    <row r="285" spans="1:11" s="66" customFormat="1" ht="14.5" x14ac:dyDescent="0.35">
      <c r="A285" s="70"/>
      <c r="B285" s="73">
        <v>277</v>
      </c>
      <c r="C285" s="73" t="s">
        <v>520</v>
      </c>
      <c r="D285" s="119">
        <v>24.39</v>
      </c>
      <c r="E285" s="80">
        <v>1</v>
      </c>
      <c r="F285" s="80">
        <v>1</v>
      </c>
      <c r="G285" s="99">
        <v>521.42999999999995</v>
      </c>
      <c r="H285" s="44">
        <f t="shared" si="6"/>
        <v>4.6775214314481332E-2</v>
      </c>
      <c r="I285" s="83"/>
      <c r="J285" s="83"/>
      <c r="K285" s="83"/>
    </row>
    <row r="286" spans="1:11" s="66" customFormat="1" ht="14.5" x14ac:dyDescent="0.35">
      <c r="A286" s="70"/>
      <c r="B286" s="73">
        <v>278</v>
      </c>
      <c r="C286" s="73" t="s">
        <v>519</v>
      </c>
      <c r="D286" s="119">
        <v>0</v>
      </c>
      <c r="E286" s="80">
        <v>1</v>
      </c>
      <c r="F286" s="80">
        <v>1</v>
      </c>
      <c r="G286" s="99">
        <v>521.42999999999995</v>
      </c>
      <c r="H286" s="44">
        <f t="shared" si="6"/>
        <v>0</v>
      </c>
      <c r="I286" s="83"/>
      <c r="J286" s="83"/>
      <c r="K286" s="83"/>
    </row>
    <row r="287" spans="1:11" s="66" customFormat="1" ht="14.5" x14ac:dyDescent="0.35">
      <c r="A287" s="70"/>
      <c r="B287" s="73">
        <v>279</v>
      </c>
      <c r="C287" s="73" t="s">
        <v>172</v>
      </c>
      <c r="D287" s="119">
        <v>11.69</v>
      </c>
      <c r="E287" s="80">
        <v>2</v>
      </c>
      <c r="F287" s="80">
        <v>2</v>
      </c>
      <c r="G287" s="99">
        <v>104.29</v>
      </c>
      <c r="H287" s="44">
        <f t="shared" si="6"/>
        <v>0.2241825678396778</v>
      </c>
      <c r="I287" s="83"/>
      <c r="J287" s="83"/>
      <c r="K287" s="83"/>
    </row>
    <row r="288" spans="1:11" s="66" customFormat="1" ht="14.5" x14ac:dyDescent="0.35">
      <c r="A288" s="70"/>
      <c r="B288" s="73">
        <v>280</v>
      </c>
      <c r="C288" s="73" t="s">
        <v>174</v>
      </c>
      <c r="D288" s="119">
        <v>10</v>
      </c>
      <c r="E288" s="80"/>
      <c r="F288" s="80">
        <v>2</v>
      </c>
      <c r="G288" s="99">
        <v>260.70999999999998</v>
      </c>
      <c r="H288" s="44">
        <f t="shared" si="6"/>
        <v>7.6713589812435284E-2</v>
      </c>
      <c r="I288" s="83"/>
      <c r="J288" s="83"/>
      <c r="K288" s="83"/>
    </row>
    <row r="289" spans="1:11" s="66" customFormat="1" ht="14.5" x14ac:dyDescent="0.35">
      <c r="A289" s="70"/>
      <c r="B289" s="73">
        <v>281</v>
      </c>
      <c r="C289" s="73" t="s">
        <v>175</v>
      </c>
      <c r="D289" s="119">
        <v>14</v>
      </c>
      <c r="E289" s="80"/>
      <c r="F289" s="80">
        <v>2</v>
      </c>
      <c r="G289" s="99">
        <v>260.70999999999998</v>
      </c>
      <c r="H289" s="44">
        <f t="shared" si="6"/>
        <v>0.10739902573740939</v>
      </c>
      <c r="I289" s="83"/>
      <c r="J289" s="83"/>
      <c r="K289" s="83"/>
    </row>
    <row r="290" spans="1:11" s="66" customFormat="1" ht="14.5" x14ac:dyDescent="0.35">
      <c r="A290" s="70"/>
      <c r="B290" s="73">
        <v>282</v>
      </c>
      <c r="C290" s="73" t="s">
        <v>176</v>
      </c>
      <c r="D290" s="119">
        <v>0</v>
      </c>
      <c r="E290" s="80">
        <v>2</v>
      </c>
      <c r="F290" s="80"/>
      <c r="G290" s="99">
        <v>260.70999999999998</v>
      </c>
      <c r="H290" s="44">
        <f t="shared" si="6"/>
        <v>0</v>
      </c>
      <c r="I290" s="83"/>
      <c r="J290" s="83"/>
      <c r="K290" s="83"/>
    </row>
    <row r="291" spans="1:11" s="66" customFormat="1" ht="14.5" x14ac:dyDescent="0.35">
      <c r="A291" s="70"/>
      <c r="B291" s="73">
        <v>283</v>
      </c>
      <c r="C291" s="73" t="s">
        <v>173</v>
      </c>
      <c r="D291" s="119">
        <v>15.99</v>
      </c>
      <c r="E291" s="80"/>
      <c r="F291" s="80">
        <v>2</v>
      </c>
      <c r="G291" s="99">
        <v>260.70999999999998</v>
      </c>
      <c r="H291" s="44">
        <f t="shared" si="6"/>
        <v>0.12266503011008402</v>
      </c>
      <c r="I291" s="83"/>
      <c r="J291" s="83"/>
      <c r="K291" s="83"/>
    </row>
    <row r="292" spans="1:11" s="66" customFormat="1" ht="14.5" x14ac:dyDescent="0.35">
      <c r="A292" s="70"/>
      <c r="B292" s="73">
        <v>284</v>
      </c>
      <c r="C292" s="73" t="s">
        <v>316</v>
      </c>
      <c r="D292" s="119">
        <v>12.5</v>
      </c>
      <c r="E292" s="80"/>
      <c r="F292" s="80">
        <v>1</v>
      </c>
      <c r="G292" s="99">
        <v>365</v>
      </c>
      <c r="H292" s="44">
        <f t="shared" si="6"/>
        <v>3.4246575342465752E-2</v>
      </c>
      <c r="I292" s="83"/>
      <c r="J292" s="83"/>
      <c r="K292" s="83"/>
    </row>
    <row r="293" spans="1:11" s="66" customFormat="1" ht="14.5" x14ac:dyDescent="0.35">
      <c r="A293" s="70"/>
      <c r="B293" s="73">
        <v>285</v>
      </c>
      <c r="C293" s="73" t="s">
        <v>5676</v>
      </c>
      <c r="D293" s="119">
        <v>7</v>
      </c>
      <c r="E293" s="80">
        <v>20</v>
      </c>
      <c r="F293" s="80">
        <v>2</v>
      </c>
      <c r="G293" s="99">
        <v>521.42999999999995</v>
      </c>
      <c r="H293" s="44">
        <f t="shared" si="6"/>
        <v>2.6849241508927375E-2</v>
      </c>
      <c r="I293" s="83"/>
      <c r="J293" s="83"/>
      <c r="K293" s="83"/>
    </row>
    <row r="294" spans="1:11" s="66" customFormat="1" ht="14.5" x14ac:dyDescent="0.35">
      <c r="A294" s="70"/>
      <c r="B294" s="73">
        <v>286</v>
      </c>
      <c r="C294" s="73" t="s">
        <v>2994</v>
      </c>
      <c r="D294" s="119">
        <v>4.8</v>
      </c>
      <c r="E294" s="80">
        <v>2</v>
      </c>
      <c r="F294" s="80">
        <v>1</v>
      </c>
      <c r="G294" s="99">
        <v>521.42999999999995</v>
      </c>
      <c r="H294" s="44">
        <f t="shared" si="6"/>
        <v>9.205454231632243E-3</v>
      </c>
      <c r="I294" s="83"/>
      <c r="J294" s="83"/>
      <c r="K294" s="83"/>
    </row>
    <row r="295" spans="1:11" s="66" customFormat="1" ht="14.5" x14ac:dyDescent="0.35">
      <c r="A295" s="70"/>
      <c r="B295" s="73">
        <v>287</v>
      </c>
      <c r="C295" s="73" t="s">
        <v>343</v>
      </c>
      <c r="D295" s="119">
        <v>220.94</v>
      </c>
      <c r="E295" s="80"/>
      <c r="F295" s="80">
        <v>1</v>
      </c>
      <c r="G295" s="99">
        <v>521.42999999999995</v>
      </c>
      <c r="H295" s="44">
        <f t="shared" si="6"/>
        <v>0.42371938707017243</v>
      </c>
      <c r="I295" s="83"/>
      <c r="J295" s="83"/>
      <c r="K295" s="83"/>
    </row>
    <row r="296" spans="1:11" s="66" customFormat="1" ht="14.5" x14ac:dyDescent="0.35">
      <c r="A296" s="70"/>
      <c r="B296" s="73">
        <v>288</v>
      </c>
      <c r="C296" s="73" t="s">
        <v>343</v>
      </c>
      <c r="D296" s="119">
        <v>494.06</v>
      </c>
      <c r="E296" s="80"/>
      <c r="F296" s="80">
        <v>1</v>
      </c>
      <c r="G296" s="99">
        <v>521.42999999999995</v>
      </c>
      <c r="H296" s="44">
        <f t="shared" si="6"/>
        <v>0.94750973285004703</v>
      </c>
      <c r="I296" s="83"/>
      <c r="J296" s="83"/>
      <c r="K296" s="83"/>
    </row>
    <row r="297" spans="1:11" s="66" customFormat="1" ht="14.5" x14ac:dyDescent="0.35">
      <c r="A297" s="70"/>
      <c r="B297" s="73">
        <v>289</v>
      </c>
      <c r="C297" s="73" t="s">
        <v>343</v>
      </c>
      <c r="D297" s="119">
        <v>271.18</v>
      </c>
      <c r="E297" s="80"/>
      <c r="F297" s="80">
        <v>1</v>
      </c>
      <c r="G297" s="99">
        <v>521.42999999999995</v>
      </c>
      <c r="H297" s="44">
        <f t="shared" si="6"/>
        <v>0.52006980802792324</v>
      </c>
      <c r="I297" s="83"/>
      <c r="J297" s="83"/>
      <c r="K297" s="83"/>
    </row>
    <row r="298" spans="1:11" s="66" customFormat="1" x14ac:dyDescent="0.3">
      <c r="A298" s="103" t="s">
        <v>446</v>
      </c>
      <c r="B298" s="73">
        <v>290</v>
      </c>
      <c r="C298" s="73" t="s">
        <v>5652</v>
      </c>
      <c r="D298" s="119">
        <v>86</v>
      </c>
      <c r="E298" s="80">
        <v>1</v>
      </c>
      <c r="F298" s="80">
        <v>1</v>
      </c>
      <c r="G298" s="99">
        <v>260.70999999999998</v>
      </c>
      <c r="H298" s="44">
        <f t="shared" si="6"/>
        <v>0.32986843619347173</v>
      </c>
      <c r="I298" s="83"/>
      <c r="J298" s="83"/>
      <c r="K298" s="83"/>
    </row>
    <row r="299" spans="1:11" s="66" customFormat="1" ht="14.5" x14ac:dyDescent="0.35">
      <c r="A299" s="70"/>
      <c r="B299" s="73">
        <v>291</v>
      </c>
      <c r="C299" s="73" t="s">
        <v>5653</v>
      </c>
      <c r="D299" s="119">
        <v>0</v>
      </c>
      <c r="E299" s="80"/>
      <c r="F299" s="80">
        <v>2</v>
      </c>
      <c r="G299" s="99">
        <v>260.70999999999998</v>
      </c>
      <c r="H299" s="44">
        <f t="shared" si="6"/>
        <v>0</v>
      </c>
      <c r="I299" s="83"/>
      <c r="J299" s="83"/>
      <c r="K299" s="83"/>
    </row>
    <row r="300" spans="1:11" s="66" customFormat="1" ht="14.5" x14ac:dyDescent="0.35">
      <c r="A300" s="70"/>
      <c r="B300" s="73">
        <v>292</v>
      </c>
      <c r="C300" s="73" t="s">
        <v>521</v>
      </c>
      <c r="D300" s="119">
        <v>5</v>
      </c>
      <c r="E300" s="80"/>
      <c r="F300" s="80">
        <v>1</v>
      </c>
      <c r="G300" s="99">
        <v>521.42999999999995</v>
      </c>
      <c r="H300" s="44">
        <f t="shared" si="6"/>
        <v>9.5890148246169198E-3</v>
      </c>
      <c r="I300" s="83"/>
      <c r="J300" s="83"/>
      <c r="K300" s="83"/>
    </row>
    <row r="301" spans="1:11" s="66" customFormat="1" ht="14.5" x14ac:dyDescent="0.35">
      <c r="A301" s="70"/>
      <c r="B301" s="73">
        <v>293</v>
      </c>
      <c r="C301" s="73" t="s">
        <v>522</v>
      </c>
      <c r="D301" s="119">
        <v>7</v>
      </c>
      <c r="E301" s="80"/>
      <c r="F301" s="80">
        <v>1</v>
      </c>
      <c r="G301" s="99">
        <v>521.42999999999995</v>
      </c>
      <c r="H301" s="44">
        <f t="shared" si="6"/>
        <v>1.3424620754463688E-2</v>
      </c>
      <c r="I301" s="83"/>
      <c r="J301" s="83"/>
      <c r="K301" s="83"/>
    </row>
    <row r="302" spans="1:11" s="66" customFormat="1" ht="14.5" x14ac:dyDescent="0.35">
      <c r="A302" s="70"/>
      <c r="B302" s="73">
        <v>294</v>
      </c>
      <c r="C302" s="73" t="s">
        <v>179</v>
      </c>
      <c r="D302" s="119">
        <v>30</v>
      </c>
      <c r="E302" s="80"/>
      <c r="F302" s="80">
        <v>1</v>
      </c>
      <c r="G302" s="99">
        <v>52.142857139999997</v>
      </c>
      <c r="H302" s="44">
        <f t="shared" si="6"/>
        <v>0.5753424657849503</v>
      </c>
      <c r="I302" s="83"/>
      <c r="J302" s="83"/>
      <c r="K302" s="83"/>
    </row>
    <row r="303" spans="1:11" s="66" customFormat="1" ht="14.5" x14ac:dyDescent="0.35">
      <c r="A303" s="70"/>
      <c r="B303" s="73">
        <v>295</v>
      </c>
      <c r="C303" s="73" t="s">
        <v>523</v>
      </c>
      <c r="D303" s="119">
        <v>34.99</v>
      </c>
      <c r="E303" s="80"/>
      <c r="F303" s="80">
        <v>1</v>
      </c>
      <c r="G303" s="99">
        <v>521.42999999999995</v>
      </c>
      <c r="H303" s="44">
        <f t="shared" si="6"/>
        <v>6.7103925742669213E-2</v>
      </c>
      <c r="I303" s="83"/>
      <c r="J303" s="83"/>
      <c r="K303" s="83"/>
    </row>
    <row r="304" spans="1:11" s="66" customFormat="1" ht="14.5" x14ac:dyDescent="0.35">
      <c r="A304" s="70"/>
      <c r="B304" s="73">
        <v>296</v>
      </c>
      <c r="C304" s="73" t="s">
        <v>524</v>
      </c>
      <c r="D304" s="119">
        <v>0</v>
      </c>
      <c r="E304" s="80"/>
      <c r="F304" s="80">
        <v>1</v>
      </c>
      <c r="G304" s="99">
        <v>104.29</v>
      </c>
      <c r="H304" s="44">
        <f t="shared" si="6"/>
        <v>0</v>
      </c>
      <c r="I304" s="83"/>
      <c r="J304" s="83"/>
      <c r="K304" s="83"/>
    </row>
    <row r="305" spans="1:26" ht="14.5" x14ac:dyDescent="0.35">
      <c r="A305" s="70"/>
      <c r="B305" s="73">
        <v>297</v>
      </c>
      <c r="C305" s="73" t="s">
        <v>6316</v>
      </c>
      <c r="D305" s="119">
        <v>25.5</v>
      </c>
      <c r="E305" s="80"/>
      <c r="F305" s="80">
        <v>1</v>
      </c>
      <c r="G305" s="99">
        <v>4.3499999999999996</v>
      </c>
      <c r="H305" s="44">
        <f t="shared" si="6"/>
        <v>5.862068965517242</v>
      </c>
      <c r="L305" s="66"/>
      <c r="M305" s="66"/>
      <c r="N305" s="66"/>
      <c r="O305" s="66"/>
      <c r="P305" s="66"/>
      <c r="Q305" s="66"/>
      <c r="R305" s="66"/>
      <c r="S305" s="66"/>
      <c r="T305" s="66"/>
      <c r="U305" s="66"/>
      <c r="V305" s="66"/>
      <c r="W305" s="66"/>
      <c r="X305" s="66"/>
      <c r="Y305" s="66"/>
      <c r="Z305" s="66"/>
    </row>
    <row r="306" spans="1:26" ht="14.5" x14ac:dyDescent="0.35">
      <c r="A306" s="70"/>
      <c r="B306" s="73">
        <v>298</v>
      </c>
      <c r="C306" s="73" t="s">
        <v>337</v>
      </c>
      <c r="D306" s="119">
        <v>27</v>
      </c>
      <c r="E306" s="80">
        <v>1</v>
      </c>
      <c r="F306" s="80">
        <v>1</v>
      </c>
      <c r="G306" s="99">
        <v>4.3499999999999996</v>
      </c>
      <c r="H306" s="44">
        <f t="shared" si="6"/>
        <v>6.2068965517241388</v>
      </c>
      <c r="L306" s="66"/>
      <c r="M306" s="66"/>
      <c r="N306" s="66"/>
      <c r="O306" s="66"/>
      <c r="P306" s="66"/>
      <c r="Q306" s="66"/>
      <c r="R306" s="66"/>
      <c r="S306" s="66"/>
      <c r="T306" s="66"/>
      <c r="U306" s="66"/>
      <c r="V306" s="66"/>
      <c r="W306" s="66"/>
      <c r="X306" s="66"/>
      <c r="Y306" s="66"/>
      <c r="Z306" s="66"/>
    </row>
    <row r="307" spans="1:26" ht="14.5" x14ac:dyDescent="0.35">
      <c r="A307" s="70"/>
      <c r="B307" s="73">
        <v>299</v>
      </c>
      <c r="C307" s="73" t="s">
        <v>338</v>
      </c>
      <c r="D307" s="119">
        <v>2</v>
      </c>
      <c r="E307" s="80"/>
      <c r="F307" s="80">
        <v>1</v>
      </c>
      <c r="G307" s="99">
        <v>4.345238095</v>
      </c>
      <c r="H307" s="44">
        <f t="shared" si="6"/>
        <v>0.46027397262796022</v>
      </c>
      <c r="I307" s="73" t="s">
        <v>454</v>
      </c>
      <c r="J307" s="156">
        <f>SUM(H122:H307)</f>
        <v>29.151844910554569</v>
      </c>
      <c r="K307" s="83">
        <f>COUNT(H122:H307)</f>
        <v>185</v>
      </c>
      <c r="L307" s="66"/>
      <c r="M307" s="66"/>
      <c r="N307" s="66"/>
      <c r="O307" s="66"/>
      <c r="P307" s="66"/>
      <c r="Q307" s="66"/>
      <c r="R307" s="66"/>
      <c r="S307" s="66"/>
      <c r="T307" s="66"/>
      <c r="U307" s="66"/>
      <c r="V307" s="66"/>
      <c r="W307" s="66"/>
      <c r="X307" s="66"/>
      <c r="Y307" s="66"/>
      <c r="Z307" s="66"/>
    </row>
    <row r="308" spans="1:26" x14ac:dyDescent="0.3">
      <c r="A308" s="69" t="s">
        <v>13</v>
      </c>
      <c r="B308" s="73"/>
      <c r="C308" s="73"/>
      <c r="D308" s="119"/>
      <c r="E308" s="80"/>
      <c r="F308" s="80"/>
      <c r="G308" s="99"/>
      <c r="H308" s="80"/>
      <c r="L308" s="66"/>
      <c r="M308" s="66"/>
      <c r="N308" s="66"/>
      <c r="O308" s="66"/>
      <c r="P308" s="66"/>
      <c r="Q308" s="66"/>
      <c r="R308" s="66"/>
      <c r="S308" s="66"/>
      <c r="T308" s="66"/>
      <c r="U308" s="66"/>
      <c r="V308" s="66"/>
      <c r="W308" s="66"/>
      <c r="X308" s="66"/>
      <c r="Y308" s="66"/>
      <c r="Z308" s="66"/>
    </row>
    <row r="309" spans="1:26" x14ac:dyDescent="0.3">
      <c r="A309" s="69"/>
      <c r="B309" s="73">
        <v>300</v>
      </c>
      <c r="C309" s="86" t="s">
        <v>447</v>
      </c>
      <c r="D309" s="120">
        <v>15</v>
      </c>
      <c r="E309" s="80"/>
      <c r="F309" s="80">
        <v>1</v>
      </c>
      <c r="G309" s="99">
        <v>4.345238095</v>
      </c>
      <c r="H309" s="44">
        <f t="shared" ref="H309:H355" si="7">+(D309*F309)/G309</f>
        <v>3.4520547947097016</v>
      </c>
      <c r="L309" s="66"/>
      <c r="M309" s="66"/>
      <c r="N309" s="66"/>
      <c r="O309" s="66"/>
      <c r="P309" s="66"/>
      <c r="Q309" s="66"/>
      <c r="R309" s="66"/>
      <c r="S309" s="66"/>
      <c r="T309" s="66"/>
      <c r="U309" s="66"/>
      <c r="V309" s="66"/>
      <c r="W309" s="66"/>
      <c r="X309" s="66"/>
      <c r="Y309" s="66"/>
      <c r="Z309" s="66"/>
    </row>
    <row r="310" spans="1:26" x14ac:dyDescent="0.3">
      <c r="A310" s="69"/>
      <c r="B310" s="73">
        <v>301</v>
      </c>
      <c r="C310" s="86" t="s">
        <v>4119</v>
      </c>
      <c r="D310" s="120">
        <v>1.35</v>
      </c>
      <c r="E310" s="80">
        <v>2</v>
      </c>
      <c r="F310" s="80">
        <v>1</v>
      </c>
      <c r="G310" s="99">
        <v>17.38095238</v>
      </c>
      <c r="H310" s="44">
        <f t="shared" si="7"/>
        <v>7.7671232880968291E-2</v>
      </c>
      <c r="L310" s="66"/>
      <c r="M310" s="66"/>
      <c r="N310" s="66"/>
      <c r="O310" s="66"/>
      <c r="P310" s="66"/>
      <c r="Q310" s="66"/>
      <c r="R310" s="66"/>
      <c r="S310" s="66"/>
      <c r="T310" s="66"/>
      <c r="U310" s="66"/>
      <c r="V310" s="66"/>
      <c r="W310" s="66"/>
      <c r="X310" s="66"/>
      <c r="Y310" s="66"/>
      <c r="Z310" s="66"/>
    </row>
    <row r="311" spans="1:26" x14ac:dyDescent="0.3">
      <c r="A311" s="69"/>
      <c r="B311" s="73">
        <v>302</v>
      </c>
      <c r="C311" s="86" t="s">
        <v>189</v>
      </c>
      <c r="D311" s="122">
        <v>1.75</v>
      </c>
      <c r="E311" s="80">
        <v>4</v>
      </c>
      <c r="F311" s="80">
        <v>1</v>
      </c>
      <c r="G311" s="99">
        <v>2</v>
      </c>
      <c r="H311" s="44">
        <f t="shared" si="7"/>
        <v>0.875</v>
      </c>
      <c r="L311" s="66"/>
      <c r="M311" s="66"/>
      <c r="N311" s="66"/>
      <c r="O311" s="66"/>
      <c r="P311" s="66"/>
      <c r="Q311" s="66"/>
      <c r="R311" s="66"/>
      <c r="S311" s="66"/>
      <c r="T311" s="66"/>
      <c r="U311" s="66"/>
      <c r="V311" s="66"/>
      <c r="W311" s="66"/>
      <c r="X311" s="66"/>
      <c r="Y311" s="66"/>
      <c r="Z311" s="66"/>
    </row>
    <row r="312" spans="1:26" x14ac:dyDescent="0.3">
      <c r="A312" s="69"/>
      <c r="B312" s="73">
        <v>303</v>
      </c>
      <c r="C312" s="86" t="s">
        <v>190</v>
      </c>
      <c r="D312" s="122">
        <v>1.05</v>
      </c>
      <c r="E312" s="80"/>
      <c r="F312" s="80">
        <v>1</v>
      </c>
      <c r="G312" s="99">
        <v>13.03571429</v>
      </c>
      <c r="H312" s="44">
        <f t="shared" si="7"/>
        <v>8.0547945178997937E-2</v>
      </c>
      <c r="L312" s="66"/>
      <c r="M312" s="66"/>
      <c r="N312" s="66"/>
      <c r="O312" s="66"/>
      <c r="P312" s="66"/>
      <c r="Q312" s="66"/>
      <c r="R312" s="66"/>
      <c r="S312" s="66"/>
      <c r="T312" s="66"/>
      <c r="U312" s="66"/>
      <c r="V312" s="66"/>
      <c r="W312" s="66"/>
      <c r="X312" s="66"/>
      <c r="Y312" s="66"/>
      <c r="Z312" s="66"/>
    </row>
    <row r="313" spans="1:26" x14ac:dyDescent="0.3">
      <c r="A313" s="69"/>
      <c r="B313" s="73">
        <v>304</v>
      </c>
      <c r="C313" s="86" t="s">
        <v>199</v>
      </c>
      <c r="D313" s="122">
        <v>7.99</v>
      </c>
      <c r="E313" s="80"/>
      <c r="F313" s="80">
        <v>1</v>
      </c>
      <c r="G313" s="99">
        <v>521.42857140000001</v>
      </c>
      <c r="H313" s="44">
        <f t="shared" si="7"/>
        <v>1.5323287672072508E-2</v>
      </c>
      <c r="L313" s="66"/>
      <c r="M313" s="66"/>
      <c r="N313" s="66"/>
      <c r="O313" s="66"/>
      <c r="P313" s="66"/>
      <c r="Q313" s="66"/>
      <c r="R313" s="66"/>
      <c r="S313" s="66"/>
      <c r="T313" s="66"/>
      <c r="U313" s="66"/>
      <c r="V313" s="66"/>
      <c r="W313" s="66"/>
      <c r="X313" s="66"/>
      <c r="Y313" s="66"/>
      <c r="Z313" s="66"/>
    </row>
    <row r="314" spans="1:26" x14ac:dyDescent="0.3">
      <c r="A314" s="69"/>
      <c r="B314" s="73">
        <v>305</v>
      </c>
      <c r="C314" s="86" t="s">
        <v>200</v>
      </c>
      <c r="D314" s="120">
        <v>15.5</v>
      </c>
      <c r="E314" s="80">
        <v>4</v>
      </c>
      <c r="F314" s="80">
        <v>1</v>
      </c>
      <c r="G314" s="99">
        <v>17.38095238</v>
      </c>
      <c r="H314" s="44">
        <f t="shared" si="7"/>
        <v>0.89178082196667297</v>
      </c>
      <c r="L314" s="66"/>
      <c r="M314" s="66"/>
      <c r="N314" s="66"/>
      <c r="O314" s="66"/>
      <c r="P314" s="66"/>
      <c r="Q314" s="66"/>
      <c r="R314" s="66"/>
      <c r="S314" s="66"/>
      <c r="T314" s="66"/>
      <c r="U314" s="66"/>
      <c r="V314" s="66"/>
      <c r="W314" s="66"/>
      <c r="X314" s="66"/>
      <c r="Y314" s="66"/>
      <c r="Z314" s="66"/>
    </row>
    <row r="315" spans="1:26" x14ac:dyDescent="0.3">
      <c r="A315" s="69"/>
      <c r="B315" s="73">
        <v>306</v>
      </c>
      <c r="C315" s="86" t="s">
        <v>570</v>
      </c>
      <c r="D315" s="120">
        <v>2</v>
      </c>
      <c r="E315" s="80"/>
      <c r="F315" s="80">
        <v>1</v>
      </c>
      <c r="G315" s="99">
        <v>26.071428569999998</v>
      </c>
      <c r="H315" s="44">
        <f t="shared" si="7"/>
        <v>7.6712328771326707E-2</v>
      </c>
      <c r="L315" s="66"/>
      <c r="M315" s="66"/>
      <c r="N315" s="66"/>
      <c r="O315" s="66"/>
      <c r="P315" s="66"/>
      <c r="Q315" s="66"/>
      <c r="R315" s="66"/>
      <c r="S315" s="66"/>
      <c r="T315" s="66"/>
      <c r="U315" s="66"/>
      <c r="V315" s="66"/>
      <c r="W315" s="66"/>
      <c r="X315" s="66"/>
      <c r="Y315" s="66"/>
      <c r="Z315" s="66"/>
    </row>
    <row r="316" spans="1:26" x14ac:dyDescent="0.3">
      <c r="A316" s="69"/>
      <c r="B316" s="73">
        <v>307</v>
      </c>
      <c r="C316" s="86" t="s">
        <v>280</v>
      </c>
      <c r="D316" s="122">
        <v>1.59</v>
      </c>
      <c r="E316" s="80"/>
      <c r="F316" s="80">
        <v>1</v>
      </c>
      <c r="G316" s="99">
        <v>52.142857139999997</v>
      </c>
      <c r="H316" s="44">
        <f t="shared" si="7"/>
        <v>3.0493150686602369E-2</v>
      </c>
      <c r="L316" s="66"/>
      <c r="M316" s="66"/>
      <c r="N316" s="66"/>
      <c r="O316" s="66"/>
      <c r="P316" s="66"/>
      <c r="Q316" s="66"/>
      <c r="R316" s="66"/>
      <c r="S316" s="66"/>
      <c r="T316" s="66"/>
      <c r="U316" s="66"/>
      <c r="V316" s="66"/>
      <c r="W316" s="66"/>
      <c r="X316" s="66"/>
      <c r="Y316" s="66"/>
      <c r="Z316" s="66"/>
    </row>
    <row r="317" spans="1:26" x14ac:dyDescent="0.3">
      <c r="A317" s="69"/>
      <c r="B317" s="73">
        <v>308</v>
      </c>
      <c r="C317" s="86" t="s">
        <v>194</v>
      </c>
      <c r="D317" s="120">
        <v>2</v>
      </c>
      <c r="E317" s="80"/>
      <c r="F317" s="80">
        <v>1</v>
      </c>
      <c r="G317" s="99">
        <v>4.345238095</v>
      </c>
      <c r="H317" s="44">
        <f t="shared" si="7"/>
        <v>0.46027397262796022</v>
      </c>
      <c r="L317" s="66"/>
      <c r="M317" s="66"/>
      <c r="N317" s="66"/>
      <c r="O317" s="66"/>
      <c r="P317" s="66"/>
      <c r="Q317" s="66"/>
      <c r="R317" s="66"/>
      <c r="S317" s="66"/>
      <c r="T317" s="66"/>
      <c r="U317" s="66"/>
      <c r="V317" s="66"/>
      <c r="W317" s="66"/>
      <c r="X317" s="66"/>
      <c r="Y317" s="66"/>
      <c r="Z317" s="66"/>
    </row>
    <row r="318" spans="1:26" x14ac:dyDescent="0.3">
      <c r="A318" s="69"/>
      <c r="B318" s="73">
        <v>309</v>
      </c>
      <c r="C318" s="86" t="s">
        <v>195</v>
      </c>
      <c r="D318" s="120">
        <v>1.2</v>
      </c>
      <c r="E318" s="80">
        <v>5</v>
      </c>
      <c r="F318" s="80">
        <v>1</v>
      </c>
      <c r="G318" s="99">
        <v>43.452380949999998</v>
      </c>
      <c r="H318" s="44">
        <f t="shared" si="7"/>
        <v>2.7616438357677613E-2</v>
      </c>
      <c r="L318" s="66"/>
      <c r="M318" s="66"/>
      <c r="N318" s="66"/>
      <c r="O318" s="66"/>
      <c r="P318" s="66"/>
      <c r="Q318" s="66"/>
      <c r="R318" s="66"/>
      <c r="S318" s="66"/>
      <c r="T318" s="66"/>
      <c r="U318" s="66"/>
      <c r="V318" s="66"/>
      <c r="W318" s="66"/>
      <c r="X318" s="66"/>
      <c r="Y318" s="66"/>
      <c r="Z318" s="66"/>
    </row>
    <row r="319" spans="1:26" x14ac:dyDescent="0.3">
      <c r="A319" s="69"/>
      <c r="B319" s="73">
        <v>310</v>
      </c>
      <c r="C319" s="86" t="s">
        <v>196</v>
      </c>
      <c r="D319" s="120">
        <v>0.47</v>
      </c>
      <c r="E319" s="80"/>
      <c r="F319" s="80">
        <v>1</v>
      </c>
      <c r="G319" s="99">
        <v>4.345238095</v>
      </c>
      <c r="H319" s="44">
        <f t="shared" si="7"/>
        <v>0.10816438356757065</v>
      </c>
      <c r="L319" s="66"/>
      <c r="M319" s="66"/>
      <c r="N319" s="66"/>
      <c r="O319" s="66"/>
      <c r="P319" s="66"/>
      <c r="Q319" s="66"/>
      <c r="R319" s="66"/>
      <c r="S319" s="66"/>
      <c r="T319" s="66"/>
      <c r="U319" s="66"/>
      <c r="V319" s="66"/>
      <c r="W319" s="66"/>
      <c r="X319" s="66"/>
      <c r="Y319" s="66"/>
      <c r="Z319" s="66"/>
    </row>
    <row r="320" spans="1:26" x14ac:dyDescent="0.3">
      <c r="A320" s="69"/>
      <c r="B320" s="73">
        <v>311</v>
      </c>
      <c r="C320" s="86" t="s">
        <v>6333</v>
      </c>
      <c r="D320" s="122">
        <v>5</v>
      </c>
      <c r="E320" s="80"/>
      <c r="F320" s="80">
        <v>1</v>
      </c>
      <c r="G320" s="99">
        <v>4.345238095</v>
      </c>
      <c r="H320" s="44">
        <f t="shared" si="7"/>
        <v>1.1506849315699006</v>
      </c>
      <c r="L320" s="66"/>
      <c r="M320" s="66"/>
      <c r="N320" s="66"/>
      <c r="O320" s="66"/>
      <c r="P320" s="66"/>
      <c r="Q320" s="66"/>
      <c r="R320" s="66"/>
      <c r="S320" s="66"/>
      <c r="T320" s="66"/>
      <c r="U320" s="66"/>
      <c r="V320" s="66"/>
      <c r="W320" s="66"/>
      <c r="X320" s="66"/>
      <c r="Y320" s="66"/>
      <c r="Z320" s="66"/>
    </row>
    <row r="321" spans="1:26" x14ac:dyDescent="0.3">
      <c r="A321" s="69"/>
      <c r="B321" s="73">
        <v>312</v>
      </c>
      <c r="C321" s="86" t="s">
        <v>564</v>
      </c>
      <c r="D321" s="120">
        <v>1.99</v>
      </c>
      <c r="E321" s="80"/>
      <c r="F321" s="80">
        <v>1</v>
      </c>
      <c r="G321" s="99">
        <v>52.142857139999997</v>
      </c>
      <c r="H321" s="44">
        <f t="shared" si="7"/>
        <v>3.8164383563735034E-2</v>
      </c>
      <c r="L321" s="66"/>
      <c r="M321" s="66"/>
      <c r="N321" s="66"/>
      <c r="O321" s="66"/>
      <c r="P321" s="66"/>
      <c r="Q321" s="66"/>
      <c r="R321" s="66"/>
      <c r="S321" s="66"/>
      <c r="T321" s="66"/>
      <c r="U321" s="66"/>
      <c r="V321" s="66"/>
      <c r="W321" s="66"/>
      <c r="X321" s="66"/>
      <c r="Y321" s="66"/>
      <c r="Z321" s="66"/>
    </row>
    <row r="322" spans="1:26" x14ac:dyDescent="0.3">
      <c r="A322" s="69"/>
      <c r="B322" s="73">
        <v>313</v>
      </c>
      <c r="C322" s="86" t="s">
        <v>565</v>
      </c>
      <c r="D322" s="122">
        <v>1.2</v>
      </c>
      <c r="E322" s="80"/>
      <c r="F322" s="80">
        <v>1</v>
      </c>
      <c r="G322" s="99">
        <v>52.142857139999997</v>
      </c>
      <c r="H322" s="44">
        <f t="shared" si="7"/>
        <v>2.3013698631398013E-2</v>
      </c>
      <c r="L322" s="66"/>
      <c r="M322" s="66"/>
      <c r="N322" s="66"/>
      <c r="O322" s="66"/>
      <c r="P322" s="66"/>
      <c r="Q322" s="66"/>
      <c r="R322" s="66"/>
      <c r="S322" s="66"/>
      <c r="T322" s="66"/>
      <c r="U322" s="66"/>
      <c r="V322" s="66"/>
      <c r="W322" s="66"/>
      <c r="X322" s="66"/>
      <c r="Y322" s="66"/>
      <c r="Z322" s="66"/>
    </row>
    <row r="323" spans="1:26" x14ac:dyDescent="0.3">
      <c r="A323" s="69"/>
      <c r="B323" s="73">
        <v>314</v>
      </c>
      <c r="C323" s="86" t="s">
        <v>193</v>
      </c>
      <c r="D323" s="122">
        <v>1.6</v>
      </c>
      <c r="E323" s="80"/>
      <c r="F323" s="80">
        <v>1</v>
      </c>
      <c r="G323" s="99">
        <v>4.345238095</v>
      </c>
      <c r="H323" s="44">
        <f t="shared" si="7"/>
        <v>0.36821917810236821</v>
      </c>
      <c r="L323" s="66"/>
      <c r="M323" s="66"/>
      <c r="N323" s="66"/>
      <c r="O323" s="66"/>
      <c r="P323" s="66"/>
      <c r="Q323" s="66"/>
      <c r="R323" s="66"/>
      <c r="S323" s="66"/>
      <c r="T323" s="66"/>
      <c r="U323" s="66"/>
      <c r="V323" s="66"/>
      <c r="W323" s="66"/>
      <c r="X323" s="66"/>
      <c r="Y323" s="66"/>
      <c r="Z323" s="66"/>
    </row>
    <row r="324" spans="1:26" x14ac:dyDescent="0.3">
      <c r="A324" s="69"/>
      <c r="B324" s="73">
        <v>315</v>
      </c>
      <c r="C324" s="86" t="s">
        <v>281</v>
      </c>
      <c r="D324" s="120">
        <v>1</v>
      </c>
      <c r="E324" s="80"/>
      <c r="F324" s="80">
        <v>1</v>
      </c>
      <c r="G324" s="99">
        <v>26.071428569999998</v>
      </c>
      <c r="H324" s="44">
        <f t="shared" si="7"/>
        <v>3.8356164385663354E-2</v>
      </c>
      <c r="L324" s="66"/>
      <c r="M324" s="66"/>
      <c r="N324" s="66"/>
      <c r="O324" s="66"/>
      <c r="P324" s="66"/>
      <c r="Q324" s="66"/>
      <c r="R324" s="66"/>
      <c r="S324" s="66"/>
      <c r="T324" s="66"/>
      <c r="U324" s="66"/>
      <c r="V324" s="66"/>
      <c r="W324" s="66"/>
      <c r="X324" s="66"/>
      <c r="Y324" s="66"/>
      <c r="Z324" s="66"/>
    </row>
    <row r="325" spans="1:26" x14ac:dyDescent="0.3">
      <c r="A325" s="69"/>
      <c r="B325" s="73">
        <v>316</v>
      </c>
      <c r="C325" s="86" t="s">
        <v>191</v>
      </c>
      <c r="D325" s="120">
        <v>0.84</v>
      </c>
      <c r="E325" s="80"/>
      <c r="F325" s="80">
        <v>1</v>
      </c>
      <c r="G325" s="99">
        <v>13.03571429</v>
      </c>
      <c r="H325" s="44">
        <f t="shared" si="7"/>
        <v>6.4438356143198344E-2</v>
      </c>
      <c r="L325" s="66"/>
      <c r="M325" s="66"/>
      <c r="N325" s="66"/>
      <c r="O325" s="66"/>
      <c r="P325" s="66"/>
      <c r="Q325" s="66"/>
      <c r="R325" s="66"/>
      <c r="S325" s="66"/>
      <c r="T325" s="66"/>
      <c r="U325" s="66"/>
      <c r="V325" s="66"/>
      <c r="W325" s="66"/>
      <c r="X325" s="66"/>
      <c r="Y325" s="66"/>
      <c r="Z325" s="66"/>
    </row>
    <row r="326" spans="1:26" x14ac:dyDescent="0.3">
      <c r="A326" s="69"/>
      <c r="B326" s="73">
        <v>317</v>
      </c>
      <c r="C326" s="86" t="s">
        <v>192</v>
      </c>
      <c r="D326" s="120">
        <v>0.84</v>
      </c>
      <c r="E326" s="80"/>
      <c r="F326" s="80">
        <v>1</v>
      </c>
      <c r="G326" s="99">
        <v>13.03571429</v>
      </c>
      <c r="H326" s="44">
        <f t="shared" si="7"/>
        <v>6.4438356143198344E-2</v>
      </c>
      <c r="L326" s="66"/>
      <c r="M326" s="66"/>
      <c r="N326" s="66"/>
      <c r="O326" s="66"/>
      <c r="P326" s="66"/>
      <c r="Q326" s="66"/>
      <c r="R326" s="66"/>
      <c r="S326" s="66"/>
      <c r="T326" s="66"/>
      <c r="U326" s="66"/>
      <c r="V326" s="66"/>
      <c r="W326" s="66"/>
      <c r="X326" s="66"/>
      <c r="Y326" s="66"/>
      <c r="Z326" s="66"/>
    </row>
    <row r="327" spans="1:26" x14ac:dyDescent="0.3">
      <c r="A327" s="69"/>
      <c r="B327" s="73">
        <v>318</v>
      </c>
      <c r="C327" s="86" t="s">
        <v>6337</v>
      </c>
      <c r="D327" s="120">
        <v>1.05</v>
      </c>
      <c r="E327" s="80"/>
      <c r="F327" s="80">
        <v>1</v>
      </c>
      <c r="G327" s="99">
        <v>52.142857139999997</v>
      </c>
      <c r="H327" s="44">
        <f t="shared" si="7"/>
        <v>2.0136986302473261E-2</v>
      </c>
      <c r="L327" s="66"/>
      <c r="M327" s="66"/>
      <c r="N327" s="66"/>
      <c r="O327" s="66"/>
      <c r="P327" s="66"/>
      <c r="Q327" s="66"/>
      <c r="R327" s="66"/>
      <c r="S327" s="66"/>
      <c r="T327" s="66"/>
      <c r="U327" s="66"/>
      <c r="V327" s="66"/>
      <c r="W327" s="66"/>
      <c r="X327" s="66"/>
      <c r="Y327" s="66"/>
      <c r="Z327" s="66"/>
    </row>
    <row r="328" spans="1:26" x14ac:dyDescent="0.3">
      <c r="A328" s="69"/>
      <c r="B328" s="73">
        <v>319</v>
      </c>
      <c r="C328" s="86" t="s">
        <v>1458</v>
      </c>
      <c r="D328" s="120">
        <v>4.7300000000000004</v>
      </c>
      <c r="E328" s="80"/>
      <c r="F328" s="80">
        <v>1</v>
      </c>
      <c r="G328" s="99">
        <v>52.142857139999997</v>
      </c>
      <c r="H328" s="44">
        <f t="shared" si="7"/>
        <v>9.0712328772093842E-2</v>
      </c>
      <c r="L328" s="66"/>
      <c r="M328" s="66"/>
      <c r="N328" s="66"/>
      <c r="O328" s="66"/>
      <c r="P328" s="66"/>
      <c r="Q328" s="66"/>
      <c r="R328" s="66"/>
      <c r="S328" s="66"/>
      <c r="T328" s="66"/>
      <c r="U328" s="66"/>
      <c r="V328" s="66"/>
      <c r="W328" s="66"/>
      <c r="X328" s="66"/>
      <c r="Y328" s="66"/>
      <c r="Z328" s="66"/>
    </row>
    <row r="329" spans="1:26" x14ac:dyDescent="0.3">
      <c r="A329" s="69"/>
      <c r="B329" s="73">
        <v>320</v>
      </c>
      <c r="C329" s="86" t="s">
        <v>568</v>
      </c>
      <c r="D329" s="120">
        <v>2.1</v>
      </c>
      <c r="E329" s="80"/>
      <c r="F329" s="80">
        <v>1</v>
      </c>
      <c r="G329" s="99">
        <v>104.2857143</v>
      </c>
      <c r="H329" s="44">
        <f t="shared" si="7"/>
        <v>2.0136986298611374E-2</v>
      </c>
      <c r="L329" s="66"/>
      <c r="M329" s="66"/>
      <c r="N329" s="66"/>
      <c r="O329" s="66"/>
      <c r="P329" s="66"/>
      <c r="Q329" s="66"/>
      <c r="R329" s="66"/>
      <c r="S329" s="66"/>
      <c r="T329" s="66"/>
      <c r="U329" s="66"/>
      <c r="V329" s="66"/>
      <c r="W329" s="66"/>
      <c r="X329" s="66"/>
      <c r="Y329" s="66"/>
      <c r="Z329" s="66"/>
    </row>
    <row r="330" spans="1:26" x14ac:dyDescent="0.3">
      <c r="A330" s="69"/>
      <c r="B330" s="73">
        <v>321</v>
      </c>
      <c r="C330" s="86" t="s">
        <v>1461</v>
      </c>
      <c r="D330" s="120">
        <v>1.5</v>
      </c>
      <c r="E330" s="80"/>
      <c r="F330" s="80">
        <v>1</v>
      </c>
      <c r="G330" s="99">
        <v>52.142857139999997</v>
      </c>
      <c r="H330" s="44">
        <f t="shared" si="7"/>
        <v>2.8767123289247517E-2</v>
      </c>
      <c r="L330" s="66"/>
      <c r="M330" s="66"/>
      <c r="N330" s="66"/>
      <c r="O330" s="66"/>
      <c r="P330" s="66"/>
      <c r="Q330" s="66"/>
      <c r="R330" s="66"/>
      <c r="S330" s="66"/>
      <c r="T330" s="66"/>
      <c r="U330" s="66"/>
      <c r="V330" s="66"/>
      <c r="W330" s="66"/>
      <c r="X330" s="66"/>
      <c r="Y330" s="66"/>
      <c r="Z330" s="66"/>
    </row>
    <row r="331" spans="1:26" x14ac:dyDescent="0.3">
      <c r="A331" s="69"/>
      <c r="B331" s="73">
        <v>322</v>
      </c>
      <c r="C331" s="86" t="s">
        <v>525</v>
      </c>
      <c r="D331" s="120">
        <v>1</v>
      </c>
      <c r="E331" s="80">
        <v>10</v>
      </c>
      <c r="F331" s="80">
        <v>1</v>
      </c>
      <c r="G331" s="99">
        <v>26.071428569999998</v>
      </c>
      <c r="H331" s="44">
        <f t="shared" si="7"/>
        <v>3.8356164385663354E-2</v>
      </c>
      <c r="L331" s="66"/>
      <c r="M331" s="66"/>
      <c r="N331" s="66"/>
      <c r="O331" s="66"/>
      <c r="P331" s="66"/>
      <c r="Q331" s="66"/>
      <c r="R331" s="66"/>
      <c r="S331" s="66"/>
      <c r="T331" s="66"/>
      <c r="U331" s="66"/>
      <c r="V331" s="66"/>
      <c r="W331" s="66"/>
      <c r="X331" s="66"/>
      <c r="Y331" s="66"/>
      <c r="Z331" s="66"/>
    </row>
    <row r="332" spans="1:26" x14ac:dyDescent="0.3">
      <c r="A332" s="69"/>
      <c r="B332" s="73">
        <v>323</v>
      </c>
      <c r="C332" s="86" t="s">
        <v>526</v>
      </c>
      <c r="D332" s="120">
        <v>3.59</v>
      </c>
      <c r="E332" s="80"/>
      <c r="F332" s="80">
        <v>1</v>
      </c>
      <c r="G332" s="99">
        <v>13.03571429</v>
      </c>
      <c r="H332" s="44">
        <f t="shared" si="7"/>
        <v>0.27539726018343103</v>
      </c>
      <c r="L332" s="66"/>
      <c r="M332" s="66"/>
      <c r="N332" s="66"/>
      <c r="O332" s="66"/>
      <c r="P332" s="66"/>
      <c r="Q332" s="66"/>
      <c r="R332" s="66"/>
      <c r="S332" s="66"/>
      <c r="T332" s="66"/>
      <c r="U332" s="66"/>
      <c r="V332" s="66"/>
      <c r="W332" s="66"/>
      <c r="X332" s="66"/>
      <c r="Y332" s="66"/>
      <c r="Z332" s="66"/>
    </row>
    <row r="333" spans="1:26" x14ac:dyDescent="0.3">
      <c r="A333" s="69"/>
      <c r="B333" s="73">
        <v>324</v>
      </c>
      <c r="C333" s="86" t="s">
        <v>197</v>
      </c>
      <c r="D333" s="120">
        <v>1.05</v>
      </c>
      <c r="E333" s="80"/>
      <c r="F333" s="80">
        <v>1</v>
      </c>
      <c r="G333" s="99">
        <v>26.071428569999998</v>
      </c>
      <c r="H333" s="44">
        <f t="shared" si="7"/>
        <v>4.0273972604946522E-2</v>
      </c>
      <c r="L333" s="66"/>
      <c r="M333" s="66"/>
      <c r="N333" s="66"/>
      <c r="O333" s="66"/>
      <c r="P333" s="66"/>
      <c r="Q333" s="66"/>
      <c r="R333" s="66"/>
      <c r="S333" s="66"/>
      <c r="T333" s="66"/>
      <c r="U333" s="66"/>
      <c r="V333" s="66"/>
      <c r="W333" s="66"/>
      <c r="X333" s="66"/>
      <c r="Y333" s="66"/>
      <c r="Z333" s="66"/>
    </row>
    <row r="334" spans="1:26" x14ac:dyDescent="0.3">
      <c r="A334" s="69"/>
      <c r="B334" s="73">
        <v>325</v>
      </c>
      <c r="C334" s="86" t="s">
        <v>252</v>
      </c>
      <c r="D334" s="120">
        <v>1.5</v>
      </c>
      <c r="E334" s="80"/>
      <c r="F334" s="80">
        <v>1</v>
      </c>
      <c r="G334" s="99">
        <v>521.42857140000001</v>
      </c>
      <c r="H334" s="44">
        <f t="shared" si="7"/>
        <v>2.8767123289247512E-3</v>
      </c>
      <c r="L334" s="66"/>
      <c r="M334" s="66"/>
      <c r="N334" s="66"/>
      <c r="O334" s="66"/>
      <c r="P334" s="66"/>
      <c r="Q334" s="66"/>
      <c r="R334" s="66"/>
      <c r="S334" s="66"/>
      <c r="T334" s="66"/>
      <c r="U334" s="66"/>
      <c r="V334" s="66"/>
      <c r="W334" s="66"/>
      <c r="X334" s="66"/>
      <c r="Y334" s="66"/>
      <c r="Z334" s="66"/>
    </row>
    <row r="335" spans="1:26" ht="14.5" x14ac:dyDescent="0.35">
      <c r="A335" s="70"/>
      <c r="B335" s="73">
        <v>326</v>
      </c>
      <c r="C335" s="86" t="s">
        <v>875</v>
      </c>
      <c r="D335" s="120">
        <v>2.79</v>
      </c>
      <c r="E335" s="80"/>
      <c r="F335" s="80">
        <v>1</v>
      </c>
      <c r="G335" s="99">
        <v>521.42857140000001</v>
      </c>
      <c r="H335" s="44">
        <f t="shared" si="7"/>
        <v>5.3506849318000378E-3</v>
      </c>
      <c r="L335" s="66"/>
      <c r="M335" s="66"/>
      <c r="N335" s="66"/>
      <c r="O335" s="66"/>
      <c r="P335" s="66"/>
      <c r="Q335" s="66"/>
      <c r="R335" s="66"/>
      <c r="S335" s="66"/>
      <c r="T335" s="66"/>
      <c r="U335" s="66"/>
      <c r="V335" s="66"/>
      <c r="W335" s="66"/>
      <c r="X335" s="66"/>
      <c r="Y335" s="66"/>
      <c r="Z335" s="66"/>
    </row>
    <row r="336" spans="1:26" ht="14.5" x14ac:dyDescent="0.35">
      <c r="A336" s="70"/>
      <c r="B336" s="73">
        <v>327</v>
      </c>
      <c r="C336" s="86" t="s">
        <v>202</v>
      </c>
      <c r="D336" s="120">
        <v>17.5</v>
      </c>
      <c r="E336" s="80"/>
      <c r="F336" s="80">
        <v>1</v>
      </c>
      <c r="G336" s="99">
        <v>52.142857139999997</v>
      </c>
      <c r="H336" s="44">
        <f t="shared" si="7"/>
        <v>0.33561643837455435</v>
      </c>
      <c r="L336" s="66"/>
      <c r="M336" s="66"/>
      <c r="N336" s="66"/>
      <c r="O336" s="66"/>
      <c r="P336" s="66"/>
      <c r="Q336" s="66"/>
      <c r="R336" s="66"/>
      <c r="S336" s="66"/>
      <c r="T336" s="66"/>
      <c r="U336" s="66"/>
      <c r="V336" s="66"/>
      <c r="W336" s="66"/>
      <c r="X336" s="66"/>
      <c r="Y336" s="66"/>
      <c r="Z336" s="66"/>
    </row>
    <row r="337" spans="1:26" ht="14.5" x14ac:dyDescent="0.35">
      <c r="A337" s="70"/>
      <c r="B337" s="73">
        <v>328</v>
      </c>
      <c r="C337" s="86" t="s">
        <v>527</v>
      </c>
      <c r="D337" s="120">
        <v>9.99</v>
      </c>
      <c r="E337" s="80"/>
      <c r="F337" s="80">
        <v>1</v>
      </c>
      <c r="G337" s="99">
        <v>521.42857140000001</v>
      </c>
      <c r="H337" s="44">
        <f t="shared" si="7"/>
        <v>1.9158904110638843E-2</v>
      </c>
      <c r="L337" s="66"/>
      <c r="M337" s="66"/>
      <c r="N337" s="66"/>
      <c r="O337" s="66"/>
      <c r="P337" s="66"/>
      <c r="Q337" s="66"/>
      <c r="R337" s="66"/>
      <c r="S337" s="66"/>
      <c r="T337" s="66"/>
      <c r="U337" s="66"/>
      <c r="V337" s="66"/>
      <c r="W337" s="66"/>
      <c r="X337" s="66"/>
      <c r="Y337" s="66"/>
      <c r="Z337" s="66"/>
    </row>
    <row r="338" spans="1:26" ht="14.5" x14ac:dyDescent="0.35">
      <c r="A338" s="70"/>
      <c r="B338" s="73">
        <v>329</v>
      </c>
      <c r="C338" s="86" t="s">
        <v>203</v>
      </c>
      <c r="D338" s="120">
        <v>16.989999999999998</v>
      </c>
      <c r="E338" s="80"/>
      <c r="F338" s="80">
        <v>1</v>
      </c>
      <c r="G338" s="99">
        <v>521.42857140000001</v>
      </c>
      <c r="H338" s="44">
        <f t="shared" si="7"/>
        <v>3.2583561645621012E-2</v>
      </c>
      <c r="L338" s="66"/>
      <c r="M338" s="66"/>
      <c r="N338" s="66"/>
      <c r="O338" s="66"/>
      <c r="P338" s="66"/>
      <c r="Q338" s="66"/>
      <c r="R338" s="66"/>
      <c r="S338" s="66"/>
      <c r="T338" s="66"/>
      <c r="U338" s="66"/>
      <c r="V338" s="66"/>
      <c r="W338" s="66"/>
      <c r="X338" s="66"/>
      <c r="Y338" s="66"/>
      <c r="Z338" s="66"/>
    </row>
    <row r="339" spans="1:26" ht="14.5" x14ac:dyDescent="0.35">
      <c r="A339" s="70"/>
      <c r="B339" s="73">
        <v>330</v>
      </c>
      <c r="C339" s="86" t="s">
        <v>569</v>
      </c>
      <c r="D339" s="120">
        <v>9.99</v>
      </c>
      <c r="E339" s="80"/>
      <c r="F339" s="80">
        <v>1</v>
      </c>
      <c r="G339" s="99">
        <v>260.7142857</v>
      </c>
      <c r="H339" s="44">
        <f t="shared" si="7"/>
        <v>3.8317808221277685E-2</v>
      </c>
      <c r="L339" s="66"/>
      <c r="M339" s="66"/>
      <c r="N339" s="66"/>
      <c r="O339" s="66"/>
      <c r="P339" s="66"/>
      <c r="Q339" s="66"/>
      <c r="R339" s="66"/>
      <c r="S339" s="66"/>
      <c r="T339" s="66"/>
      <c r="U339" s="66"/>
      <c r="V339" s="66"/>
      <c r="W339" s="66"/>
      <c r="X339" s="66"/>
      <c r="Y339" s="66"/>
      <c r="Z339" s="66"/>
    </row>
    <row r="340" spans="1:26" ht="14.5" x14ac:dyDescent="0.35">
      <c r="A340" s="70"/>
      <c r="B340" s="73">
        <v>331</v>
      </c>
      <c r="C340" s="86" t="s">
        <v>528</v>
      </c>
      <c r="D340" s="120">
        <v>19.989999999999998</v>
      </c>
      <c r="E340" s="80"/>
      <c r="F340" s="80">
        <v>1</v>
      </c>
      <c r="G340" s="99">
        <v>260.7142857</v>
      </c>
      <c r="H340" s="44">
        <f t="shared" si="7"/>
        <v>7.6673972606941032E-2</v>
      </c>
      <c r="L340" s="66"/>
      <c r="M340" s="66"/>
      <c r="N340" s="66"/>
      <c r="O340" s="66"/>
      <c r="P340" s="66"/>
      <c r="Q340" s="66"/>
      <c r="R340" s="66"/>
      <c r="S340" s="66"/>
      <c r="T340" s="66"/>
      <c r="U340" s="66"/>
      <c r="V340" s="66"/>
      <c r="W340" s="66"/>
      <c r="X340" s="66"/>
      <c r="Y340" s="66"/>
      <c r="Z340" s="66"/>
    </row>
    <row r="341" spans="1:26" ht="14.5" x14ac:dyDescent="0.35">
      <c r="A341" s="70"/>
      <c r="B341" s="73">
        <v>332</v>
      </c>
      <c r="C341" s="86" t="s">
        <v>355</v>
      </c>
      <c r="D341" s="120">
        <v>16</v>
      </c>
      <c r="E341" s="80"/>
      <c r="F341" s="80">
        <v>1</v>
      </c>
      <c r="G341" s="99">
        <v>260.7142857</v>
      </c>
      <c r="H341" s="44">
        <f t="shared" si="7"/>
        <v>6.1369863017061363E-2</v>
      </c>
      <c r="L341" s="66"/>
      <c r="M341" s="66"/>
      <c r="N341" s="66"/>
      <c r="O341" s="66"/>
      <c r="P341" s="66"/>
      <c r="Q341" s="66"/>
      <c r="R341" s="66"/>
      <c r="S341" s="66"/>
      <c r="T341" s="66"/>
      <c r="U341" s="66"/>
      <c r="V341" s="66"/>
      <c r="W341" s="66"/>
      <c r="X341" s="66"/>
      <c r="Y341" s="66"/>
      <c r="Z341" s="66"/>
    </row>
    <row r="342" spans="1:26" ht="14.5" x14ac:dyDescent="0.35">
      <c r="A342" s="70"/>
      <c r="B342" s="73">
        <v>333</v>
      </c>
      <c r="C342" s="86" t="s">
        <v>529</v>
      </c>
      <c r="D342" s="120">
        <v>21</v>
      </c>
      <c r="E342" s="80"/>
      <c r="F342" s="80">
        <v>1</v>
      </c>
      <c r="G342" s="99">
        <v>521.42857140000001</v>
      </c>
      <c r="H342" s="44">
        <f t="shared" si="7"/>
        <v>4.0273972604946522E-2</v>
      </c>
      <c r="L342" s="66"/>
      <c r="M342" s="66"/>
      <c r="N342" s="66"/>
      <c r="O342" s="66"/>
      <c r="P342" s="66"/>
      <c r="Q342" s="66"/>
      <c r="R342" s="66"/>
      <c r="S342" s="66"/>
      <c r="T342" s="66"/>
      <c r="U342" s="66"/>
      <c r="V342" s="66"/>
      <c r="W342" s="66"/>
      <c r="X342" s="66"/>
      <c r="Y342" s="66"/>
      <c r="Z342" s="66"/>
    </row>
    <row r="343" spans="1:26" ht="14.5" x14ac:dyDescent="0.35">
      <c r="A343" s="70"/>
      <c r="B343" s="73">
        <v>334</v>
      </c>
      <c r="C343" s="86" t="s">
        <v>183</v>
      </c>
      <c r="D343" s="120">
        <v>118</v>
      </c>
      <c r="E343" s="80"/>
      <c r="F343" s="80">
        <v>1</v>
      </c>
      <c r="G343" s="99">
        <v>104.2857143</v>
      </c>
      <c r="H343" s="44">
        <f t="shared" si="7"/>
        <v>1.1315068491600677</v>
      </c>
      <c r="L343" s="66"/>
      <c r="M343" s="66"/>
      <c r="N343" s="66"/>
      <c r="O343" s="66"/>
      <c r="P343" s="66"/>
      <c r="Q343" s="66"/>
      <c r="R343" s="66"/>
      <c r="S343" s="66"/>
      <c r="T343" s="66"/>
      <c r="U343" s="66"/>
      <c r="V343" s="66"/>
      <c r="W343" s="66"/>
      <c r="X343" s="66"/>
      <c r="Y343" s="66"/>
      <c r="Z343" s="66"/>
    </row>
    <row r="344" spans="1:26" ht="14.5" x14ac:dyDescent="0.35">
      <c r="A344" s="70"/>
      <c r="B344" s="73">
        <v>335</v>
      </c>
      <c r="C344" s="86" t="s">
        <v>184</v>
      </c>
      <c r="D344" s="120">
        <v>18.5</v>
      </c>
      <c r="E344" s="80"/>
      <c r="F344" s="80">
        <v>2</v>
      </c>
      <c r="G344" s="99">
        <v>52.142857139999997</v>
      </c>
      <c r="H344" s="44">
        <f t="shared" si="7"/>
        <v>0.70958904113477206</v>
      </c>
      <c r="L344" s="66"/>
      <c r="M344" s="66"/>
      <c r="N344" s="66"/>
      <c r="O344" s="66"/>
      <c r="P344" s="66"/>
      <c r="Q344" s="66"/>
      <c r="R344" s="66"/>
      <c r="S344" s="66"/>
      <c r="T344" s="66"/>
      <c r="U344" s="66"/>
      <c r="V344" s="66"/>
      <c r="W344" s="66"/>
      <c r="X344" s="66"/>
      <c r="Y344" s="66"/>
      <c r="Z344" s="66"/>
    </row>
    <row r="345" spans="1:26" ht="14.5" x14ac:dyDescent="0.35">
      <c r="A345" s="70"/>
      <c r="B345" s="73">
        <v>336</v>
      </c>
      <c r="C345" s="86" t="s">
        <v>185</v>
      </c>
      <c r="D345" s="120">
        <v>50.5</v>
      </c>
      <c r="E345" s="80"/>
      <c r="F345" s="80">
        <v>1</v>
      </c>
      <c r="G345" s="99">
        <v>52.142857139999997</v>
      </c>
      <c r="H345" s="44">
        <f t="shared" si="7"/>
        <v>0.96849315073799969</v>
      </c>
      <c r="L345" s="66"/>
      <c r="M345" s="66"/>
      <c r="N345" s="66"/>
      <c r="O345" s="66"/>
      <c r="P345" s="66"/>
      <c r="Q345" s="66"/>
      <c r="R345" s="66"/>
      <c r="S345" s="66"/>
      <c r="T345" s="66"/>
      <c r="U345" s="66"/>
      <c r="V345" s="66"/>
      <c r="W345" s="66"/>
      <c r="X345" s="66"/>
      <c r="Y345" s="66"/>
      <c r="Z345" s="66"/>
    </row>
    <row r="346" spans="1:26" ht="14.5" x14ac:dyDescent="0.35">
      <c r="A346" s="70"/>
      <c r="B346" s="73">
        <v>337</v>
      </c>
      <c r="C346" s="86" t="s">
        <v>531</v>
      </c>
      <c r="D346" s="120">
        <v>219</v>
      </c>
      <c r="E346" s="80"/>
      <c r="F346" s="80">
        <v>1</v>
      </c>
      <c r="G346" s="99">
        <v>260.7142857</v>
      </c>
      <c r="H346" s="44">
        <f t="shared" si="7"/>
        <v>0.84000000004602737</v>
      </c>
      <c r="L346" s="66"/>
      <c r="M346" s="66"/>
      <c r="N346" s="66"/>
      <c r="O346" s="66"/>
      <c r="P346" s="66"/>
      <c r="Q346" s="66"/>
      <c r="R346" s="66"/>
      <c r="S346" s="66"/>
      <c r="T346" s="66"/>
      <c r="U346" s="66"/>
      <c r="V346" s="66"/>
      <c r="W346" s="66"/>
      <c r="X346" s="66"/>
      <c r="Y346" s="66"/>
      <c r="Z346" s="66"/>
    </row>
    <row r="347" spans="1:26" ht="14.5" x14ac:dyDescent="0.35">
      <c r="A347" s="70"/>
      <c r="B347" s="73">
        <v>338</v>
      </c>
      <c r="C347" s="86" t="s">
        <v>532</v>
      </c>
      <c r="D347" s="120">
        <v>44</v>
      </c>
      <c r="E347" s="80"/>
      <c r="F347" s="80">
        <v>1</v>
      </c>
      <c r="G347" s="99">
        <v>8.69047619</v>
      </c>
      <c r="H347" s="44">
        <f t="shared" si="7"/>
        <v>5.0630136989075627</v>
      </c>
      <c r="L347" s="66"/>
      <c r="M347" s="66"/>
      <c r="N347" s="66"/>
      <c r="O347" s="66"/>
      <c r="P347" s="66"/>
      <c r="Q347" s="66"/>
      <c r="R347" s="66"/>
      <c r="S347" s="66"/>
      <c r="T347" s="66"/>
      <c r="U347" s="66"/>
      <c r="V347" s="66"/>
      <c r="W347" s="66"/>
      <c r="X347" s="66"/>
      <c r="Y347" s="66"/>
      <c r="Z347" s="66"/>
    </row>
    <row r="348" spans="1:26" ht="14.5" x14ac:dyDescent="0.35">
      <c r="A348" s="70"/>
      <c r="B348" s="73">
        <v>339</v>
      </c>
      <c r="C348" s="86" t="s">
        <v>346</v>
      </c>
      <c r="D348" s="120">
        <v>0.79</v>
      </c>
      <c r="E348" s="80">
        <v>16</v>
      </c>
      <c r="F348" s="80">
        <v>1</v>
      </c>
      <c r="G348" s="99">
        <v>4.345238095</v>
      </c>
      <c r="H348" s="44">
        <f t="shared" si="7"/>
        <v>0.1818082191880443</v>
      </c>
      <c r="L348" s="66"/>
      <c r="M348" s="66"/>
      <c r="N348" s="66"/>
      <c r="O348" s="66"/>
      <c r="P348" s="66"/>
      <c r="Q348" s="66"/>
      <c r="R348" s="66"/>
      <c r="S348" s="66"/>
      <c r="T348" s="66"/>
      <c r="U348" s="66"/>
      <c r="V348" s="66"/>
      <c r="W348" s="66"/>
      <c r="X348" s="66"/>
      <c r="Y348" s="66"/>
      <c r="Z348" s="66"/>
    </row>
    <row r="349" spans="1:26" ht="14.5" x14ac:dyDescent="0.35">
      <c r="A349" s="70"/>
      <c r="B349" s="73">
        <v>340</v>
      </c>
      <c r="C349" s="86" t="s">
        <v>187</v>
      </c>
      <c r="D349" s="120">
        <v>0.57999999999999996</v>
      </c>
      <c r="E349" s="80">
        <v>16</v>
      </c>
      <c r="F349" s="80">
        <v>1</v>
      </c>
      <c r="G349" s="99">
        <v>4.345238095</v>
      </c>
      <c r="H349" s="44">
        <f t="shared" si="7"/>
        <v>0.13347945206210846</v>
      </c>
      <c r="L349" s="66"/>
      <c r="M349" s="66"/>
      <c r="N349" s="66"/>
      <c r="O349" s="66"/>
      <c r="P349" s="66"/>
      <c r="Q349" s="66"/>
      <c r="R349" s="66"/>
      <c r="S349" s="66"/>
      <c r="T349" s="66"/>
      <c r="U349" s="66"/>
      <c r="V349" s="66"/>
      <c r="W349" s="66"/>
      <c r="X349" s="66"/>
      <c r="Y349" s="66"/>
      <c r="Z349" s="66"/>
    </row>
    <row r="350" spans="1:26" ht="14.5" x14ac:dyDescent="0.35">
      <c r="A350" s="70"/>
      <c r="B350" s="73">
        <v>341</v>
      </c>
      <c r="C350" s="86" t="s">
        <v>277</v>
      </c>
      <c r="D350" s="120">
        <v>0.42</v>
      </c>
      <c r="E350" s="80">
        <v>16</v>
      </c>
      <c r="F350" s="80">
        <v>1</v>
      </c>
      <c r="G350" s="99">
        <v>26.071428569999998</v>
      </c>
      <c r="H350" s="44">
        <f t="shared" si="7"/>
        <v>1.6109589041978609E-2</v>
      </c>
      <c r="L350" s="66"/>
      <c r="M350" s="66"/>
      <c r="N350" s="66"/>
      <c r="O350" s="66"/>
      <c r="P350" s="66"/>
      <c r="Q350" s="66"/>
      <c r="R350" s="66"/>
      <c r="S350" s="66"/>
      <c r="T350" s="66"/>
      <c r="U350" s="66"/>
      <c r="V350" s="66"/>
      <c r="W350" s="66"/>
      <c r="X350" s="66"/>
      <c r="Y350" s="66"/>
      <c r="Z350" s="66"/>
    </row>
    <row r="351" spans="1:26" ht="14.5" x14ac:dyDescent="0.35">
      <c r="A351" s="70"/>
      <c r="B351" s="73">
        <v>342</v>
      </c>
      <c r="C351" s="73" t="s">
        <v>2021</v>
      </c>
      <c r="D351" s="119">
        <v>4.99</v>
      </c>
      <c r="E351" s="80">
        <v>72</v>
      </c>
      <c r="F351" s="80">
        <v>1</v>
      </c>
      <c r="G351" s="99">
        <v>26.071428569999998</v>
      </c>
      <c r="H351" s="44">
        <f t="shared" si="7"/>
        <v>0.19139726028446014</v>
      </c>
      <c r="L351" s="66"/>
      <c r="M351" s="66"/>
      <c r="N351" s="66"/>
      <c r="O351" s="66"/>
      <c r="P351" s="66"/>
      <c r="Q351" s="66"/>
      <c r="R351" s="66"/>
      <c r="S351" s="66"/>
      <c r="T351" s="66"/>
      <c r="U351" s="66"/>
      <c r="V351" s="66"/>
      <c r="W351" s="66"/>
      <c r="X351" s="66"/>
      <c r="Y351" s="66"/>
      <c r="Z351" s="66"/>
    </row>
    <row r="352" spans="1:26" ht="14.5" x14ac:dyDescent="0.35">
      <c r="A352" s="70"/>
      <c r="B352" s="73">
        <v>343</v>
      </c>
      <c r="C352" s="73" t="s">
        <v>534</v>
      </c>
      <c r="D352" s="119">
        <v>1.05</v>
      </c>
      <c r="E352" s="80">
        <v>30</v>
      </c>
      <c r="F352" s="80">
        <v>1</v>
      </c>
      <c r="G352" s="99">
        <v>4.345238095</v>
      </c>
      <c r="H352" s="44">
        <f t="shared" si="7"/>
        <v>0.24164383562967912</v>
      </c>
      <c r="L352" s="66"/>
      <c r="M352" s="66"/>
      <c r="N352" s="66"/>
      <c r="O352" s="66"/>
      <c r="P352" s="66"/>
      <c r="Q352" s="66"/>
      <c r="R352" s="66"/>
      <c r="S352" s="66"/>
      <c r="T352" s="66"/>
      <c r="U352" s="66"/>
      <c r="V352" s="66"/>
      <c r="W352" s="66"/>
      <c r="X352" s="66"/>
      <c r="Y352" s="66"/>
      <c r="Z352" s="66"/>
    </row>
    <row r="353" spans="1:26" ht="14.5" x14ac:dyDescent="0.35">
      <c r="A353" s="70"/>
      <c r="B353" s="73">
        <v>344</v>
      </c>
      <c r="C353" s="73" t="s">
        <v>279</v>
      </c>
      <c r="D353" s="119">
        <v>1.05</v>
      </c>
      <c r="E353" s="80">
        <v>40</v>
      </c>
      <c r="F353" s="80">
        <v>1</v>
      </c>
      <c r="G353" s="99">
        <v>52.142857139999997</v>
      </c>
      <c r="H353" s="44">
        <f t="shared" si="7"/>
        <v>2.0136986302473261E-2</v>
      </c>
      <c r="L353" s="66"/>
      <c r="M353" s="66"/>
      <c r="N353" s="66"/>
      <c r="O353" s="66"/>
      <c r="P353" s="66"/>
      <c r="Q353" s="66"/>
      <c r="R353" s="66"/>
      <c r="S353" s="66"/>
      <c r="T353" s="66"/>
      <c r="U353" s="66"/>
      <c r="V353" s="66"/>
      <c r="W353" s="66"/>
      <c r="X353" s="66"/>
      <c r="Y353" s="66"/>
      <c r="Z353" s="66"/>
    </row>
    <row r="354" spans="1:26" ht="14.5" x14ac:dyDescent="0.35">
      <c r="A354" s="70"/>
      <c r="B354" s="73">
        <v>345</v>
      </c>
      <c r="C354" s="73" t="s">
        <v>567</v>
      </c>
      <c r="D354" s="119">
        <v>1.99</v>
      </c>
      <c r="E354" s="80"/>
      <c r="F354" s="80">
        <v>1</v>
      </c>
      <c r="G354" s="99">
        <v>52.142857139999997</v>
      </c>
      <c r="H354" s="44">
        <f t="shared" si="7"/>
        <v>3.8164383563735034E-2</v>
      </c>
      <c r="L354" s="66"/>
      <c r="M354" s="66"/>
      <c r="N354" s="66"/>
      <c r="O354" s="66"/>
      <c r="P354" s="66"/>
      <c r="Q354" s="66"/>
      <c r="R354" s="66"/>
      <c r="S354" s="66"/>
      <c r="T354" s="66"/>
      <c r="U354" s="66"/>
      <c r="V354" s="66"/>
      <c r="W354" s="66"/>
      <c r="X354" s="66"/>
      <c r="Y354" s="66"/>
      <c r="Z354" s="66"/>
    </row>
    <row r="355" spans="1:26" ht="14.5" x14ac:dyDescent="0.35">
      <c r="A355" s="70"/>
      <c r="B355" s="73">
        <v>346</v>
      </c>
      <c r="C355" s="73" t="s">
        <v>188</v>
      </c>
      <c r="D355" s="119">
        <v>6.99</v>
      </c>
      <c r="E355" s="80"/>
      <c r="F355" s="80">
        <v>1</v>
      </c>
      <c r="G355" s="99">
        <v>104.2857143</v>
      </c>
      <c r="H355" s="44">
        <f t="shared" si="7"/>
        <v>6.7027397251092136E-2</v>
      </c>
      <c r="I355" s="83" t="s">
        <v>344</v>
      </c>
      <c r="J355" s="156">
        <f>SUM(H309:H355)</f>
        <v>18.571326027947251</v>
      </c>
      <c r="K355" s="83">
        <f>COUNT(H309:H355)</f>
        <v>47</v>
      </c>
      <c r="L355" s="66"/>
      <c r="M355" s="66"/>
      <c r="N355" s="66"/>
      <c r="O355" s="66"/>
      <c r="P355" s="66"/>
      <c r="Q355" s="66"/>
      <c r="R355" s="66"/>
      <c r="S355" s="66"/>
      <c r="T355" s="66"/>
      <c r="U355" s="66"/>
      <c r="V355" s="66"/>
      <c r="W355" s="66"/>
      <c r="X355" s="66"/>
      <c r="Y355" s="66"/>
      <c r="Z355" s="66"/>
    </row>
    <row r="356" spans="1:26" x14ac:dyDescent="0.3">
      <c r="A356" s="69" t="s">
        <v>14</v>
      </c>
      <c r="B356" s="73"/>
      <c r="C356" s="73"/>
      <c r="D356" s="119"/>
      <c r="E356" s="80"/>
      <c r="F356" s="80"/>
      <c r="G356" s="99"/>
      <c r="H356" s="80"/>
      <c r="L356" s="66"/>
      <c r="M356" s="66"/>
      <c r="N356" s="66"/>
      <c r="O356" s="66"/>
      <c r="P356" s="66"/>
      <c r="Q356" s="66"/>
      <c r="R356" s="66"/>
      <c r="S356" s="66"/>
      <c r="T356" s="66"/>
      <c r="U356" s="66"/>
      <c r="V356" s="66"/>
      <c r="W356" s="66"/>
      <c r="X356" s="66"/>
      <c r="Y356" s="66"/>
      <c r="Z356" s="66"/>
    </row>
    <row r="357" spans="1:26" x14ac:dyDescent="0.3">
      <c r="A357" s="69"/>
      <c r="B357" s="73">
        <v>347</v>
      </c>
      <c r="C357" s="104" t="s">
        <v>210</v>
      </c>
      <c r="D357" s="120">
        <v>10</v>
      </c>
      <c r="E357" s="80"/>
      <c r="F357" s="80">
        <v>1</v>
      </c>
      <c r="G357" s="99">
        <v>1</v>
      </c>
      <c r="H357" s="44">
        <f>+(D357*F357)/G357</f>
        <v>10</v>
      </c>
      <c r="L357" s="66"/>
      <c r="M357" s="66"/>
      <c r="N357" s="66"/>
      <c r="O357" s="66"/>
      <c r="P357" s="66"/>
      <c r="Q357" s="66"/>
      <c r="R357" s="66"/>
      <c r="S357" s="66"/>
      <c r="T357" s="66"/>
      <c r="U357" s="66"/>
      <c r="V357" s="66"/>
      <c r="W357" s="66"/>
      <c r="X357" s="66"/>
      <c r="Y357" s="66"/>
      <c r="Z357" s="66"/>
    </row>
    <row r="358" spans="1:26" x14ac:dyDescent="0.3">
      <c r="A358" s="69"/>
      <c r="B358" s="73">
        <v>348</v>
      </c>
      <c r="C358" s="86" t="s">
        <v>2034</v>
      </c>
      <c r="D358" s="120">
        <v>100</v>
      </c>
      <c r="E358" s="80"/>
      <c r="F358" s="80">
        <v>1</v>
      </c>
      <c r="G358" s="99">
        <v>52.142857100000001</v>
      </c>
      <c r="H358" s="44">
        <f>+(D358*F358)/G358</f>
        <v>1.917808220754363</v>
      </c>
      <c r="L358" s="66"/>
      <c r="M358" s="66"/>
      <c r="N358" s="66"/>
      <c r="O358" s="66"/>
      <c r="P358" s="66"/>
      <c r="Q358" s="66"/>
      <c r="R358" s="66"/>
      <c r="S358" s="66"/>
      <c r="T358" s="66"/>
      <c r="U358" s="66"/>
      <c r="V358" s="66"/>
      <c r="W358" s="66"/>
      <c r="X358" s="66"/>
      <c r="Y358" s="66"/>
      <c r="Z358" s="66"/>
    </row>
    <row r="359" spans="1:26" x14ac:dyDescent="0.3">
      <c r="A359" s="69"/>
      <c r="B359" s="73">
        <v>349</v>
      </c>
      <c r="C359" s="104" t="s">
        <v>2034</v>
      </c>
      <c r="D359" s="120">
        <v>30</v>
      </c>
      <c r="E359" s="80"/>
      <c r="F359" s="80">
        <v>1</v>
      </c>
      <c r="G359" s="99">
        <v>52.142857100000001</v>
      </c>
      <c r="H359" s="44">
        <f>+(D359*F359)/G359</f>
        <v>0.57534246622630891</v>
      </c>
      <c r="L359" s="66"/>
      <c r="M359" s="66"/>
      <c r="N359" s="66"/>
      <c r="O359" s="66"/>
      <c r="P359" s="66"/>
      <c r="Q359" s="66"/>
      <c r="R359" s="66"/>
      <c r="S359" s="66"/>
      <c r="T359" s="66"/>
      <c r="U359" s="66"/>
      <c r="V359" s="66"/>
      <c r="W359" s="66"/>
      <c r="X359" s="66"/>
      <c r="Y359" s="66"/>
      <c r="Z359" s="66"/>
    </row>
    <row r="360" spans="1:26" ht="14.5" x14ac:dyDescent="0.35">
      <c r="A360" s="70"/>
      <c r="B360" s="73">
        <v>350</v>
      </c>
      <c r="C360" s="73" t="s">
        <v>2034</v>
      </c>
      <c r="D360" s="119">
        <v>37.049999999999997</v>
      </c>
      <c r="E360" s="80"/>
      <c r="F360" s="80">
        <v>1</v>
      </c>
      <c r="G360" s="99">
        <v>52.142857100000001</v>
      </c>
      <c r="H360" s="44">
        <f>+(D360*F360)/G360</f>
        <v>0.71054794578949143</v>
      </c>
      <c r="I360" s="83" t="s">
        <v>14</v>
      </c>
      <c r="J360" s="156">
        <f>SUM(H357:H360)</f>
        <v>13.203698632770163</v>
      </c>
      <c r="K360" s="83">
        <f>COUNT(H357:H360)</f>
        <v>4</v>
      </c>
      <c r="L360" s="66"/>
      <c r="M360" s="66"/>
      <c r="N360" s="66"/>
      <c r="O360" s="66"/>
      <c r="P360" s="66"/>
      <c r="Q360" s="66"/>
      <c r="R360" s="66"/>
      <c r="S360" s="66"/>
      <c r="T360" s="66"/>
      <c r="U360" s="66"/>
      <c r="V360" s="66"/>
      <c r="W360" s="66"/>
      <c r="X360" s="66"/>
      <c r="Y360" s="66"/>
      <c r="Z360" s="66"/>
    </row>
    <row r="361" spans="1:26" x14ac:dyDescent="0.3">
      <c r="A361" s="69" t="s">
        <v>15</v>
      </c>
      <c r="B361" s="73"/>
      <c r="C361" s="73"/>
      <c r="D361" s="119"/>
      <c r="E361" s="80"/>
      <c r="F361" s="80"/>
      <c r="G361" s="99"/>
      <c r="H361" s="80"/>
      <c r="L361" s="66"/>
      <c r="M361" s="66"/>
      <c r="N361" s="66"/>
      <c r="O361" s="66"/>
      <c r="P361" s="66"/>
      <c r="Q361" s="66"/>
      <c r="R361" s="66"/>
      <c r="S361" s="66"/>
      <c r="T361" s="66"/>
      <c r="U361" s="66"/>
      <c r="V361" s="66"/>
      <c r="W361" s="66"/>
      <c r="X361" s="66"/>
      <c r="Y361" s="66"/>
      <c r="Z361" s="66"/>
    </row>
    <row r="362" spans="1:26" x14ac:dyDescent="0.3">
      <c r="A362" s="69"/>
      <c r="B362" s="73">
        <v>351</v>
      </c>
      <c r="C362" s="86" t="s">
        <v>212</v>
      </c>
      <c r="D362" s="120">
        <v>130</v>
      </c>
      <c r="E362" s="80"/>
      <c r="F362" s="80">
        <v>1</v>
      </c>
      <c r="G362" s="99">
        <v>521.42857100000003</v>
      </c>
      <c r="H362" s="44">
        <f t="shared" ref="H362:H389" si="8">+(D362*F362)/G362</f>
        <v>0.24931506869806716</v>
      </c>
      <c r="L362" s="66"/>
      <c r="M362" s="66"/>
      <c r="N362" s="66"/>
      <c r="O362" s="66"/>
      <c r="P362" s="66"/>
      <c r="Q362" s="66"/>
      <c r="R362" s="66"/>
      <c r="S362" s="66"/>
      <c r="T362" s="66"/>
      <c r="U362" s="66"/>
      <c r="V362" s="66"/>
      <c r="W362" s="66"/>
      <c r="X362" s="66"/>
      <c r="Y362" s="66"/>
      <c r="Z362" s="66"/>
    </row>
    <row r="363" spans="1:26" x14ac:dyDescent="0.3">
      <c r="A363" s="69"/>
      <c r="B363" s="73">
        <v>352</v>
      </c>
      <c r="C363" s="86" t="s">
        <v>213</v>
      </c>
      <c r="D363" s="120">
        <v>26.99</v>
      </c>
      <c r="E363" s="80"/>
      <c r="F363" s="80">
        <v>1</v>
      </c>
      <c r="G363" s="99">
        <v>260.71428600000002</v>
      </c>
      <c r="H363" s="44">
        <f t="shared" si="8"/>
        <v>0.10352328755778269</v>
      </c>
      <c r="L363" s="66"/>
      <c r="M363" s="66"/>
      <c r="N363" s="66"/>
      <c r="O363" s="66"/>
      <c r="P363" s="66"/>
      <c r="Q363" s="66"/>
      <c r="R363" s="66"/>
      <c r="S363" s="66"/>
      <c r="T363" s="66"/>
      <c r="U363" s="66"/>
      <c r="V363" s="66"/>
      <c r="W363" s="66"/>
      <c r="X363" s="66"/>
      <c r="Y363" s="66"/>
      <c r="Z363" s="66"/>
    </row>
    <row r="364" spans="1:26" x14ac:dyDescent="0.3">
      <c r="A364" s="69"/>
      <c r="B364" s="73">
        <v>353</v>
      </c>
      <c r="C364" s="86" t="s">
        <v>3606</v>
      </c>
      <c r="D364" s="120">
        <v>31.99</v>
      </c>
      <c r="E364" s="80"/>
      <c r="F364" s="80">
        <v>1</v>
      </c>
      <c r="G364" s="99">
        <v>260.71428600000002</v>
      </c>
      <c r="H364" s="44">
        <f t="shared" si="8"/>
        <v>0.12270136972854644</v>
      </c>
      <c r="L364" s="66"/>
      <c r="M364" s="66"/>
      <c r="N364" s="66"/>
      <c r="O364" s="66"/>
      <c r="P364" s="66"/>
      <c r="Q364" s="66"/>
      <c r="R364" s="66"/>
      <c r="S364" s="66"/>
      <c r="T364" s="66"/>
      <c r="U364" s="66"/>
      <c r="V364" s="66"/>
      <c r="W364" s="66"/>
      <c r="X364" s="66"/>
      <c r="Y364" s="66"/>
      <c r="Z364" s="66"/>
    </row>
    <row r="365" spans="1:26" x14ac:dyDescent="0.3">
      <c r="A365" s="69"/>
      <c r="B365" s="73">
        <v>354</v>
      </c>
      <c r="C365" s="86" t="s">
        <v>214</v>
      </c>
      <c r="D365" s="120">
        <v>239</v>
      </c>
      <c r="E365" s="80"/>
      <c r="F365" s="80">
        <v>1</v>
      </c>
      <c r="G365" s="99">
        <v>260.71428600000002</v>
      </c>
      <c r="H365" s="44">
        <f t="shared" si="8"/>
        <v>0.916712327762507</v>
      </c>
      <c r="L365" s="66"/>
      <c r="M365" s="66"/>
      <c r="N365" s="66"/>
      <c r="O365" s="66"/>
      <c r="P365" s="66"/>
      <c r="Q365" s="66"/>
      <c r="R365" s="66"/>
      <c r="S365" s="66"/>
      <c r="T365" s="66"/>
      <c r="U365" s="66"/>
      <c r="V365" s="66"/>
      <c r="W365" s="66"/>
      <c r="X365" s="66"/>
      <c r="Y365" s="66"/>
      <c r="Z365" s="66"/>
    </row>
    <row r="366" spans="1:26" x14ac:dyDescent="0.3">
      <c r="A366" s="69"/>
      <c r="B366" s="73">
        <v>355</v>
      </c>
      <c r="C366" s="86" t="s">
        <v>393</v>
      </c>
      <c r="D366" s="120">
        <v>39.99</v>
      </c>
      <c r="E366" s="80"/>
      <c r="F366" s="80">
        <v>1</v>
      </c>
      <c r="G366" s="99">
        <v>208.57142899999999</v>
      </c>
      <c r="H366" s="44">
        <f t="shared" si="8"/>
        <v>0.19173287631835711</v>
      </c>
      <c r="L366" s="66"/>
      <c r="M366" s="66"/>
      <c r="N366" s="66"/>
      <c r="O366" s="66"/>
      <c r="P366" s="66"/>
      <c r="Q366" s="66"/>
      <c r="R366" s="66"/>
      <c r="S366" s="66"/>
      <c r="T366" s="66"/>
      <c r="U366" s="66"/>
      <c r="V366" s="66"/>
      <c r="W366" s="66"/>
      <c r="X366" s="66"/>
      <c r="Y366" s="66"/>
      <c r="Z366" s="66"/>
    </row>
    <row r="367" spans="1:26" x14ac:dyDescent="0.3">
      <c r="A367" s="69"/>
      <c r="B367" s="73">
        <v>356</v>
      </c>
      <c r="C367" s="86" t="s">
        <v>535</v>
      </c>
      <c r="D367" s="120">
        <v>1.99</v>
      </c>
      <c r="E367" s="80"/>
      <c r="F367" s="80">
        <v>1</v>
      </c>
      <c r="G367" s="99">
        <v>4.3452381000000004</v>
      </c>
      <c r="H367" s="44">
        <f t="shared" si="8"/>
        <v>0.4579726022378382</v>
      </c>
      <c r="L367" s="66"/>
      <c r="M367" s="66"/>
      <c r="N367" s="66"/>
      <c r="O367" s="66"/>
      <c r="P367" s="66"/>
      <c r="Q367" s="66"/>
      <c r="R367" s="66"/>
      <c r="S367" s="66"/>
      <c r="T367" s="66"/>
      <c r="U367" s="66"/>
      <c r="V367" s="66"/>
      <c r="W367" s="66"/>
      <c r="X367" s="66"/>
      <c r="Y367" s="66"/>
      <c r="Z367" s="66"/>
    </row>
    <row r="368" spans="1:26" x14ac:dyDescent="0.3">
      <c r="A368" s="69"/>
      <c r="B368" s="73">
        <v>357</v>
      </c>
      <c r="C368" s="86" t="s">
        <v>536</v>
      </c>
      <c r="D368" s="120">
        <v>20</v>
      </c>
      <c r="E368" s="80"/>
      <c r="F368" s="80">
        <v>1</v>
      </c>
      <c r="G368" s="99">
        <v>52.142857100000001</v>
      </c>
      <c r="H368" s="44">
        <f t="shared" si="8"/>
        <v>0.38356164415087257</v>
      </c>
      <c r="L368" s="66"/>
      <c r="M368" s="66"/>
      <c r="N368" s="66"/>
      <c r="O368" s="66"/>
      <c r="P368" s="66"/>
      <c r="Q368" s="66"/>
      <c r="R368" s="66"/>
      <c r="S368" s="66"/>
      <c r="T368" s="66"/>
      <c r="U368" s="66"/>
      <c r="V368" s="66"/>
      <c r="W368" s="66"/>
      <c r="X368" s="66"/>
      <c r="Y368" s="66"/>
      <c r="Z368" s="66"/>
    </row>
    <row r="369" spans="1:26" x14ac:dyDescent="0.3">
      <c r="A369" s="69"/>
      <c r="B369" s="73">
        <v>358</v>
      </c>
      <c r="C369" s="86" t="s">
        <v>216</v>
      </c>
      <c r="D369" s="120">
        <v>144</v>
      </c>
      <c r="E369" s="80"/>
      <c r="F369" s="80">
        <v>1</v>
      </c>
      <c r="G369" s="99">
        <v>52.142857100000001</v>
      </c>
      <c r="H369" s="44">
        <f t="shared" si="8"/>
        <v>2.7616438378862824</v>
      </c>
      <c r="L369" s="66"/>
      <c r="M369" s="66"/>
      <c r="N369" s="66"/>
      <c r="O369" s="66"/>
      <c r="P369" s="66"/>
      <c r="Q369" s="66"/>
      <c r="R369" s="66"/>
      <c r="S369" s="66"/>
      <c r="T369" s="66"/>
      <c r="U369" s="66"/>
      <c r="V369" s="66"/>
      <c r="W369" s="66"/>
      <c r="X369" s="66"/>
      <c r="Y369" s="66"/>
      <c r="Z369" s="66"/>
    </row>
    <row r="370" spans="1:26" x14ac:dyDescent="0.3">
      <c r="A370" s="69"/>
      <c r="B370" s="73">
        <v>359</v>
      </c>
      <c r="C370" s="86" t="s">
        <v>6381</v>
      </c>
      <c r="D370" s="120">
        <v>130</v>
      </c>
      <c r="E370" s="80"/>
      <c r="F370" s="80">
        <v>1</v>
      </c>
      <c r="G370" s="99">
        <v>52.142857100000001</v>
      </c>
      <c r="H370" s="44">
        <f t="shared" si="8"/>
        <v>2.4931506869806719</v>
      </c>
      <c r="L370" s="66"/>
      <c r="M370" s="66"/>
      <c r="N370" s="66"/>
      <c r="O370" s="66"/>
      <c r="P370" s="66"/>
      <c r="Q370" s="66"/>
      <c r="R370" s="66"/>
      <c r="S370" s="66"/>
      <c r="T370" s="66"/>
      <c r="U370" s="66"/>
      <c r="V370" s="66"/>
      <c r="W370" s="66"/>
      <c r="X370" s="66"/>
      <c r="Y370" s="66"/>
      <c r="Z370" s="66"/>
    </row>
    <row r="371" spans="1:26" x14ac:dyDescent="0.3">
      <c r="A371" s="69"/>
      <c r="B371" s="73">
        <v>360</v>
      </c>
      <c r="C371" s="86" t="s">
        <v>537</v>
      </c>
      <c r="D371" s="120">
        <v>50</v>
      </c>
      <c r="E371" s="80"/>
      <c r="F371" s="80">
        <v>1</v>
      </c>
      <c r="G371" s="99">
        <v>521.42857100000003</v>
      </c>
      <c r="H371" s="44">
        <f t="shared" si="8"/>
        <v>9.5890411037718143E-2</v>
      </c>
      <c r="L371" s="66"/>
      <c r="M371" s="66"/>
      <c r="N371" s="66"/>
      <c r="O371" s="66"/>
      <c r="P371" s="66"/>
      <c r="Q371" s="66"/>
      <c r="R371" s="66"/>
      <c r="S371" s="66"/>
      <c r="T371" s="66"/>
      <c r="U371" s="66"/>
      <c r="V371" s="66"/>
      <c r="W371" s="66"/>
      <c r="X371" s="66"/>
      <c r="Y371" s="66"/>
      <c r="Z371" s="66"/>
    </row>
    <row r="372" spans="1:26" x14ac:dyDescent="0.3">
      <c r="A372" s="69"/>
      <c r="B372" s="73">
        <v>361</v>
      </c>
      <c r="C372" s="86" t="s">
        <v>359</v>
      </c>
      <c r="D372" s="120">
        <v>6.99</v>
      </c>
      <c r="E372" s="80"/>
      <c r="F372" s="80">
        <v>1</v>
      </c>
      <c r="G372" s="99">
        <v>52.142857100000001</v>
      </c>
      <c r="H372" s="44">
        <f t="shared" si="8"/>
        <v>0.13405479463072997</v>
      </c>
      <c r="L372" s="66"/>
      <c r="M372" s="66"/>
      <c r="N372" s="66"/>
      <c r="O372" s="66"/>
      <c r="P372" s="66"/>
      <c r="Q372" s="66"/>
      <c r="R372" s="66"/>
      <c r="S372" s="66"/>
      <c r="T372" s="66"/>
      <c r="U372" s="66"/>
      <c r="V372" s="66"/>
      <c r="W372" s="66"/>
      <c r="X372" s="66"/>
      <c r="Y372" s="66"/>
      <c r="Z372" s="66"/>
    </row>
    <row r="373" spans="1:26" x14ac:dyDescent="0.3">
      <c r="A373" s="69"/>
      <c r="B373" s="73">
        <v>362</v>
      </c>
      <c r="C373" s="86" t="s">
        <v>538</v>
      </c>
      <c r="D373" s="120">
        <v>5.09</v>
      </c>
      <c r="E373" s="80"/>
      <c r="F373" s="80">
        <v>1</v>
      </c>
      <c r="G373" s="99">
        <v>52.142857100000001</v>
      </c>
      <c r="H373" s="44">
        <f t="shared" si="8"/>
        <v>9.7616438436397071E-2</v>
      </c>
      <c r="L373" s="66"/>
      <c r="M373" s="66"/>
      <c r="N373" s="66"/>
      <c r="O373" s="66"/>
      <c r="P373" s="66"/>
      <c r="Q373" s="66"/>
      <c r="R373" s="66"/>
      <c r="S373" s="66"/>
      <c r="T373" s="66"/>
      <c r="U373" s="66"/>
      <c r="V373" s="66"/>
      <c r="W373" s="66"/>
      <c r="X373" s="66"/>
      <c r="Y373" s="66"/>
      <c r="Z373" s="66"/>
    </row>
    <row r="374" spans="1:26" ht="14.5" x14ac:dyDescent="0.35">
      <c r="A374" s="70"/>
      <c r="B374" s="73">
        <v>363</v>
      </c>
      <c r="C374" s="50" t="s">
        <v>539</v>
      </c>
      <c r="D374" s="123">
        <v>2.79</v>
      </c>
      <c r="E374" s="80"/>
      <c r="F374" s="80">
        <v>1</v>
      </c>
      <c r="G374" s="99">
        <v>52.142857100000001</v>
      </c>
      <c r="H374" s="44">
        <f t="shared" si="8"/>
        <v>5.3506849359046725E-2</v>
      </c>
      <c r="L374" s="66"/>
      <c r="M374" s="66"/>
      <c r="N374" s="66"/>
      <c r="O374" s="66"/>
      <c r="P374" s="66"/>
      <c r="Q374" s="66"/>
      <c r="R374" s="66"/>
      <c r="S374" s="66"/>
      <c r="T374" s="66"/>
      <c r="U374" s="66"/>
      <c r="V374" s="66"/>
      <c r="W374" s="66"/>
      <c r="X374" s="66"/>
      <c r="Y374" s="66"/>
      <c r="Z374" s="66"/>
    </row>
    <row r="375" spans="1:26" ht="14.5" x14ac:dyDescent="0.35">
      <c r="A375" s="70"/>
      <c r="B375" s="73">
        <v>364</v>
      </c>
      <c r="C375" s="50" t="s">
        <v>540</v>
      </c>
      <c r="D375" s="123">
        <v>1.2</v>
      </c>
      <c r="E375" s="80"/>
      <c r="F375" s="80">
        <v>1</v>
      </c>
      <c r="G375" s="99">
        <v>52.142857100000001</v>
      </c>
      <c r="H375" s="44">
        <f t="shared" si="8"/>
        <v>2.3013698649052353E-2</v>
      </c>
      <c r="L375" s="66"/>
      <c r="M375" s="66"/>
      <c r="N375" s="66"/>
      <c r="O375" s="66"/>
      <c r="P375" s="66"/>
      <c r="Q375" s="66"/>
      <c r="R375" s="66"/>
      <c r="S375" s="66"/>
      <c r="T375" s="66"/>
      <c r="U375" s="66"/>
      <c r="V375" s="66"/>
      <c r="W375" s="66"/>
      <c r="X375" s="66"/>
      <c r="Y375" s="66"/>
      <c r="Z375" s="66"/>
    </row>
    <row r="376" spans="1:26" ht="14.5" x14ac:dyDescent="0.35">
      <c r="A376" s="70"/>
      <c r="B376" s="73">
        <v>365</v>
      </c>
      <c r="C376" s="50" t="s">
        <v>541</v>
      </c>
      <c r="D376" s="123">
        <v>3.99</v>
      </c>
      <c r="E376" s="80"/>
      <c r="F376" s="80">
        <v>1</v>
      </c>
      <c r="G376" s="99">
        <v>52.142857100000001</v>
      </c>
      <c r="H376" s="44">
        <f t="shared" si="8"/>
        <v>7.6520548008099085E-2</v>
      </c>
      <c r="L376" s="66"/>
      <c r="M376" s="66"/>
      <c r="N376" s="66"/>
      <c r="O376" s="66"/>
      <c r="P376" s="66"/>
      <c r="Q376" s="66"/>
      <c r="R376" s="66"/>
      <c r="S376" s="66"/>
      <c r="T376" s="66"/>
      <c r="U376" s="66"/>
      <c r="V376" s="66"/>
      <c r="W376" s="66"/>
      <c r="X376" s="66"/>
      <c r="Y376" s="66"/>
      <c r="Z376" s="66"/>
    </row>
    <row r="377" spans="1:26" ht="14.5" x14ac:dyDescent="0.35">
      <c r="A377" s="70"/>
      <c r="B377" s="73">
        <v>366</v>
      </c>
      <c r="C377" s="50" t="s">
        <v>358</v>
      </c>
      <c r="D377" s="123">
        <v>4.99</v>
      </c>
      <c r="E377" s="80">
        <v>50</v>
      </c>
      <c r="F377" s="80">
        <v>1</v>
      </c>
      <c r="G377" s="99">
        <v>52.142857100000001</v>
      </c>
      <c r="H377" s="44">
        <f t="shared" si="8"/>
        <v>9.5698630215642719E-2</v>
      </c>
      <c r="L377" s="66"/>
      <c r="M377" s="66"/>
      <c r="N377" s="66"/>
      <c r="O377" s="66"/>
      <c r="P377" s="66"/>
      <c r="Q377" s="66"/>
      <c r="R377" s="66"/>
      <c r="S377" s="66"/>
      <c r="T377" s="66"/>
      <c r="U377" s="66"/>
      <c r="V377" s="66"/>
      <c r="W377" s="66"/>
      <c r="X377" s="66"/>
      <c r="Y377" s="66"/>
      <c r="Z377" s="66"/>
    </row>
    <row r="378" spans="1:26" ht="14.5" x14ac:dyDescent="0.35">
      <c r="A378" s="70"/>
      <c r="B378" s="73">
        <v>367</v>
      </c>
      <c r="C378" s="50" t="s">
        <v>542</v>
      </c>
      <c r="D378" s="123">
        <v>4.99</v>
      </c>
      <c r="E378" s="80">
        <v>10</v>
      </c>
      <c r="F378" s="80">
        <v>1</v>
      </c>
      <c r="G378" s="99">
        <v>52.142857100000001</v>
      </c>
      <c r="H378" s="44">
        <f t="shared" si="8"/>
        <v>9.5698630215642719E-2</v>
      </c>
      <c r="L378" s="66"/>
      <c r="M378" s="66"/>
      <c r="N378" s="66"/>
      <c r="O378" s="66"/>
      <c r="P378" s="66"/>
      <c r="Q378" s="66"/>
      <c r="R378" s="66"/>
      <c r="S378" s="66"/>
      <c r="T378" s="66"/>
      <c r="U378" s="66"/>
      <c r="V378" s="66"/>
      <c r="W378" s="66"/>
      <c r="X378" s="66"/>
      <c r="Y378" s="66"/>
      <c r="Z378" s="66"/>
    </row>
    <row r="379" spans="1:26" ht="14.5" x14ac:dyDescent="0.35">
      <c r="A379" s="70"/>
      <c r="B379" s="73">
        <v>368</v>
      </c>
      <c r="C379" s="50" t="s">
        <v>543</v>
      </c>
      <c r="D379" s="123">
        <v>3.99</v>
      </c>
      <c r="E379" s="80"/>
      <c r="F379" s="80">
        <v>1</v>
      </c>
      <c r="G379" s="99">
        <v>52.142857100000001</v>
      </c>
      <c r="H379" s="44">
        <f t="shared" si="8"/>
        <v>7.6520548008099085E-2</v>
      </c>
      <c r="L379" s="66"/>
      <c r="M379" s="66"/>
      <c r="N379" s="66"/>
      <c r="O379" s="66"/>
      <c r="P379" s="66"/>
      <c r="Q379" s="66"/>
      <c r="R379" s="66"/>
      <c r="S379" s="66"/>
      <c r="T379" s="66"/>
      <c r="U379" s="66"/>
      <c r="V379" s="66"/>
      <c r="W379" s="66"/>
      <c r="X379" s="66"/>
      <c r="Y379" s="66"/>
      <c r="Z379" s="66"/>
    </row>
    <row r="380" spans="1:26" ht="14.5" x14ac:dyDescent="0.35">
      <c r="A380" s="70"/>
      <c r="B380" s="73">
        <v>369</v>
      </c>
      <c r="C380" s="50" t="s">
        <v>217</v>
      </c>
      <c r="D380" s="123">
        <v>0</v>
      </c>
      <c r="E380" s="80"/>
      <c r="F380" s="80"/>
      <c r="G380" s="99">
        <v>4.345238095</v>
      </c>
      <c r="H380" s="44">
        <f t="shared" si="8"/>
        <v>0</v>
      </c>
      <c r="L380" s="66"/>
      <c r="M380" s="66"/>
      <c r="N380" s="66"/>
      <c r="O380" s="66"/>
      <c r="P380" s="66"/>
      <c r="Q380" s="66"/>
      <c r="R380" s="66"/>
      <c r="S380" s="66"/>
      <c r="T380" s="66"/>
      <c r="U380" s="66"/>
      <c r="V380" s="66"/>
      <c r="W380" s="66"/>
      <c r="X380" s="66"/>
      <c r="Y380" s="66"/>
      <c r="Z380" s="66"/>
    </row>
    <row r="381" spans="1:26" ht="14.5" x14ac:dyDescent="0.35">
      <c r="A381" s="70"/>
      <c r="B381" s="73">
        <v>370</v>
      </c>
      <c r="C381" s="50" t="s">
        <v>219</v>
      </c>
      <c r="D381" s="123">
        <v>150.5</v>
      </c>
      <c r="E381" s="80">
        <v>1</v>
      </c>
      <c r="F381" s="80">
        <v>1</v>
      </c>
      <c r="G381" s="99">
        <v>52.142857139999997</v>
      </c>
      <c r="H381" s="44">
        <f t="shared" si="8"/>
        <v>2.8863013700211675</v>
      </c>
      <c r="L381" s="66"/>
      <c r="M381" s="66"/>
      <c r="N381" s="66"/>
      <c r="O381" s="66"/>
      <c r="P381" s="66"/>
      <c r="Q381" s="66"/>
      <c r="R381" s="66"/>
      <c r="S381" s="66"/>
      <c r="T381" s="66"/>
      <c r="U381" s="66"/>
      <c r="V381" s="66"/>
      <c r="W381" s="66"/>
      <c r="X381" s="66"/>
      <c r="Y381" s="66"/>
      <c r="Z381" s="66"/>
    </row>
    <row r="382" spans="1:26" ht="14.5" x14ac:dyDescent="0.35">
      <c r="A382" s="70"/>
      <c r="B382" s="73">
        <v>371</v>
      </c>
      <c r="C382" s="50" t="s">
        <v>218</v>
      </c>
      <c r="D382" s="123">
        <v>20</v>
      </c>
      <c r="E382" s="80"/>
      <c r="F382" s="80">
        <v>1</v>
      </c>
      <c r="G382" s="99">
        <v>1</v>
      </c>
      <c r="H382" s="44">
        <f t="shared" si="8"/>
        <v>20</v>
      </c>
      <c r="L382" s="66"/>
      <c r="M382" s="66"/>
      <c r="N382" s="66"/>
      <c r="O382" s="66"/>
      <c r="P382" s="66"/>
      <c r="Q382" s="66"/>
      <c r="R382" s="66"/>
      <c r="S382" s="66"/>
      <c r="T382" s="66"/>
      <c r="U382" s="66"/>
      <c r="V382" s="66"/>
      <c r="W382" s="66"/>
      <c r="X382" s="66"/>
      <c r="Y382" s="66"/>
      <c r="Z382" s="66"/>
    </row>
    <row r="383" spans="1:26" ht="14.5" x14ac:dyDescent="0.35">
      <c r="A383" s="70"/>
      <c r="B383" s="73">
        <v>372</v>
      </c>
      <c r="C383" s="50" t="s">
        <v>6152</v>
      </c>
      <c r="D383" s="123">
        <v>264</v>
      </c>
      <c r="E383" s="80"/>
      <c r="F383" s="80">
        <v>1</v>
      </c>
      <c r="G383" s="99">
        <v>52.142857139999997</v>
      </c>
      <c r="H383" s="44">
        <f t="shared" si="8"/>
        <v>5.0630136989075627</v>
      </c>
      <c r="L383" s="66"/>
      <c r="M383" s="66"/>
      <c r="N383" s="66"/>
      <c r="O383" s="66"/>
      <c r="P383" s="66"/>
      <c r="Q383" s="66"/>
      <c r="R383" s="66"/>
      <c r="S383" s="66"/>
      <c r="T383" s="66"/>
      <c r="U383" s="66"/>
      <c r="V383" s="66"/>
      <c r="W383" s="66"/>
      <c r="X383" s="66"/>
      <c r="Y383" s="66"/>
      <c r="Z383" s="66"/>
    </row>
    <row r="384" spans="1:26" ht="14.5" x14ac:dyDescent="0.35">
      <c r="A384" s="70"/>
      <c r="B384" s="73">
        <v>373</v>
      </c>
      <c r="C384" s="50" t="s">
        <v>6155</v>
      </c>
      <c r="D384" s="123">
        <v>205.86</v>
      </c>
      <c r="E384" s="80"/>
      <c r="F384" s="80">
        <v>1</v>
      </c>
      <c r="G384" s="99">
        <v>52.142857139999997</v>
      </c>
      <c r="H384" s="44">
        <f t="shared" si="8"/>
        <v>3.9480000002163291</v>
      </c>
      <c r="L384" s="66"/>
      <c r="M384" s="66"/>
      <c r="N384" s="66"/>
      <c r="O384" s="66"/>
      <c r="P384" s="66"/>
      <c r="Q384" s="66"/>
      <c r="R384" s="66"/>
      <c r="S384" s="66"/>
      <c r="T384" s="66"/>
      <c r="U384" s="66"/>
      <c r="V384" s="66"/>
      <c r="W384" s="66"/>
      <c r="X384" s="66"/>
      <c r="Y384" s="66"/>
      <c r="Z384" s="66"/>
    </row>
    <row r="385" spans="1:26" ht="14.5" x14ac:dyDescent="0.35">
      <c r="A385" s="70"/>
      <c r="B385" s="73">
        <v>374</v>
      </c>
      <c r="C385" s="50" t="s">
        <v>221</v>
      </c>
      <c r="D385" s="123">
        <v>225</v>
      </c>
      <c r="E385" s="80"/>
      <c r="F385" s="80">
        <v>1</v>
      </c>
      <c r="G385" s="99">
        <v>52.142857139999997</v>
      </c>
      <c r="H385" s="44">
        <f t="shared" si="8"/>
        <v>4.3150684933871277</v>
      </c>
      <c r="L385" s="66"/>
      <c r="M385" s="66"/>
      <c r="N385" s="66"/>
      <c r="O385" s="66"/>
      <c r="P385" s="66"/>
      <c r="Q385" s="66"/>
      <c r="R385" s="66"/>
      <c r="S385" s="66"/>
      <c r="T385" s="66"/>
      <c r="U385" s="66"/>
      <c r="V385" s="66"/>
      <c r="W385" s="66"/>
      <c r="X385" s="66"/>
      <c r="Y385" s="66"/>
      <c r="Z385" s="66"/>
    </row>
    <row r="386" spans="1:26" ht="14.5" x14ac:dyDescent="0.35">
      <c r="A386" s="70"/>
      <c r="B386" s="73"/>
      <c r="C386" s="50" t="s">
        <v>7034</v>
      </c>
      <c r="D386" s="123">
        <v>232.5</v>
      </c>
      <c r="E386" s="80"/>
      <c r="F386" s="80">
        <v>1</v>
      </c>
      <c r="G386" s="99">
        <v>52.14</v>
      </c>
      <c r="H386" s="44">
        <f t="shared" si="8"/>
        <v>4.4591484464902189</v>
      </c>
      <c r="I386" s="66"/>
      <c r="J386" s="66"/>
      <c r="K386" s="66"/>
      <c r="L386" s="66"/>
      <c r="M386" s="66"/>
      <c r="N386" s="66"/>
      <c r="O386" s="66"/>
      <c r="P386" s="66"/>
      <c r="Q386" s="66"/>
      <c r="R386" s="66"/>
      <c r="S386" s="66"/>
      <c r="T386" s="66"/>
      <c r="U386" s="66"/>
      <c r="V386" s="66"/>
      <c r="W386" s="66"/>
      <c r="X386" s="66"/>
      <c r="Y386" s="66"/>
      <c r="Z386" s="66"/>
    </row>
    <row r="387" spans="1:26" x14ac:dyDescent="0.3">
      <c r="B387" s="83">
        <v>375</v>
      </c>
      <c r="C387" s="83" t="s">
        <v>222</v>
      </c>
      <c r="D387" s="125">
        <v>80</v>
      </c>
      <c r="E387" s="83">
        <v>1</v>
      </c>
      <c r="F387" s="83">
        <v>1</v>
      </c>
      <c r="G387" s="25">
        <v>521.42857140000001</v>
      </c>
      <c r="H387" s="44">
        <f t="shared" si="8"/>
        <v>0.15342465754265341</v>
      </c>
      <c r="L387" s="66"/>
      <c r="M387" s="66"/>
      <c r="N387" s="66"/>
      <c r="O387" s="66"/>
      <c r="P387" s="66"/>
      <c r="Q387" s="66"/>
      <c r="R387" s="66"/>
      <c r="S387" s="66"/>
      <c r="T387" s="66"/>
      <c r="U387" s="66"/>
      <c r="V387" s="66"/>
      <c r="W387" s="66"/>
      <c r="X387" s="66"/>
      <c r="Y387" s="66"/>
      <c r="Z387" s="66"/>
    </row>
    <row r="388" spans="1:26" x14ac:dyDescent="0.3">
      <c r="B388" s="83">
        <v>376</v>
      </c>
      <c r="C388" s="83" t="s">
        <v>6161</v>
      </c>
      <c r="D388" s="125">
        <v>6</v>
      </c>
      <c r="E388" s="83">
        <v>6</v>
      </c>
      <c r="F388" s="83">
        <v>1</v>
      </c>
      <c r="G388" s="25">
        <v>521.42857140000001</v>
      </c>
      <c r="H388" s="44">
        <f t="shared" si="8"/>
        <v>1.1506849315699005E-2</v>
      </c>
      <c r="L388" s="66"/>
      <c r="M388" s="66"/>
      <c r="N388" s="66"/>
      <c r="O388" s="66"/>
      <c r="P388" s="66"/>
      <c r="Q388" s="66"/>
      <c r="R388" s="66"/>
      <c r="S388" s="66"/>
      <c r="T388" s="66"/>
      <c r="U388" s="66"/>
      <c r="V388" s="66"/>
      <c r="W388" s="66"/>
      <c r="X388" s="66"/>
      <c r="Y388" s="66"/>
      <c r="Z388" s="66"/>
    </row>
    <row r="389" spans="1:26" x14ac:dyDescent="0.3">
      <c r="B389" s="83">
        <v>377</v>
      </c>
      <c r="C389" s="83" t="s">
        <v>544</v>
      </c>
      <c r="D389" s="125">
        <v>20</v>
      </c>
      <c r="F389" s="83">
        <v>1</v>
      </c>
      <c r="G389" s="25">
        <v>52.142857139999997</v>
      </c>
      <c r="H389" s="44">
        <f t="shared" si="8"/>
        <v>0.38356164385663355</v>
      </c>
      <c r="I389" s="83" t="s">
        <v>257</v>
      </c>
      <c r="J389" s="156">
        <f>SUM(H362:H389)</f>
        <v>49.648859409618744</v>
      </c>
      <c r="K389" s="83">
        <f>COUNT(H362:H389)</f>
        <v>28</v>
      </c>
      <c r="L389" s="66"/>
      <c r="M389" s="66"/>
      <c r="N389" s="66"/>
      <c r="O389" s="66"/>
      <c r="P389" s="66"/>
      <c r="Q389" s="66"/>
      <c r="R389" s="66"/>
      <c r="S389" s="66"/>
      <c r="T389" s="66"/>
      <c r="U389" s="66"/>
      <c r="V389" s="66"/>
      <c r="W389" s="66"/>
      <c r="X389" s="66"/>
      <c r="Y389" s="66"/>
      <c r="Z389" s="66"/>
    </row>
    <row r="390" spans="1:26" x14ac:dyDescent="0.3">
      <c r="L390" s="66"/>
      <c r="M390" s="66"/>
      <c r="N390" s="66"/>
      <c r="O390" s="66"/>
      <c r="P390" s="66"/>
      <c r="Q390" s="66"/>
      <c r="R390" s="66"/>
      <c r="S390" s="66"/>
      <c r="T390" s="66"/>
      <c r="U390" s="66"/>
      <c r="V390" s="66"/>
      <c r="W390" s="66"/>
      <c r="X390" s="66"/>
      <c r="Y390" s="66"/>
      <c r="Z390" s="66"/>
    </row>
    <row r="391" spans="1:26" x14ac:dyDescent="0.3">
      <c r="H391" s="156">
        <f>SUM(H4:H389)</f>
        <v>375.71875025974686</v>
      </c>
      <c r="J391" s="83">
        <f>SUM(J3:J389)</f>
        <v>375.7187502597472</v>
      </c>
      <c r="K391" s="83">
        <f>SUM(K3:K389)</f>
        <v>377</v>
      </c>
      <c r="L391" s="66"/>
      <c r="M391" s="66"/>
      <c r="N391" s="66"/>
      <c r="O391" s="66"/>
      <c r="P391" s="66"/>
      <c r="Q391" s="66"/>
      <c r="R391" s="66"/>
      <c r="S391" s="66"/>
      <c r="T391" s="66"/>
      <c r="U391" s="66"/>
      <c r="V391" s="66"/>
      <c r="W391" s="66"/>
      <c r="X391" s="66"/>
      <c r="Y391" s="66"/>
      <c r="Z391" s="66"/>
    </row>
    <row r="392" spans="1:26" x14ac:dyDescent="0.3">
      <c r="J392" s="156">
        <f>J391-H391</f>
        <v>0</v>
      </c>
      <c r="L392" s="66"/>
      <c r="M392" s="66"/>
      <c r="N392" s="66"/>
      <c r="O392" s="66"/>
      <c r="P392" s="66"/>
      <c r="Q392" s="66"/>
      <c r="R392" s="66"/>
      <c r="S392" s="66"/>
      <c r="T392" s="66"/>
      <c r="U392" s="66"/>
      <c r="V392" s="66"/>
      <c r="W392" s="66"/>
      <c r="X392" s="66"/>
      <c r="Y392" s="66"/>
      <c r="Z392" s="66"/>
    </row>
    <row r="393" spans="1:26" x14ac:dyDescent="0.3">
      <c r="L393" s="66"/>
      <c r="M393" s="66"/>
      <c r="N393" s="66"/>
      <c r="O393" s="66"/>
      <c r="P393" s="66"/>
      <c r="Q393" s="66"/>
      <c r="R393" s="66"/>
      <c r="S393" s="66"/>
      <c r="T393" s="66"/>
      <c r="U393" s="66"/>
      <c r="V393" s="66"/>
      <c r="W393" s="66"/>
      <c r="X393" s="66"/>
      <c r="Y393" s="66"/>
      <c r="Z393" s="66"/>
    </row>
    <row r="394" spans="1:26" x14ac:dyDescent="0.3">
      <c r="L394" s="66"/>
      <c r="M394" s="66"/>
      <c r="N394" s="66"/>
      <c r="O394" s="66"/>
      <c r="P394" s="66"/>
      <c r="Q394" s="66"/>
      <c r="R394" s="66"/>
      <c r="S394" s="66"/>
      <c r="T394" s="66"/>
      <c r="U394" s="66"/>
      <c r="V394" s="66"/>
      <c r="W394" s="66"/>
      <c r="X394" s="66"/>
      <c r="Y394" s="66"/>
      <c r="Z394" s="66"/>
    </row>
    <row r="395" spans="1:26" x14ac:dyDescent="0.3">
      <c r="L395" s="66"/>
      <c r="M395" s="66"/>
      <c r="N395" s="66"/>
      <c r="O395" s="66"/>
      <c r="P395" s="66"/>
      <c r="Q395" s="66"/>
      <c r="R395" s="66"/>
      <c r="S395" s="66"/>
      <c r="T395" s="66"/>
      <c r="U395" s="66"/>
      <c r="V395" s="66"/>
      <c r="W395" s="66"/>
      <c r="X395" s="66"/>
      <c r="Y395" s="66"/>
      <c r="Z395" s="66"/>
    </row>
    <row r="396" spans="1:26" x14ac:dyDescent="0.3">
      <c r="L396" s="66"/>
      <c r="M396" s="66"/>
      <c r="N396" s="66"/>
      <c r="O396" s="66"/>
      <c r="P396" s="66"/>
      <c r="Q396" s="66"/>
      <c r="R396" s="66"/>
      <c r="S396" s="66"/>
      <c r="T396" s="66"/>
      <c r="U396" s="66"/>
      <c r="V396" s="66"/>
      <c r="W396" s="66"/>
      <c r="X396" s="66"/>
      <c r="Y396" s="66"/>
      <c r="Z396" s="66"/>
    </row>
    <row r="398" spans="1:26" x14ac:dyDescent="0.3">
      <c r="L398" s="66"/>
      <c r="M398" s="66"/>
      <c r="N398" s="66"/>
      <c r="O398" s="66"/>
      <c r="P398" s="66"/>
      <c r="Q398" s="66"/>
      <c r="R398" s="66"/>
      <c r="S398" s="66"/>
      <c r="T398" s="66"/>
      <c r="U398" s="66"/>
      <c r="V398" s="66"/>
      <c r="W398" s="66"/>
      <c r="X398" s="66"/>
      <c r="Y398" s="66"/>
      <c r="Z398" s="6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zoomScale="80" zoomScaleNormal="80" workbookViewId="0">
      <pane ySplit="3" topLeftCell="A122" activePane="bottomLeft" state="frozen"/>
      <selection pane="bottomLeft" activeCell="AA157" sqref="A1:XFD1048576"/>
    </sheetView>
  </sheetViews>
  <sheetFormatPr defaultColWidth="9" defaultRowHeight="14" x14ac:dyDescent="0.3"/>
  <cols>
    <col min="1" max="1" width="15.5" style="83" customWidth="1"/>
    <col min="2" max="2" width="6" style="83" customWidth="1"/>
    <col min="3" max="3" width="21.58203125" style="83" customWidth="1"/>
    <col min="4" max="4" width="11.25" style="125" customWidth="1"/>
    <col min="5" max="5" width="3.83203125" style="83" customWidth="1"/>
    <col min="6" max="6" width="5.83203125" style="83" customWidth="1"/>
    <col min="7" max="7" width="9.08203125" style="25" customWidth="1"/>
    <col min="8" max="8" width="7.83203125" style="83" customWidth="1"/>
    <col min="9" max="9" width="3.5" style="83" customWidth="1"/>
    <col min="10" max="10" width="6.58203125" style="83" customWidth="1"/>
    <col min="11" max="16384" width="9" style="83"/>
  </cols>
  <sheetData>
    <row r="1" spans="1:11" x14ac:dyDescent="0.3">
      <c r="A1" s="68" t="s">
        <v>545</v>
      </c>
      <c r="B1" s="80"/>
      <c r="C1" s="80"/>
      <c r="D1" s="119"/>
      <c r="E1" s="80"/>
      <c r="F1" s="80"/>
      <c r="G1" s="99"/>
      <c r="H1" s="80"/>
    </row>
    <row r="2" spans="1:11" x14ac:dyDescent="0.3">
      <c r="A2" s="69" t="s">
        <v>8</v>
      </c>
      <c r="B2" s="40" t="s">
        <v>0</v>
      </c>
      <c r="C2" s="40" t="s">
        <v>1</v>
      </c>
      <c r="D2" s="111" t="s">
        <v>867</v>
      </c>
      <c r="E2" s="84" t="s">
        <v>3</v>
      </c>
      <c r="F2" s="84" t="s">
        <v>4</v>
      </c>
      <c r="G2" s="85" t="s">
        <v>5</v>
      </c>
      <c r="H2" s="85" t="s">
        <v>6</v>
      </c>
    </row>
    <row r="3" spans="1:11" x14ac:dyDescent="0.3">
      <c r="A3" s="69" t="s">
        <v>7</v>
      </c>
      <c r="B3" s="73"/>
      <c r="C3" s="73"/>
      <c r="D3" s="119"/>
      <c r="E3" s="80"/>
      <c r="F3" s="80"/>
      <c r="G3" s="99"/>
      <c r="H3" s="80"/>
    </row>
    <row r="4" spans="1:11" x14ac:dyDescent="0.3">
      <c r="A4" s="69"/>
      <c r="B4" s="73">
        <v>1</v>
      </c>
      <c r="C4" s="86" t="s">
        <v>17</v>
      </c>
      <c r="D4" s="107">
        <v>1.3</v>
      </c>
      <c r="E4" s="80">
        <v>5</v>
      </c>
      <c r="F4" s="99">
        <v>1</v>
      </c>
      <c r="G4" s="44">
        <v>1</v>
      </c>
      <c r="H4" s="44">
        <f>(D4*F4)/G4</f>
        <v>1.3</v>
      </c>
      <c r="J4" s="83" t="s">
        <v>6165</v>
      </c>
      <c r="K4" s="83" t="s">
        <v>6166</v>
      </c>
    </row>
    <row r="5" spans="1:11" x14ac:dyDescent="0.3">
      <c r="A5" s="69"/>
      <c r="B5" s="73">
        <v>2</v>
      </c>
      <c r="C5" s="86" t="s">
        <v>18</v>
      </c>
      <c r="D5" s="107">
        <f>VLOOKUP(C5,'[1]new tesco'!$B$6:$I$297,8,FALSE)</f>
        <v>1.05</v>
      </c>
      <c r="E5" s="80">
        <v>1</v>
      </c>
      <c r="F5" s="99">
        <v>1</v>
      </c>
      <c r="G5" s="44">
        <v>1.37</v>
      </c>
      <c r="H5" s="44">
        <f t="shared" ref="H5:H68" si="0">(D5*F5)/G5</f>
        <v>0.76642335766423353</v>
      </c>
      <c r="J5" s="83" t="s">
        <v>6167</v>
      </c>
      <c r="K5" s="83" t="s">
        <v>6168</v>
      </c>
    </row>
    <row r="6" spans="1:11" x14ac:dyDescent="0.3">
      <c r="A6" s="69"/>
      <c r="B6" s="73">
        <v>3</v>
      </c>
      <c r="C6" s="86" t="s">
        <v>19</v>
      </c>
      <c r="D6" s="107">
        <f>VLOOKUP(C6,'[1]new tesco'!$B$6:$I$297,8,FALSE)</f>
        <v>0.89</v>
      </c>
      <c r="E6" s="80">
        <v>6</v>
      </c>
      <c r="F6" s="99">
        <v>1</v>
      </c>
      <c r="G6" s="44">
        <v>1.5</v>
      </c>
      <c r="H6" s="44">
        <f t="shared" si="0"/>
        <v>0.59333333333333338</v>
      </c>
      <c r="J6" s="83" t="s">
        <v>6169</v>
      </c>
      <c r="K6" s="83" t="s">
        <v>6170</v>
      </c>
    </row>
    <row r="7" spans="1:11" x14ac:dyDescent="0.3">
      <c r="A7" s="69"/>
      <c r="B7" s="73">
        <v>4</v>
      </c>
      <c r="C7" s="86" t="s">
        <v>224</v>
      </c>
      <c r="D7" s="107">
        <f>VLOOKUP(C7,'[1]new tesco'!$B$6:$I$297,8,FALSE)</f>
        <v>3.98</v>
      </c>
      <c r="E7" s="80">
        <v>1</v>
      </c>
      <c r="F7" s="99">
        <v>1</v>
      </c>
      <c r="G7" s="44">
        <v>1.75</v>
      </c>
      <c r="H7" s="44">
        <f t="shared" si="0"/>
        <v>2.2742857142857145</v>
      </c>
      <c r="J7" s="83" t="s">
        <v>1638</v>
      </c>
      <c r="K7" s="83" t="s">
        <v>6171</v>
      </c>
    </row>
    <row r="8" spans="1:11" x14ac:dyDescent="0.3">
      <c r="A8" s="69"/>
      <c r="B8" s="73">
        <v>5</v>
      </c>
      <c r="C8" s="86" t="s">
        <v>20</v>
      </c>
      <c r="D8" s="107">
        <f>VLOOKUP(C8,'[1]new tesco'!$B$6:$I$297,8,FALSE)</f>
        <v>2.59</v>
      </c>
      <c r="E8" s="80">
        <v>1</v>
      </c>
      <c r="F8" s="99">
        <v>1</v>
      </c>
      <c r="G8" s="44">
        <v>1.45</v>
      </c>
      <c r="H8" s="44">
        <f t="shared" si="0"/>
        <v>1.7862068965517242</v>
      </c>
      <c r="J8" s="83" t="s">
        <v>6172</v>
      </c>
      <c r="K8" s="83" t="s">
        <v>6173</v>
      </c>
    </row>
    <row r="9" spans="1:11" x14ac:dyDescent="0.3">
      <c r="A9" s="69"/>
      <c r="B9" s="73">
        <v>6</v>
      </c>
      <c r="C9" s="86" t="s">
        <v>2065</v>
      </c>
      <c r="D9" s="107">
        <v>2.5499999999999998</v>
      </c>
      <c r="E9" s="80">
        <v>1</v>
      </c>
      <c r="F9" s="99">
        <v>1</v>
      </c>
      <c r="G9" s="44">
        <v>2</v>
      </c>
      <c r="H9" s="44">
        <f t="shared" si="0"/>
        <v>1.2749999999999999</v>
      </c>
      <c r="J9" s="83" t="s">
        <v>2620</v>
      </c>
      <c r="K9" s="83" t="s">
        <v>6174</v>
      </c>
    </row>
    <row r="10" spans="1:11" x14ac:dyDescent="0.3">
      <c r="A10" s="69"/>
      <c r="B10" s="73">
        <v>7</v>
      </c>
      <c r="C10" s="86" t="s">
        <v>3659</v>
      </c>
      <c r="D10" s="107">
        <v>1.58</v>
      </c>
      <c r="E10" s="80">
        <v>1</v>
      </c>
      <c r="F10" s="99">
        <v>4</v>
      </c>
      <c r="G10" s="44">
        <v>1</v>
      </c>
      <c r="H10" s="44">
        <f t="shared" si="0"/>
        <v>6.32</v>
      </c>
      <c r="J10" s="83" t="s">
        <v>6175</v>
      </c>
      <c r="K10" s="83" t="s">
        <v>6176</v>
      </c>
    </row>
    <row r="11" spans="1:11" x14ac:dyDescent="0.3">
      <c r="A11" s="69"/>
      <c r="B11" s="73">
        <v>8</v>
      </c>
      <c r="C11" s="86" t="s">
        <v>2572</v>
      </c>
      <c r="D11" s="107">
        <v>2</v>
      </c>
      <c r="E11" s="80">
        <v>1</v>
      </c>
      <c r="F11" s="99">
        <v>1</v>
      </c>
      <c r="G11" s="44">
        <v>1</v>
      </c>
      <c r="H11" s="44">
        <f t="shared" si="0"/>
        <v>2</v>
      </c>
      <c r="J11" s="83" t="s">
        <v>6177</v>
      </c>
      <c r="K11" s="83" t="s">
        <v>6178</v>
      </c>
    </row>
    <row r="12" spans="1:11" x14ac:dyDescent="0.3">
      <c r="A12" s="69"/>
      <c r="B12" s="73">
        <v>9</v>
      </c>
      <c r="C12" s="86" t="s">
        <v>22</v>
      </c>
      <c r="D12" s="107">
        <v>2.1</v>
      </c>
      <c r="E12" s="80">
        <v>1</v>
      </c>
      <c r="F12" s="99">
        <v>1</v>
      </c>
      <c r="G12" s="44">
        <v>4</v>
      </c>
      <c r="H12" s="44">
        <f t="shared" si="0"/>
        <v>0.52500000000000002</v>
      </c>
      <c r="J12" s="83" t="s">
        <v>6179</v>
      </c>
      <c r="K12" s="83" t="s">
        <v>6180</v>
      </c>
    </row>
    <row r="13" spans="1:11" x14ac:dyDescent="0.3">
      <c r="A13" s="69"/>
      <c r="B13" s="73">
        <v>10</v>
      </c>
      <c r="C13" s="86" t="s">
        <v>25</v>
      </c>
      <c r="D13" s="107">
        <f>VLOOKUP(C13,'[1]new tesco'!$B$6:$I$297,8,FALSE)</f>
        <v>1.31</v>
      </c>
      <c r="E13" s="80">
        <v>1</v>
      </c>
      <c r="F13" s="99">
        <v>1</v>
      </c>
      <c r="G13" s="44">
        <v>1.5</v>
      </c>
      <c r="H13" s="44">
        <f t="shared" si="0"/>
        <v>0.87333333333333341</v>
      </c>
      <c r="J13" s="83" t="s">
        <v>6181</v>
      </c>
      <c r="K13" s="83" t="s">
        <v>6182</v>
      </c>
    </row>
    <row r="14" spans="1:11" x14ac:dyDescent="0.3">
      <c r="A14" s="69"/>
      <c r="B14" s="73">
        <v>11</v>
      </c>
      <c r="C14" s="86" t="s">
        <v>3661</v>
      </c>
      <c r="D14" s="107">
        <v>3.47</v>
      </c>
      <c r="E14" s="80">
        <v>1</v>
      </c>
      <c r="F14" s="99">
        <v>1</v>
      </c>
      <c r="G14" s="44">
        <v>2</v>
      </c>
      <c r="H14" s="44">
        <f t="shared" si="0"/>
        <v>1.7350000000000001</v>
      </c>
      <c r="J14" s="83" t="s">
        <v>6183</v>
      </c>
      <c r="K14" s="83" t="s">
        <v>6184</v>
      </c>
    </row>
    <row r="15" spans="1:11" x14ac:dyDescent="0.3">
      <c r="A15" s="69"/>
      <c r="B15" s="73">
        <v>12</v>
      </c>
      <c r="C15" s="86" t="s">
        <v>3663</v>
      </c>
      <c r="D15" s="107">
        <v>1.31</v>
      </c>
      <c r="E15" s="80">
        <v>1</v>
      </c>
      <c r="F15" s="99">
        <v>1</v>
      </c>
      <c r="G15" s="44">
        <v>2.5</v>
      </c>
      <c r="H15" s="44">
        <f t="shared" si="0"/>
        <v>0.52400000000000002</v>
      </c>
      <c r="J15" s="83" t="s">
        <v>6185</v>
      </c>
      <c r="K15" s="83" t="s">
        <v>5412</v>
      </c>
    </row>
    <row r="16" spans="1:11" x14ac:dyDescent="0.3">
      <c r="A16" s="69"/>
      <c r="B16" s="73">
        <v>13</v>
      </c>
      <c r="C16" s="86" t="s">
        <v>227</v>
      </c>
      <c r="D16" s="107">
        <v>1.48</v>
      </c>
      <c r="E16" s="80">
        <v>1</v>
      </c>
      <c r="F16" s="99">
        <v>1</v>
      </c>
      <c r="G16" s="44">
        <v>4</v>
      </c>
      <c r="H16" s="44">
        <f t="shared" si="0"/>
        <v>0.37</v>
      </c>
      <c r="J16" s="83" t="s">
        <v>1041</v>
      </c>
      <c r="K16" s="83" t="s">
        <v>6186</v>
      </c>
    </row>
    <row r="17" spans="1:11" x14ac:dyDescent="0.3">
      <c r="A17" s="69"/>
      <c r="B17" s="73">
        <v>14</v>
      </c>
      <c r="C17" s="86" t="s">
        <v>26</v>
      </c>
      <c r="D17" s="107">
        <f>VLOOKUP(C17,'[1]new tesco'!$B$6:$I$297,8,FALSE)</f>
        <v>1.26</v>
      </c>
      <c r="E17" s="80">
        <v>1</v>
      </c>
      <c r="F17" s="99">
        <v>1</v>
      </c>
      <c r="G17" s="44">
        <v>26</v>
      </c>
      <c r="H17" s="44">
        <f t="shared" si="0"/>
        <v>4.8461538461538459E-2</v>
      </c>
      <c r="J17" s="83" t="s">
        <v>1059</v>
      </c>
      <c r="K17" s="83" t="s">
        <v>6187</v>
      </c>
    </row>
    <row r="18" spans="1:11" x14ac:dyDescent="0.3">
      <c r="A18" s="69"/>
      <c r="B18" s="73">
        <v>15</v>
      </c>
      <c r="C18" s="86" t="s">
        <v>27</v>
      </c>
      <c r="D18" s="107">
        <f>VLOOKUP(C18,'[1]new tesco'!$B$6:$I$297,8,FALSE)</f>
        <v>0.94</v>
      </c>
      <c r="E18" s="80">
        <v>1</v>
      </c>
      <c r="F18" s="99">
        <v>1</v>
      </c>
      <c r="G18" s="44">
        <v>2.6</v>
      </c>
      <c r="H18" s="44">
        <f t="shared" si="0"/>
        <v>0.36153846153846153</v>
      </c>
      <c r="J18" s="83" t="s">
        <v>6188</v>
      </c>
      <c r="K18" s="83" t="s">
        <v>6189</v>
      </c>
    </row>
    <row r="19" spans="1:11" x14ac:dyDescent="0.3">
      <c r="A19" s="69"/>
      <c r="B19" s="73">
        <v>16</v>
      </c>
      <c r="C19" s="86" t="s">
        <v>546</v>
      </c>
      <c r="D19" s="107">
        <f>VLOOKUP(C19,'[1]new tesco'!$B$6:$I$297,8,FALSE)</f>
        <v>0.41</v>
      </c>
      <c r="E19" s="80">
        <v>1</v>
      </c>
      <c r="F19" s="99">
        <v>1</v>
      </c>
      <c r="G19" s="44">
        <v>1</v>
      </c>
      <c r="H19" s="44">
        <f t="shared" si="0"/>
        <v>0.41</v>
      </c>
      <c r="J19" s="83" t="s">
        <v>4249</v>
      </c>
      <c r="K19" s="83" t="s">
        <v>6190</v>
      </c>
    </row>
    <row r="20" spans="1:11" x14ac:dyDescent="0.3">
      <c r="A20" s="69"/>
      <c r="B20" s="73">
        <v>17</v>
      </c>
      <c r="C20" s="86" t="s">
        <v>286</v>
      </c>
      <c r="D20" s="107">
        <v>0.53</v>
      </c>
      <c r="E20" s="80">
        <v>1</v>
      </c>
      <c r="F20" s="99">
        <v>1</v>
      </c>
      <c r="G20" s="44">
        <v>10</v>
      </c>
      <c r="H20" s="44">
        <f t="shared" si="0"/>
        <v>5.3000000000000005E-2</v>
      </c>
      <c r="J20" s="83" t="s">
        <v>1624</v>
      </c>
      <c r="K20" s="83" t="s">
        <v>6191</v>
      </c>
    </row>
    <row r="21" spans="1:11" x14ac:dyDescent="0.3">
      <c r="A21" s="69"/>
      <c r="B21" s="73">
        <v>18</v>
      </c>
      <c r="C21" s="86" t="s">
        <v>872</v>
      </c>
      <c r="D21" s="107">
        <v>0.45</v>
      </c>
      <c r="E21" s="80">
        <v>1</v>
      </c>
      <c r="F21" s="99">
        <v>1</v>
      </c>
      <c r="G21" s="44">
        <v>2</v>
      </c>
      <c r="H21" s="44">
        <f t="shared" si="0"/>
        <v>0.22500000000000001</v>
      </c>
      <c r="J21" s="83" t="s">
        <v>1043</v>
      </c>
      <c r="K21" s="83" t="s">
        <v>6192</v>
      </c>
    </row>
    <row r="22" spans="1:11" x14ac:dyDescent="0.3">
      <c r="A22" s="69"/>
      <c r="B22" s="73">
        <v>19</v>
      </c>
      <c r="C22" s="86" t="s">
        <v>29</v>
      </c>
      <c r="D22" s="107">
        <v>0.04</v>
      </c>
      <c r="E22" s="80">
        <v>1</v>
      </c>
      <c r="F22" s="99">
        <v>1</v>
      </c>
      <c r="G22" s="44">
        <v>1</v>
      </c>
      <c r="H22" s="44">
        <f t="shared" si="0"/>
        <v>0.04</v>
      </c>
      <c r="J22" s="83" t="s">
        <v>4285</v>
      </c>
      <c r="K22" s="83" t="s">
        <v>6193</v>
      </c>
    </row>
    <row r="23" spans="1:11" x14ac:dyDescent="0.3">
      <c r="A23" s="69"/>
      <c r="B23" s="73">
        <v>20</v>
      </c>
      <c r="C23" s="86" t="s">
        <v>30</v>
      </c>
      <c r="D23" s="107">
        <v>0.11</v>
      </c>
      <c r="E23" s="80">
        <v>1</v>
      </c>
      <c r="F23" s="99">
        <v>1</v>
      </c>
      <c r="G23" s="44">
        <v>1</v>
      </c>
      <c r="H23" s="44">
        <f t="shared" si="0"/>
        <v>0.11</v>
      </c>
      <c r="J23" s="83" t="s">
        <v>6194</v>
      </c>
      <c r="K23" s="83" t="s">
        <v>6195</v>
      </c>
    </row>
    <row r="24" spans="1:11" x14ac:dyDescent="0.3">
      <c r="A24" s="69"/>
      <c r="B24" s="73">
        <v>21</v>
      </c>
      <c r="C24" s="86" t="s">
        <v>30</v>
      </c>
      <c r="D24" s="107">
        <v>0.37</v>
      </c>
      <c r="E24" s="80">
        <v>1</v>
      </c>
      <c r="F24" s="99">
        <v>1</v>
      </c>
      <c r="G24" s="44">
        <v>2</v>
      </c>
      <c r="H24" s="44">
        <f t="shared" si="0"/>
        <v>0.185</v>
      </c>
      <c r="J24" s="83" t="s">
        <v>6196</v>
      </c>
      <c r="K24" s="83" t="s">
        <v>6197</v>
      </c>
    </row>
    <row r="25" spans="1:11" x14ac:dyDescent="0.3">
      <c r="A25" s="73"/>
      <c r="B25" s="73">
        <v>22</v>
      </c>
      <c r="C25" s="73" t="s">
        <v>260</v>
      </c>
      <c r="D25" s="107">
        <v>0.26</v>
      </c>
      <c r="E25" s="80">
        <v>1</v>
      </c>
      <c r="F25" s="99">
        <v>1</v>
      </c>
      <c r="G25" s="44">
        <v>4</v>
      </c>
      <c r="H25" s="44">
        <f t="shared" si="0"/>
        <v>6.5000000000000002E-2</v>
      </c>
      <c r="J25" s="83" t="s">
        <v>1699</v>
      </c>
      <c r="K25" s="83" t="s">
        <v>1011</v>
      </c>
    </row>
    <row r="26" spans="1:11" x14ac:dyDescent="0.3">
      <c r="A26" s="73"/>
      <c r="B26" s="73">
        <v>23</v>
      </c>
      <c r="C26" s="73" t="s">
        <v>31</v>
      </c>
      <c r="D26" s="107">
        <f>VLOOKUP(C26,'[1]new tesco'!$B$6:$I$297,8,FALSE)</f>
        <v>0.95</v>
      </c>
      <c r="E26" s="80">
        <v>1</v>
      </c>
      <c r="F26" s="99">
        <v>1</v>
      </c>
      <c r="G26" s="44">
        <v>1</v>
      </c>
      <c r="H26" s="44">
        <f t="shared" si="0"/>
        <v>0.95</v>
      </c>
      <c r="J26" s="83" t="s">
        <v>6198</v>
      </c>
      <c r="K26" s="83" t="s">
        <v>6199</v>
      </c>
    </row>
    <row r="27" spans="1:11" x14ac:dyDescent="0.3">
      <c r="A27" s="73"/>
      <c r="B27" s="73">
        <v>24</v>
      </c>
      <c r="C27" s="73" t="s">
        <v>288</v>
      </c>
      <c r="D27" s="107">
        <f>VLOOKUP(C27,'[1]new tesco'!$B$6:$I$297,8,FALSE)</f>
        <v>1</v>
      </c>
      <c r="E27" s="80">
        <v>1</v>
      </c>
      <c r="F27" s="99">
        <v>1</v>
      </c>
      <c r="G27" s="44">
        <v>2</v>
      </c>
      <c r="H27" s="44">
        <f t="shared" si="0"/>
        <v>0.5</v>
      </c>
      <c r="J27" s="83" t="s">
        <v>1602</v>
      </c>
      <c r="K27" s="83" t="s">
        <v>6200</v>
      </c>
    </row>
    <row r="28" spans="1:11" x14ac:dyDescent="0.3">
      <c r="A28" s="73"/>
      <c r="B28" s="73">
        <v>25</v>
      </c>
      <c r="C28" s="73" t="s">
        <v>32</v>
      </c>
      <c r="D28" s="107">
        <v>0.75</v>
      </c>
      <c r="E28" s="80">
        <v>1</v>
      </c>
      <c r="F28" s="99">
        <v>2</v>
      </c>
      <c r="G28" s="44">
        <v>1.3</v>
      </c>
      <c r="H28" s="44">
        <f t="shared" si="0"/>
        <v>1.1538461538461537</v>
      </c>
      <c r="J28" s="83" t="s">
        <v>1632</v>
      </c>
      <c r="K28" s="83" t="s">
        <v>6201</v>
      </c>
    </row>
    <row r="29" spans="1:11" x14ac:dyDescent="0.3">
      <c r="A29" s="73"/>
      <c r="B29" s="73">
        <v>26</v>
      </c>
      <c r="C29" s="73" t="s">
        <v>35</v>
      </c>
      <c r="D29" s="107">
        <v>0.66</v>
      </c>
      <c r="E29" s="80">
        <v>1</v>
      </c>
      <c r="F29" s="99">
        <v>1</v>
      </c>
      <c r="G29" s="44">
        <v>6.6</v>
      </c>
      <c r="H29" s="44">
        <f t="shared" si="0"/>
        <v>0.1</v>
      </c>
      <c r="J29" s="83" t="s">
        <v>2154</v>
      </c>
      <c r="K29" s="83" t="s">
        <v>6202</v>
      </c>
    </row>
    <row r="30" spans="1:11" x14ac:dyDescent="0.3">
      <c r="A30" s="73"/>
      <c r="B30" s="73">
        <v>27</v>
      </c>
      <c r="C30" s="73" t="s">
        <v>868</v>
      </c>
      <c r="D30" s="107">
        <v>0.32</v>
      </c>
      <c r="E30" s="80">
        <v>1</v>
      </c>
      <c r="F30" s="99">
        <v>1</v>
      </c>
      <c r="G30" s="44">
        <v>1</v>
      </c>
      <c r="H30" s="44">
        <f t="shared" si="0"/>
        <v>0.32</v>
      </c>
      <c r="J30" s="83" t="s">
        <v>1602</v>
      </c>
      <c r="K30" s="83" t="s">
        <v>6203</v>
      </c>
    </row>
    <row r="31" spans="1:11" x14ac:dyDescent="0.3">
      <c r="A31" s="73"/>
      <c r="B31" s="73">
        <v>28</v>
      </c>
      <c r="C31" s="73" t="s">
        <v>36</v>
      </c>
      <c r="D31" s="107">
        <v>2.1</v>
      </c>
      <c r="E31" s="80">
        <v>3</v>
      </c>
      <c r="F31" s="99">
        <v>1</v>
      </c>
      <c r="G31" s="44">
        <v>3</v>
      </c>
      <c r="H31" s="44">
        <f t="shared" si="0"/>
        <v>0.70000000000000007</v>
      </c>
      <c r="J31" s="83" t="s">
        <v>6204</v>
      </c>
      <c r="K31" s="83" t="s">
        <v>6205</v>
      </c>
    </row>
    <row r="32" spans="1:11" x14ac:dyDescent="0.3">
      <c r="A32" s="73"/>
      <c r="B32" s="73">
        <v>29</v>
      </c>
      <c r="C32" s="73" t="s">
        <v>230</v>
      </c>
      <c r="D32" s="107">
        <f>VLOOKUP(C32,'[1]new tesco'!$B$6:$I$297,8,FALSE)</f>
        <v>0.74</v>
      </c>
      <c r="E32" s="80">
        <v>1</v>
      </c>
      <c r="F32" s="99">
        <v>1</v>
      </c>
      <c r="G32" s="44">
        <v>6</v>
      </c>
      <c r="H32" s="44">
        <f t="shared" si="0"/>
        <v>0.12333333333333334</v>
      </c>
      <c r="J32" s="83" t="s">
        <v>6206</v>
      </c>
      <c r="K32" s="83" t="s">
        <v>6207</v>
      </c>
    </row>
    <row r="33" spans="1:11" x14ac:dyDescent="0.3">
      <c r="A33" s="73"/>
      <c r="B33" s="73">
        <v>30</v>
      </c>
      <c r="C33" s="73" t="s">
        <v>38</v>
      </c>
      <c r="D33" s="107">
        <f>VLOOKUP(C33,'[1]new tesco'!$B$6:$I$297,8,FALSE)</f>
        <v>1.05</v>
      </c>
      <c r="E33" s="80">
        <v>1</v>
      </c>
      <c r="F33" s="99">
        <v>1</v>
      </c>
      <c r="G33" s="44">
        <v>1</v>
      </c>
      <c r="H33" s="44">
        <f t="shared" si="0"/>
        <v>1.05</v>
      </c>
      <c r="J33" s="83" t="s">
        <v>6208</v>
      </c>
      <c r="K33" s="83" t="s">
        <v>6209</v>
      </c>
    </row>
    <row r="34" spans="1:11" x14ac:dyDescent="0.3">
      <c r="A34" s="73"/>
      <c r="B34" s="73">
        <v>31</v>
      </c>
      <c r="C34" s="73" t="s">
        <v>39</v>
      </c>
      <c r="D34" s="107">
        <v>0.89</v>
      </c>
      <c r="E34" s="80">
        <v>1</v>
      </c>
      <c r="F34" s="99">
        <v>1</v>
      </c>
      <c r="G34" s="44">
        <v>1</v>
      </c>
      <c r="H34" s="44">
        <f t="shared" si="0"/>
        <v>0.89</v>
      </c>
      <c r="J34" s="83" t="s">
        <v>1626</v>
      </c>
      <c r="K34" s="83" t="s">
        <v>6210</v>
      </c>
    </row>
    <row r="35" spans="1:11" x14ac:dyDescent="0.3">
      <c r="A35" s="73"/>
      <c r="B35" s="73">
        <v>32</v>
      </c>
      <c r="C35" s="73" t="s">
        <v>6211</v>
      </c>
      <c r="D35" s="107">
        <v>1.49</v>
      </c>
      <c r="E35" s="80">
        <v>1</v>
      </c>
      <c r="F35" s="99">
        <v>1</v>
      </c>
      <c r="G35" s="44">
        <v>16</v>
      </c>
      <c r="H35" s="44">
        <f t="shared" si="0"/>
        <v>9.3124999999999999E-2</v>
      </c>
      <c r="J35" s="83" t="s">
        <v>5435</v>
      </c>
      <c r="K35" s="83" t="s">
        <v>6212</v>
      </c>
    </row>
    <row r="36" spans="1:11" x14ac:dyDescent="0.3">
      <c r="A36" s="73"/>
      <c r="B36" s="73">
        <v>33</v>
      </c>
      <c r="C36" s="73" t="s">
        <v>40</v>
      </c>
      <c r="D36" s="107">
        <v>0.6</v>
      </c>
      <c r="E36" s="80">
        <v>1</v>
      </c>
      <c r="F36" s="99">
        <v>1</v>
      </c>
      <c r="G36" s="44">
        <v>1.3</v>
      </c>
      <c r="H36" s="44">
        <f t="shared" si="0"/>
        <v>0.46153846153846151</v>
      </c>
      <c r="J36" s="83" t="s">
        <v>1626</v>
      </c>
      <c r="K36" s="83" t="s">
        <v>6213</v>
      </c>
    </row>
    <row r="37" spans="1:11" x14ac:dyDescent="0.3">
      <c r="A37" s="73"/>
      <c r="B37" s="73">
        <v>34</v>
      </c>
      <c r="C37" s="73" t="s">
        <v>228</v>
      </c>
      <c r="D37" s="107">
        <v>1.05</v>
      </c>
      <c r="E37" s="80">
        <v>1</v>
      </c>
      <c r="F37" s="99">
        <v>1</v>
      </c>
      <c r="G37" s="44">
        <v>1</v>
      </c>
      <c r="H37" s="44">
        <f t="shared" si="0"/>
        <v>1.05</v>
      </c>
      <c r="J37" s="83" t="s">
        <v>1602</v>
      </c>
      <c r="K37" s="83" t="s">
        <v>6214</v>
      </c>
    </row>
    <row r="38" spans="1:11" x14ac:dyDescent="0.3">
      <c r="A38" s="73"/>
      <c r="B38" s="73">
        <v>35</v>
      </c>
      <c r="C38" s="73" t="s">
        <v>229</v>
      </c>
      <c r="D38" s="107">
        <v>0.45</v>
      </c>
      <c r="E38" s="80">
        <v>1</v>
      </c>
      <c r="F38" s="99">
        <v>1</v>
      </c>
      <c r="G38" s="44">
        <v>1</v>
      </c>
      <c r="H38" s="44">
        <f t="shared" si="0"/>
        <v>0.45</v>
      </c>
      <c r="J38" s="83" t="s">
        <v>6215</v>
      </c>
      <c r="K38" s="83" t="s">
        <v>6216</v>
      </c>
    </row>
    <row r="39" spans="1:11" x14ac:dyDescent="0.3">
      <c r="A39" s="73"/>
      <c r="B39" s="73">
        <v>36</v>
      </c>
      <c r="C39" s="73" t="s">
        <v>6217</v>
      </c>
      <c r="D39" s="107">
        <v>0.43</v>
      </c>
      <c r="E39" s="80">
        <v>1</v>
      </c>
      <c r="F39" s="99">
        <v>1</v>
      </c>
      <c r="G39" s="44">
        <v>1</v>
      </c>
      <c r="H39" s="44">
        <f t="shared" si="0"/>
        <v>0.43</v>
      </c>
      <c r="J39" s="83" t="s">
        <v>3707</v>
      </c>
      <c r="K39" s="83" t="s">
        <v>6218</v>
      </c>
    </row>
    <row r="40" spans="1:11" x14ac:dyDescent="0.3">
      <c r="A40" s="73"/>
      <c r="B40" s="73">
        <v>37</v>
      </c>
      <c r="C40" s="73" t="s">
        <v>6219</v>
      </c>
      <c r="D40" s="107">
        <v>0.13</v>
      </c>
      <c r="E40" s="80">
        <v>1</v>
      </c>
      <c r="F40" s="99">
        <v>1</v>
      </c>
      <c r="G40" s="44">
        <v>1</v>
      </c>
      <c r="H40" s="44">
        <f t="shared" si="0"/>
        <v>0.13</v>
      </c>
      <c r="J40" s="83" t="s">
        <v>6220</v>
      </c>
      <c r="K40" s="83" t="s">
        <v>6221</v>
      </c>
    </row>
    <row r="41" spans="1:11" x14ac:dyDescent="0.3">
      <c r="A41" s="73"/>
      <c r="B41" s="73">
        <v>38</v>
      </c>
      <c r="C41" s="73" t="s">
        <v>6222</v>
      </c>
      <c r="D41" s="107">
        <v>1.68</v>
      </c>
      <c r="E41" s="80">
        <v>1</v>
      </c>
      <c r="F41" s="99">
        <v>1</v>
      </c>
      <c r="G41" s="44">
        <v>1</v>
      </c>
      <c r="H41" s="44">
        <f t="shared" si="0"/>
        <v>1.68</v>
      </c>
      <c r="J41" s="83" t="s">
        <v>6223</v>
      </c>
      <c r="K41" s="83" t="s">
        <v>6224</v>
      </c>
    </row>
    <row r="42" spans="1:11" x14ac:dyDescent="0.3">
      <c r="A42" s="73"/>
      <c r="B42" s="73">
        <v>39</v>
      </c>
      <c r="C42" s="73" t="s">
        <v>45</v>
      </c>
      <c r="D42" s="107">
        <v>1.42</v>
      </c>
      <c r="E42" s="80">
        <v>1</v>
      </c>
      <c r="F42" s="99">
        <v>1</v>
      </c>
      <c r="G42" s="44">
        <v>1.5</v>
      </c>
      <c r="H42" s="44">
        <f t="shared" si="0"/>
        <v>0.94666666666666666</v>
      </c>
      <c r="J42" s="83" t="s">
        <v>6225</v>
      </c>
      <c r="K42" s="83" t="s">
        <v>6226</v>
      </c>
    </row>
    <row r="43" spans="1:11" x14ac:dyDescent="0.3">
      <c r="A43" s="73"/>
      <c r="B43" s="73">
        <v>40</v>
      </c>
      <c r="C43" s="73" t="s">
        <v>46</v>
      </c>
      <c r="D43" s="107">
        <v>1.68</v>
      </c>
      <c r="E43" s="80">
        <v>1</v>
      </c>
      <c r="F43" s="99">
        <v>1</v>
      </c>
      <c r="G43" s="44">
        <v>1</v>
      </c>
      <c r="H43" s="44">
        <f t="shared" si="0"/>
        <v>1.68</v>
      </c>
      <c r="J43" s="83" t="s">
        <v>6227</v>
      </c>
      <c r="K43" s="83" t="s">
        <v>6228</v>
      </c>
    </row>
    <row r="44" spans="1:11" x14ac:dyDescent="0.3">
      <c r="A44" s="73"/>
      <c r="B44" s="73">
        <v>41</v>
      </c>
      <c r="C44" s="73" t="s">
        <v>547</v>
      </c>
      <c r="D44" s="107">
        <v>0.79</v>
      </c>
      <c r="E44" s="80">
        <v>1</v>
      </c>
      <c r="F44" s="99">
        <v>1</v>
      </c>
      <c r="G44" s="44">
        <v>1</v>
      </c>
      <c r="H44" s="44">
        <f t="shared" si="0"/>
        <v>0.79</v>
      </c>
      <c r="J44" s="83" t="s">
        <v>6229</v>
      </c>
      <c r="K44" s="83" t="s">
        <v>6230</v>
      </c>
    </row>
    <row r="45" spans="1:11" x14ac:dyDescent="0.3">
      <c r="A45" s="73"/>
      <c r="B45" s="73">
        <v>42</v>
      </c>
      <c r="C45" s="73" t="s">
        <v>290</v>
      </c>
      <c r="D45" s="107">
        <f>VLOOKUP(C45,'[1]new tesco'!$B$6:$I$297,8,FALSE)</f>
        <v>2</v>
      </c>
      <c r="E45" s="80">
        <v>1</v>
      </c>
      <c r="F45" s="99">
        <v>1</v>
      </c>
      <c r="G45" s="44">
        <v>1</v>
      </c>
      <c r="H45" s="44">
        <f t="shared" si="0"/>
        <v>2</v>
      </c>
      <c r="J45" s="83" t="s">
        <v>966</v>
      </c>
      <c r="K45" s="83" t="s">
        <v>6231</v>
      </c>
    </row>
    <row r="46" spans="1:11" x14ac:dyDescent="0.3">
      <c r="A46" s="73"/>
      <c r="B46" s="73">
        <v>43</v>
      </c>
      <c r="C46" s="73" t="s">
        <v>47</v>
      </c>
      <c r="D46" s="107">
        <v>2.1</v>
      </c>
      <c r="E46" s="80">
        <v>1</v>
      </c>
      <c r="F46" s="99">
        <v>1</v>
      </c>
      <c r="G46" s="44">
        <v>5</v>
      </c>
      <c r="H46" s="44">
        <f t="shared" si="0"/>
        <v>0.42000000000000004</v>
      </c>
      <c r="J46" s="83" t="s">
        <v>3707</v>
      </c>
      <c r="K46" s="83" t="s">
        <v>6232</v>
      </c>
    </row>
    <row r="47" spans="1:11" x14ac:dyDescent="0.3">
      <c r="A47" s="73"/>
      <c r="B47" s="73">
        <v>44</v>
      </c>
      <c r="C47" s="73" t="s">
        <v>5377</v>
      </c>
      <c r="D47" s="107">
        <f>VLOOKUP(C47,'[1]new tesco'!$B$6:$I$297,8,FALSE)</f>
        <v>0.63</v>
      </c>
      <c r="E47" s="80">
        <v>1</v>
      </c>
      <c r="F47" s="99">
        <v>1</v>
      </c>
      <c r="G47" s="44">
        <v>6</v>
      </c>
      <c r="H47" s="44">
        <f t="shared" si="0"/>
        <v>0.105</v>
      </c>
      <c r="J47" s="83" t="s">
        <v>1041</v>
      </c>
      <c r="K47" s="83" t="s">
        <v>6233</v>
      </c>
    </row>
    <row r="48" spans="1:11" x14ac:dyDescent="0.3">
      <c r="A48" s="73"/>
      <c r="B48" s="73">
        <v>45</v>
      </c>
      <c r="C48" s="73" t="s">
        <v>50</v>
      </c>
      <c r="D48" s="107">
        <v>0.59</v>
      </c>
      <c r="E48" s="80">
        <v>20</v>
      </c>
      <c r="F48" s="99">
        <v>2</v>
      </c>
      <c r="G48" s="44">
        <v>1.78</v>
      </c>
      <c r="H48" s="44">
        <f t="shared" si="0"/>
        <v>0.6629213483146067</v>
      </c>
      <c r="J48" s="83" t="s">
        <v>2144</v>
      </c>
      <c r="K48" s="83" t="s">
        <v>6234</v>
      </c>
    </row>
    <row r="49" spans="1:11" x14ac:dyDescent="0.3">
      <c r="A49" s="73"/>
      <c r="B49" s="73">
        <v>46</v>
      </c>
      <c r="C49" s="73" t="s">
        <v>231</v>
      </c>
      <c r="D49" s="107">
        <v>1.39</v>
      </c>
      <c r="E49" s="80">
        <v>4</v>
      </c>
      <c r="F49" s="99">
        <v>1</v>
      </c>
      <c r="G49" s="44">
        <v>2</v>
      </c>
      <c r="H49" s="44">
        <f t="shared" si="0"/>
        <v>0.69499999999999995</v>
      </c>
      <c r="J49" s="83" t="s">
        <v>3728</v>
      </c>
      <c r="K49" s="83" t="s">
        <v>5460</v>
      </c>
    </row>
    <row r="50" spans="1:11" x14ac:dyDescent="0.3">
      <c r="A50" s="73"/>
      <c r="B50" s="73">
        <v>47</v>
      </c>
      <c r="C50" s="73" t="s">
        <v>52</v>
      </c>
      <c r="D50" s="107">
        <v>0.32</v>
      </c>
      <c r="E50" s="80">
        <v>1</v>
      </c>
      <c r="F50" s="99">
        <v>1</v>
      </c>
      <c r="G50" s="44">
        <v>1.5</v>
      </c>
      <c r="H50" s="44">
        <f t="shared" si="0"/>
        <v>0.21333333333333335</v>
      </c>
      <c r="J50" s="83" t="s">
        <v>6235</v>
      </c>
      <c r="K50" s="83" t="s">
        <v>6236</v>
      </c>
    </row>
    <row r="51" spans="1:11" x14ac:dyDescent="0.3">
      <c r="A51" s="73"/>
      <c r="B51" s="73">
        <v>48</v>
      </c>
      <c r="C51" s="73" t="s">
        <v>52</v>
      </c>
      <c r="D51" s="107">
        <v>0.47</v>
      </c>
      <c r="E51" s="80">
        <v>1</v>
      </c>
      <c r="F51" s="99">
        <v>1</v>
      </c>
      <c r="G51" s="44">
        <v>6</v>
      </c>
      <c r="H51" s="44">
        <f t="shared" si="0"/>
        <v>7.8333333333333324E-2</v>
      </c>
      <c r="J51" s="83" t="s">
        <v>6237</v>
      </c>
      <c r="K51" s="83" t="s">
        <v>6238</v>
      </c>
    </row>
    <row r="52" spans="1:11" x14ac:dyDescent="0.3">
      <c r="A52" s="73"/>
      <c r="B52" s="73">
        <v>49</v>
      </c>
      <c r="C52" s="73" t="s">
        <v>548</v>
      </c>
      <c r="D52" s="107">
        <v>1.99</v>
      </c>
      <c r="E52" s="80">
        <v>9</v>
      </c>
      <c r="F52" s="99">
        <v>1</v>
      </c>
      <c r="G52" s="44">
        <v>4.5</v>
      </c>
      <c r="H52" s="44">
        <f t="shared" si="0"/>
        <v>0.44222222222222224</v>
      </c>
      <c r="J52" s="83" t="s">
        <v>6239</v>
      </c>
      <c r="K52" s="83" t="s">
        <v>6240</v>
      </c>
    </row>
    <row r="53" spans="1:11" x14ac:dyDescent="0.3">
      <c r="A53" s="73"/>
      <c r="B53" s="73">
        <v>50</v>
      </c>
      <c r="C53" s="73" t="s">
        <v>53</v>
      </c>
      <c r="D53" s="107">
        <f>VLOOKUP(C53,'[1]new tesco'!$B$6:$I$297,8,FALSE)</f>
        <v>2.1</v>
      </c>
      <c r="E53" s="80">
        <v>1</v>
      </c>
      <c r="F53" s="99">
        <v>1</v>
      </c>
      <c r="G53" s="44">
        <v>5</v>
      </c>
      <c r="H53" s="44">
        <f t="shared" si="0"/>
        <v>0.42000000000000004</v>
      </c>
      <c r="J53" s="83" t="s">
        <v>2620</v>
      </c>
      <c r="K53" s="83" t="s">
        <v>6241</v>
      </c>
    </row>
    <row r="54" spans="1:11" x14ac:dyDescent="0.3">
      <c r="A54" s="73"/>
      <c r="B54" s="73">
        <v>51</v>
      </c>
      <c r="C54" s="73" t="s">
        <v>54</v>
      </c>
      <c r="D54" s="107">
        <f>VLOOKUP(C54,'[1]new tesco'!$B$6:$I$297,8,FALSE)</f>
        <v>0.6</v>
      </c>
      <c r="E54" s="80">
        <v>1</v>
      </c>
      <c r="F54" s="99">
        <v>1</v>
      </c>
      <c r="G54" s="44">
        <v>10</v>
      </c>
      <c r="H54" s="44">
        <f t="shared" si="0"/>
        <v>0.06</v>
      </c>
      <c r="J54" s="83" t="s">
        <v>1051</v>
      </c>
      <c r="K54" s="83" t="s">
        <v>6242</v>
      </c>
    </row>
    <row r="55" spans="1:11" x14ac:dyDescent="0.3">
      <c r="A55" s="73"/>
      <c r="B55" s="73">
        <v>52</v>
      </c>
      <c r="C55" s="73" t="s">
        <v>6243</v>
      </c>
      <c r="D55" s="107">
        <v>1.58</v>
      </c>
      <c r="E55" s="80">
        <v>1</v>
      </c>
      <c r="F55" s="99">
        <v>1</v>
      </c>
      <c r="G55" s="44">
        <v>4</v>
      </c>
      <c r="H55" s="44">
        <f t="shared" si="0"/>
        <v>0.39500000000000002</v>
      </c>
      <c r="J55" s="83" t="s">
        <v>6244</v>
      </c>
      <c r="K55" s="83" t="s">
        <v>6245</v>
      </c>
    </row>
    <row r="56" spans="1:11" x14ac:dyDescent="0.3">
      <c r="A56" s="73"/>
      <c r="B56" s="73">
        <v>53</v>
      </c>
      <c r="C56" s="73" t="s">
        <v>370</v>
      </c>
      <c r="D56" s="107">
        <f>VLOOKUP(C56,'[1]new tesco'!$B$6:$I$297,8,FALSE)</f>
        <v>1.63</v>
      </c>
      <c r="E56" s="80">
        <v>12</v>
      </c>
      <c r="F56" s="99">
        <v>1</v>
      </c>
      <c r="G56" s="44">
        <v>6</v>
      </c>
      <c r="H56" s="44">
        <f t="shared" si="0"/>
        <v>0.27166666666666667</v>
      </c>
      <c r="J56" s="83" t="s">
        <v>6246</v>
      </c>
      <c r="K56" s="83" t="s">
        <v>6247</v>
      </c>
    </row>
    <row r="57" spans="1:11" x14ac:dyDescent="0.3">
      <c r="A57" s="73"/>
      <c r="B57" s="73">
        <v>54</v>
      </c>
      <c r="C57" s="73" t="s">
        <v>549</v>
      </c>
      <c r="D57" s="107">
        <v>2.8</v>
      </c>
      <c r="E57" s="80">
        <v>1</v>
      </c>
      <c r="F57" s="99">
        <v>1</v>
      </c>
      <c r="G57" s="44">
        <v>2</v>
      </c>
      <c r="H57" s="44">
        <f t="shared" si="0"/>
        <v>1.4</v>
      </c>
      <c r="J57" s="83" t="s">
        <v>2620</v>
      </c>
      <c r="K57" s="83" t="s">
        <v>6248</v>
      </c>
    </row>
    <row r="58" spans="1:11" x14ac:dyDescent="0.3">
      <c r="A58" s="73"/>
      <c r="B58" s="73">
        <v>55</v>
      </c>
      <c r="C58" s="73" t="s">
        <v>56</v>
      </c>
      <c r="D58" s="107">
        <f>VLOOKUP(C58,'[1]new tesco'!$B$6:$I$297,8,FALSE)</f>
        <v>1.58</v>
      </c>
      <c r="E58" s="80">
        <v>4</v>
      </c>
      <c r="F58" s="99">
        <v>1</v>
      </c>
      <c r="G58" s="44">
        <v>4</v>
      </c>
      <c r="H58" s="44">
        <f t="shared" si="0"/>
        <v>0.39500000000000002</v>
      </c>
      <c r="J58" s="83" t="s">
        <v>6249</v>
      </c>
      <c r="K58" s="83" t="s">
        <v>6250</v>
      </c>
    </row>
    <row r="59" spans="1:11" x14ac:dyDescent="0.3">
      <c r="A59" s="73"/>
      <c r="B59" s="73">
        <v>56</v>
      </c>
      <c r="C59" s="73" t="s">
        <v>57</v>
      </c>
      <c r="D59" s="107">
        <v>0.57999999999999996</v>
      </c>
      <c r="E59" s="80">
        <v>1</v>
      </c>
      <c r="F59" s="99">
        <v>1</v>
      </c>
      <c r="G59" s="44">
        <v>13</v>
      </c>
      <c r="H59" s="44">
        <f t="shared" si="0"/>
        <v>4.4615384615384612E-2</v>
      </c>
      <c r="J59" s="83" t="s">
        <v>6251</v>
      </c>
      <c r="K59" s="83" t="s">
        <v>6252</v>
      </c>
    </row>
    <row r="60" spans="1:11" x14ac:dyDescent="0.3">
      <c r="A60" s="73"/>
      <c r="B60" s="73">
        <v>57</v>
      </c>
      <c r="C60" s="73" t="s">
        <v>57</v>
      </c>
      <c r="D60" s="107">
        <v>0.57999999999999996</v>
      </c>
      <c r="E60" s="80">
        <v>1</v>
      </c>
      <c r="F60" s="99">
        <v>1</v>
      </c>
      <c r="G60" s="44">
        <v>6</v>
      </c>
      <c r="H60" s="44">
        <f t="shared" si="0"/>
        <v>9.6666666666666665E-2</v>
      </c>
      <c r="J60" s="83" t="s">
        <v>6253</v>
      </c>
      <c r="K60" s="83" t="s">
        <v>2166</v>
      </c>
    </row>
    <row r="61" spans="1:11" x14ac:dyDescent="0.3">
      <c r="A61" s="73"/>
      <c r="B61" s="73">
        <v>58</v>
      </c>
      <c r="C61" s="73" t="s">
        <v>58</v>
      </c>
      <c r="D61" s="107">
        <f>VLOOKUP(C61,'[1]new tesco'!$B$6:$I$297,8,FALSE)</f>
        <v>1.26</v>
      </c>
      <c r="E61" s="80">
        <v>1</v>
      </c>
      <c r="F61" s="99">
        <v>1</v>
      </c>
      <c r="G61" s="44">
        <v>12</v>
      </c>
      <c r="H61" s="44">
        <f t="shared" si="0"/>
        <v>0.105</v>
      </c>
      <c r="J61" s="83" t="s">
        <v>1043</v>
      </c>
      <c r="K61" s="83" t="s">
        <v>6254</v>
      </c>
    </row>
    <row r="62" spans="1:11" x14ac:dyDescent="0.3">
      <c r="A62" s="73"/>
      <c r="B62" s="73">
        <v>59</v>
      </c>
      <c r="C62" s="73" t="s">
        <v>265</v>
      </c>
      <c r="D62" s="107">
        <f>VLOOKUP(C62,'[1]new tesco'!$B$6:$I$297,8,FALSE)</f>
        <v>0.44999999999999996</v>
      </c>
      <c r="E62" s="80">
        <v>1</v>
      </c>
      <c r="F62" s="99">
        <v>1</v>
      </c>
      <c r="G62" s="44">
        <v>4</v>
      </c>
      <c r="H62" s="44">
        <f t="shared" si="0"/>
        <v>0.11249999999999999</v>
      </c>
      <c r="J62" s="83" t="s">
        <v>1682</v>
      </c>
      <c r="K62" s="83" t="s">
        <v>6255</v>
      </c>
    </row>
    <row r="63" spans="1:11" x14ac:dyDescent="0.3">
      <c r="A63" s="73"/>
      <c r="B63" s="73">
        <v>60</v>
      </c>
      <c r="C63" s="73" t="s">
        <v>6256</v>
      </c>
      <c r="D63" s="107">
        <v>1.05</v>
      </c>
      <c r="E63" s="80">
        <v>1</v>
      </c>
      <c r="F63" s="99">
        <v>1</v>
      </c>
      <c r="G63" s="44">
        <v>6</v>
      </c>
      <c r="H63" s="44">
        <f t="shared" si="0"/>
        <v>0.17500000000000002</v>
      </c>
      <c r="J63" s="83" t="s">
        <v>6257</v>
      </c>
      <c r="K63" s="83" t="s">
        <v>6258</v>
      </c>
    </row>
    <row r="64" spans="1:11" x14ac:dyDescent="0.3">
      <c r="A64" s="73"/>
      <c r="B64" s="73">
        <v>61</v>
      </c>
      <c r="C64" s="73" t="s">
        <v>60</v>
      </c>
      <c r="D64" s="107">
        <f>VLOOKUP(C64,'[1]new tesco'!$B$6:$I$297,8,FALSE)</f>
        <v>1.1000000000000001</v>
      </c>
      <c r="E64" s="80">
        <v>1</v>
      </c>
      <c r="F64" s="99">
        <v>1</v>
      </c>
      <c r="G64" s="44">
        <v>2</v>
      </c>
      <c r="H64" s="44">
        <f t="shared" si="0"/>
        <v>0.55000000000000004</v>
      </c>
      <c r="J64" s="83" t="s">
        <v>6259</v>
      </c>
      <c r="K64" s="83" t="s">
        <v>6260</v>
      </c>
    </row>
    <row r="65" spans="1:11" x14ac:dyDescent="0.3">
      <c r="A65" s="73"/>
      <c r="B65" s="73">
        <v>62</v>
      </c>
      <c r="C65" s="73" t="s">
        <v>551</v>
      </c>
      <c r="D65" s="107">
        <v>3.46</v>
      </c>
      <c r="E65" s="80">
        <v>1</v>
      </c>
      <c r="F65" s="99">
        <v>1</v>
      </c>
      <c r="G65" s="44">
        <v>1.6</v>
      </c>
      <c r="H65" s="44">
        <f t="shared" si="0"/>
        <v>2.1624999999999996</v>
      </c>
      <c r="J65" s="83" t="s">
        <v>6261</v>
      </c>
      <c r="K65" s="83" t="s">
        <v>6262</v>
      </c>
    </row>
    <row r="66" spans="1:11" x14ac:dyDescent="0.3">
      <c r="A66" s="73"/>
      <c r="B66" s="73">
        <v>63</v>
      </c>
      <c r="C66" s="73" t="s">
        <v>61</v>
      </c>
      <c r="D66" s="107">
        <v>3.15</v>
      </c>
      <c r="E66" s="80">
        <v>1</v>
      </c>
      <c r="F66" s="99">
        <v>1</v>
      </c>
      <c r="G66" s="44">
        <v>2</v>
      </c>
      <c r="H66" s="44">
        <f t="shared" si="0"/>
        <v>1.575</v>
      </c>
      <c r="J66" s="83" t="s">
        <v>6263</v>
      </c>
      <c r="K66" s="83" t="s">
        <v>6264</v>
      </c>
    </row>
    <row r="67" spans="1:11" x14ac:dyDescent="0.3">
      <c r="A67" s="73"/>
      <c r="B67" s="73">
        <v>64</v>
      </c>
      <c r="C67" s="73" t="s">
        <v>1677</v>
      </c>
      <c r="D67" s="107">
        <v>0.65</v>
      </c>
      <c r="E67" s="80">
        <v>1</v>
      </c>
      <c r="F67" s="99">
        <v>1</v>
      </c>
      <c r="G67" s="44">
        <v>16</v>
      </c>
      <c r="H67" s="44">
        <f t="shared" si="0"/>
        <v>4.0625000000000001E-2</v>
      </c>
      <c r="J67" s="83" t="s">
        <v>1061</v>
      </c>
      <c r="K67" s="83" t="s">
        <v>6265</v>
      </c>
    </row>
    <row r="68" spans="1:11" x14ac:dyDescent="0.3">
      <c r="A68" s="73"/>
      <c r="B68" s="73">
        <v>65</v>
      </c>
      <c r="C68" s="73" t="s">
        <v>6266</v>
      </c>
      <c r="D68" s="107">
        <f>VLOOKUP(C68,'[1]new tesco'!$B$6:$I$297,8,FALSE)</f>
        <v>1.58</v>
      </c>
      <c r="E68" s="80">
        <v>1</v>
      </c>
      <c r="F68" s="99">
        <v>1</v>
      </c>
      <c r="G68" s="44">
        <v>1</v>
      </c>
      <c r="H68" s="44">
        <f t="shared" si="0"/>
        <v>1.58</v>
      </c>
      <c r="J68" s="83" t="s">
        <v>1638</v>
      </c>
      <c r="K68" s="83" t="s">
        <v>6267</v>
      </c>
    </row>
    <row r="69" spans="1:11" x14ac:dyDescent="0.3">
      <c r="A69" s="73"/>
      <c r="B69" s="73">
        <v>66</v>
      </c>
      <c r="C69" s="73" t="s">
        <v>550</v>
      </c>
      <c r="D69" s="107">
        <v>2.63</v>
      </c>
      <c r="E69" s="80">
        <v>1</v>
      </c>
      <c r="F69" s="99">
        <v>1</v>
      </c>
      <c r="G69" s="44">
        <v>1</v>
      </c>
      <c r="H69" s="44">
        <f t="shared" ref="H69:H75" si="1">(D69*F69)/G69</f>
        <v>2.63</v>
      </c>
      <c r="J69" s="83" t="s">
        <v>1638</v>
      </c>
      <c r="K69" s="83" t="s">
        <v>6268</v>
      </c>
    </row>
    <row r="70" spans="1:11" x14ac:dyDescent="0.3">
      <c r="A70" s="73"/>
      <c r="B70" s="73">
        <v>67</v>
      </c>
      <c r="C70" s="73" t="s">
        <v>64</v>
      </c>
      <c r="D70" s="107">
        <v>1.58</v>
      </c>
      <c r="E70" s="80">
        <v>1</v>
      </c>
      <c r="F70" s="99">
        <v>1</v>
      </c>
      <c r="G70" s="44">
        <v>24</v>
      </c>
      <c r="H70" s="44">
        <f t="shared" si="1"/>
        <v>6.5833333333333341E-2</v>
      </c>
      <c r="J70" s="83" t="s">
        <v>1706</v>
      </c>
      <c r="K70" s="83" t="s">
        <v>6269</v>
      </c>
    </row>
    <row r="71" spans="1:11" x14ac:dyDescent="0.3">
      <c r="A71" s="73"/>
      <c r="B71" s="73">
        <v>68</v>
      </c>
      <c r="C71" s="73" t="s">
        <v>6270</v>
      </c>
      <c r="D71" s="107">
        <v>0.65</v>
      </c>
      <c r="E71" s="80">
        <v>1</v>
      </c>
      <c r="F71" s="99">
        <v>1</v>
      </c>
      <c r="G71" s="44">
        <v>2</v>
      </c>
      <c r="H71" s="44">
        <f t="shared" si="1"/>
        <v>0.32500000000000001</v>
      </c>
      <c r="J71" s="83" t="s">
        <v>6271</v>
      </c>
      <c r="K71" s="83" t="s">
        <v>1705</v>
      </c>
    </row>
    <row r="72" spans="1:11" x14ac:dyDescent="0.3">
      <c r="A72" s="73"/>
      <c r="B72" s="73">
        <v>69</v>
      </c>
      <c r="C72" s="73" t="s">
        <v>296</v>
      </c>
      <c r="D72" s="107">
        <f>VLOOKUP(C72,'[1]new tesco'!$B$6:$I$297,8,FALSE)</f>
        <v>1.3</v>
      </c>
      <c r="E72" s="80">
        <v>12</v>
      </c>
      <c r="F72" s="99">
        <v>1</v>
      </c>
      <c r="G72" s="44">
        <v>12</v>
      </c>
      <c r="H72" s="44">
        <f t="shared" si="1"/>
        <v>0.10833333333333334</v>
      </c>
      <c r="J72" s="83" t="s">
        <v>1706</v>
      </c>
      <c r="K72" s="83" t="s">
        <v>5488</v>
      </c>
    </row>
    <row r="73" spans="1:11" x14ac:dyDescent="0.3">
      <c r="A73" s="73"/>
      <c r="B73" s="73">
        <v>70</v>
      </c>
      <c r="C73" s="73" t="s">
        <v>5381</v>
      </c>
      <c r="D73" s="107">
        <v>50</v>
      </c>
      <c r="E73" s="80"/>
      <c r="F73" s="99">
        <v>1</v>
      </c>
      <c r="G73" s="44">
        <v>52.14</v>
      </c>
      <c r="J73" s="83" t="s">
        <v>6272</v>
      </c>
    </row>
    <row r="74" spans="1:11" x14ac:dyDescent="0.3">
      <c r="A74" s="73"/>
      <c r="B74" s="73">
        <v>71</v>
      </c>
      <c r="C74" s="80" t="s">
        <v>299</v>
      </c>
      <c r="D74" s="107">
        <v>15</v>
      </c>
      <c r="E74" s="80"/>
      <c r="F74" s="99">
        <v>1</v>
      </c>
      <c r="G74" s="44">
        <v>2</v>
      </c>
      <c r="H74" s="44">
        <f t="shared" si="1"/>
        <v>7.5</v>
      </c>
      <c r="J74" s="83" t="s">
        <v>6273</v>
      </c>
      <c r="K74" s="83" t="s">
        <v>6274</v>
      </c>
    </row>
    <row r="75" spans="1:11" x14ac:dyDescent="0.3">
      <c r="A75" s="73"/>
      <c r="B75" s="73">
        <v>72</v>
      </c>
      <c r="C75" s="80" t="s">
        <v>2593</v>
      </c>
      <c r="D75" s="107">
        <v>10</v>
      </c>
      <c r="E75" s="80"/>
      <c r="F75" s="99">
        <v>1</v>
      </c>
      <c r="G75" s="44">
        <v>4.3499999999999996</v>
      </c>
      <c r="H75" s="44">
        <f t="shared" si="1"/>
        <v>2.298850574712644</v>
      </c>
      <c r="J75" s="83" t="s">
        <v>6275</v>
      </c>
      <c r="K75" s="83" t="s">
        <v>6276</v>
      </c>
    </row>
    <row r="76" spans="1:11" x14ac:dyDescent="0.3">
      <c r="A76" s="73"/>
      <c r="B76" s="73"/>
      <c r="C76" s="80"/>
      <c r="D76" s="119"/>
      <c r="E76" s="80"/>
      <c r="F76" s="80"/>
      <c r="G76" s="99"/>
      <c r="H76" s="44"/>
    </row>
    <row r="77" spans="1:11" x14ac:dyDescent="0.3">
      <c r="A77" s="69" t="s">
        <v>9</v>
      </c>
      <c r="B77" s="73"/>
      <c r="C77" s="73"/>
      <c r="D77" s="119"/>
      <c r="E77" s="80"/>
      <c r="F77" s="80"/>
      <c r="G77" s="99"/>
      <c r="H77" s="80"/>
    </row>
    <row r="78" spans="1:11" x14ac:dyDescent="0.3">
      <c r="A78" s="69"/>
      <c r="B78" s="73">
        <v>73</v>
      </c>
      <c r="C78" s="86" t="s">
        <v>375</v>
      </c>
      <c r="D78" s="120">
        <v>3.6</v>
      </c>
      <c r="E78" s="80">
        <v>4</v>
      </c>
      <c r="F78" s="80">
        <v>1</v>
      </c>
      <c r="G78" s="99">
        <v>1.3</v>
      </c>
      <c r="H78" s="44">
        <f t="shared" ref="H78:H113" si="2">(D78*F78)/G78</f>
        <v>2.7692307692307692</v>
      </c>
      <c r="J78" s="83" t="s">
        <v>6277</v>
      </c>
      <c r="K78" s="83" t="s">
        <v>5496</v>
      </c>
    </row>
    <row r="79" spans="1:11" x14ac:dyDescent="0.3">
      <c r="A79" s="69"/>
      <c r="B79" s="73">
        <v>74</v>
      </c>
      <c r="C79" s="86" t="s">
        <v>497</v>
      </c>
      <c r="D79" s="120">
        <v>3.99</v>
      </c>
      <c r="E79" s="80">
        <v>1</v>
      </c>
      <c r="F79" s="80">
        <v>1</v>
      </c>
      <c r="G79" s="99">
        <v>1</v>
      </c>
      <c r="H79" s="44">
        <f t="shared" si="2"/>
        <v>3.99</v>
      </c>
      <c r="J79" s="83" t="s">
        <v>6278</v>
      </c>
      <c r="K79" s="83" t="s">
        <v>6279</v>
      </c>
    </row>
    <row r="80" spans="1:11" x14ac:dyDescent="0.3">
      <c r="A80" s="69"/>
      <c r="B80" s="73">
        <v>75</v>
      </c>
      <c r="C80" s="86" t="s">
        <v>239</v>
      </c>
      <c r="D80" s="120"/>
      <c r="E80" s="80">
        <v>1</v>
      </c>
      <c r="F80" s="80">
        <v>1</v>
      </c>
      <c r="G80" s="99">
        <v>2</v>
      </c>
      <c r="H80" s="44">
        <f t="shared" si="2"/>
        <v>0</v>
      </c>
      <c r="J80" s="156" t="s">
        <v>6280</v>
      </c>
      <c r="K80" s="83" t="s">
        <v>6281</v>
      </c>
    </row>
    <row r="81" spans="1:11" x14ac:dyDescent="0.3">
      <c r="A81" s="69" t="s">
        <v>10</v>
      </c>
      <c r="B81" s="73"/>
      <c r="C81" s="73"/>
      <c r="D81" s="119"/>
      <c r="E81" s="80"/>
      <c r="F81" s="80"/>
      <c r="G81" s="99"/>
      <c r="H81" s="80"/>
    </row>
    <row r="82" spans="1:11" x14ac:dyDescent="0.3">
      <c r="A82" s="149" t="s">
        <v>2248</v>
      </c>
      <c r="B82" s="73">
        <v>76</v>
      </c>
      <c r="C82" s="86" t="s">
        <v>66</v>
      </c>
      <c r="D82" s="122"/>
      <c r="E82" s="80">
        <v>4</v>
      </c>
      <c r="F82" s="80">
        <v>3</v>
      </c>
      <c r="G82" s="99">
        <v>52.14</v>
      </c>
      <c r="H82" s="44">
        <f t="shared" si="2"/>
        <v>0</v>
      </c>
      <c r="J82" s="83" t="s">
        <v>5574</v>
      </c>
      <c r="K82" s="83" t="s">
        <v>5575</v>
      </c>
    </row>
    <row r="83" spans="1:11" x14ac:dyDescent="0.3">
      <c r="A83" s="149" t="s">
        <v>2248</v>
      </c>
      <c r="B83" s="73">
        <v>77</v>
      </c>
      <c r="C83" s="86" t="s">
        <v>65</v>
      </c>
      <c r="D83" s="120">
        <v>10</v>
      </c>
      <c r="E83" s="80">
        <v>5</v>
      </c>
      <c r="F83" s="80">
        <v>2</v>
      </c>
      <c r="G83" s="99">
        <v>52.14</v>
      </c>
      <c r="H83" s="44">
        <f t="shared" si="2"/>
        <v>0.3835826620636747</v>
      </c>
      <c r="J83" s="83" t="s">
        <v>5574</v>
      </c>
      <c r="K83" s="83" t="s">
        <v>7025</v>
      </c>
    </row>
    <row r="84" spans="1:11" x14ac:dyDescent="0.3">
      <c r="A84" s="149" t="s">
        <v>2241</v>
      </c>
      <c r="B84" s="73">
        <v>78</v>
      </c>
      <c r="C84" s="86" t="s">
        <v>6282</v>
      </c>
      <c r="D84" s="120">
        <v>30</v>
      </c>
      <c r="E84" s="80">
        <v>2</v>
      </c>
      <c r="F84" s="80">
        <v>2</v>
      </c>
      <c r="G84" s="99">
        <v>104.29</v>
      </c>
      <c r="H84" s="44">
        <f t="shared" si="2"/>
        <v>0.57531882251414324</v>
      </c>
      <c r="J84" s="83" t="s">
        <v>6283</v>
      </c>
      <c r="K84" s="83" t="s">
        <v>7026</v>
      </c>
    </row>
    <row r="85" spans="1:11" x14ac:dyDescent="0.3">
      <c r="A85" s="149" t="s">
        <v>2242</v>
      </c>
      <c r="B85" s="73">
        <v>79</v>
      </c>
      <c r="C85" s="86" t="s">
        <v>376</v>
      </c>
      <c r="D85" s="120">
        <v>15</v>
      </c>
      <c r="E85" s="80">
        <v>1</v>
      </c>
      <c r="F85" s="80">
        <v>4</v>
      </c>
      <c r="G85" s="99">
        <v>104.29</v>
      </c>
      <c r="H85" s="44">
        <f t="shared" si="2"/>
        <v>0.57531882251414324</v>
      </c>
      <c r="J85" s="83" t="s">
        <v>6284</v>
      </c>
      <c r="K85" s="83" t="s">
        <v>5580</v>
      </c>
    </row>
    <row r="86" spans="1:11" x14ac:dyDescent="0.3">
      <c r="A86" s="149" t="s">
        <v>2241</v>
      </c>
      <c r="B86" s="73">
        <v>80</v>
      </c>
      <c r="C86" s="86" t="s">
        <v>1110</v>
      </c>
      <c r="D86" s="120">
        <v>12.5</v>
      </c>
      <c r="E86" s="80">
        <v>1</v>
      </c>
      <c r="F86" s="80">
        <v>10</v>
      </c>
      <c r="G86" s="99">
        <v>104.29</v>
      </c>
      <c r="H86" s="44">
        <f t="shared" si="2"/>
        <v>1.1985808802377984</v>
      </c>
      <c r="J86" s="83" t="s">
        <v>6285</v>
      </c>
      <c r="K86" s="83" t="s">
        <v>5582</v>
      </c>
    </row>
    <row r="87" spans="1:11" x14ac:dyDescent="0.3">
      <c r="A87" s="149" t="s">
        <v>2241</v>
      </c>
      <c r="B87" s="73">
        <v>81</v>
      </c>
      <c r="C87" s="86" t="s">
        <v>72</v>
      </c>
      <c r="D87" s="120">
        <v>15</v>
      </c>
      <c r="E87" s="80">
        <v>1</v>
      </c>
      <c r="F87" s="80">
        <v>2</v>
      </c>
      <c r="G87" s="99">
        <v>208.57</v>
      </c>
      <c r="H87" s="44">
        <f t="shared" si="2"/>
        <v>0.14383660162055906</v>
      </c>
      <c r="J87" s="83" t="s">
        <v>5583</v>
      </c>
      <c r="K87" s="83" t="s">
        <v>5584</v>
      </c>
    </row>
    <row r="88" spans="1:11" x14ac:dyDescent="0.3">
      <c r="A88" s="73" t="s">
        <v>2242</v>
      </c>
      <c r="B88" s="73">
        <v>82</v>
      </c>
      <c r="C88" s="50" t="s">
        <v>70</v>
      </c>
      <c r="D88" s="123">
        <v>22.5</v>
      </c>
      <c r="E88" s="80">
        <v>1</v>
      </c>
      <c r="F88" s="80">
        <v>3</v>
      </c>
      <c r="G88" s="99">
        <v>104.29</v>
      </c>
      <c r="H88" s="44">
        <f t="shared" si="2"/>
        <v>0.64723367532841114</v>
      </c>
      <c r="J88" s="83" t="s">
        <v>5585</v>
      </c>
      <c r="K88" s="83" t="s">
        <v>1154</v>
      </c>
    </row>
    <row r="89" spans="1:11" x14ac:dyDescent="0.3">
      <c r="A89" s="73" t="s">
        <v>2241</v>
      </c>
      <c r="B89" s="73">
        <v>83</v>
      </c>
      <c r="C89" s="50" t="s">
        <v>6286</v>
      </c>
      <c r="D89" s="123">
        <v>19.5</v>
      </c>
      <c r="E89" s="80">
        <v>1</v>
      </c>
      <c r="F89" s="80">
        <v>2</v>
      </c>
      <c r="G89" s="99">
        <v>104.29</v>
      </c>
      <c r="H89" s="44">
        <f t="shared" si="2"/>
        <v>0.37395723463419311</v>
      </c>
      <c r="J89" s="83" t="s">
        <v>5586</v>
      </c>
      <c r="K89" s="83" t="s">
        <v>5587</v>
      </c>
    </row>
    <row r="90" spans="1:11" x14ac:dyDescent="0.3">
      <c r="A90" s="73" t="s">
        <v>2241</v>
      </c>
      <c r="B90" s="73">
        <v>84</v>
      </c>
      <c r="C90" s="221" t="s">
        <v>500</v>
      </c>
      <c r="D90" s="123">
        <v>19.5</v>
      </c>
      <c r="E90" s="80">
        <v>1</v>
      </c>
      <c r="F90" s="80">
        <v>2</v>
      </c>
      <c r="G90" s="99">
        <v>104.29</v>
      </c>
      <c r="H90" s="44">
        <f t="shared" si="2"/>
        <v>0.37395723463419311</v>
      </c>
      <c r="J90" s="83" t="s">
        <v>5586</v>
      </c>
      <c r="K90" s="83" t="s">
        <v>1158</v>
      </c>
    </row>
    <row r="91" spans="1:11" x14ac:dyDescent="0.3">
      <c r="A91" s="73" t="s">
        <v>2241</v>
      </c>
      <c r="B91" s="73">
        <v>85</v>
      </c>
      <c r="C91" s="50" t="s">
        <v>552</v>
      </c>
      <c r="D91" s="123">
        <v>22</v>
      </c>
      <c r="E91" s="80">
        <v>1</v>
      </c>
      <c r="F91" s="80">
        <v>1</v>
      </c>
      <c r="G91" s="99">
        <v>260.70999999999998</v>
      </c>
      <c r="H91" s="44">
        <f t="shared" si="2"/>
        <v>8.4384948793678805E-2</v>
      </c>
      <c r="J91" s="83" t="s">
        <v>6287</v>
      </c>
      <c r="K91" s="83" t="s">
        <v>5589</v>
      </c>
    </row>
    <row r="92" spans="1:11" x14ac:dyDescent="0.3">
      <c r="A92" s="73" t="s">
        <v>2241</v>
      </c>
      <c r="B92" s="73">
        <v>86</v>
      </c>
      <c r="C92" s="50" t="s">
        <v>1115</v>
      </c>
      <c r="D92" s="123">
        <v>15</v>
      </c>
      <c r="E92" s="80">
        <v>1</v>
      </c>
      <c r="F92" s="80">
        <v>2</v>
      </c>
      <c r="G92" s="99">
        <v>104.29</v>
      </c>
      <c r="H92" s="44">
        <f t="shared" si="2"/>
        <v>0.28765941125707162</v>
      </c>
      <c r="J92" s="83" t="s">
        <v>6288</v>
      </c>
      <c r="K92" s="83" t="s">
        <v>1162</v>
      </c>
    </row>
    <row r="93" spans="1:11" x14ac:dyDescent="0.3">
      <c r="A93" s="73" t="s">
        <v>2242</v>
      </c>
      <c r="B93" s="73">
        <v>87</v>
      </c>
      <c r="C93" s="50" t="s">
        <v>76</v>
      </c>
      <c r="D93" s="123">
        <v>99</v>
      </c>
      <c r="E93" s="80">
        <v>1</v>
      </c>
      <c r="F93" s="80">
        <v>1</v>
      </c>
      <c r="G93" s="99">
        <v>521.42999999999995</v>
      </c>
      <c r="H93" s="44">
        <f t="shared" si="2"/>
        <v>0.18986249352741502</v>
      </c>
      <c r="J93" s="83" t="s">
        <v>5591</v>
      </c>
      <c r="K93" s="83" t="s">
        <v>7027</v>
      </c>
    </row>
    <row r="94" spans="1:11" x14ac:dyDescent="0.3">
      <c r="A94" s="73" t="s">
        <v>2241</v>
      </c>
      <c r="B94" s="73">
        <v>88</v>
      </c>
      <c r="C94" s="50" t="s">
        <v>303</v>
      </c>
      <c r="D94" s="123">
        <v>19.5</v>
      </c>
      <c r="E94" s="80"/>
      <c r="F94" s="80">
        <v>2</v>
      </c>
      <c r="G94" s="99">
        <v>156.43</v>
      </c>
      <c r="H94" s="44">
        <f t="shared" si="2"/>
        <v>0.24931279166400305</v>
      </c>
      <c r="J94" s="83" t="s">
        <v>5593</v>
      </c>
      <c r="K94" s="83" t="s">
        <v>5594</v>
      </c>
    </row>
    <row r="95" spans="1:11" x14ac:dyDescent="0.3">
      <c r="A95" s="73" t="s">
        <v>2241</v>
      </c>
      <c r="B95" s="73">
        <v>89</v>
      </c>
      <c r="C95" s="50" t="s">
        <v>1118</v>
      </c>
      <c r="D95" s="123">
        <v>55.3</v>
      </c>
      <c r="E95" s="80"/>
      <c r="F95" s="80">
        <v>1</v>
      </c>
      <c r="G95" s="99">
        <v>260.70999999999998</v>
      </c>
      <c r="H95" s="44">
        <f t="shared" si="2"/>
        <v>0.21211307583138353</v>
      </c>
      <c r="J95" s="83" t="s">
        <v>5595</v>
      </c>
      <c r="K95" s="83" t="s">
        <v>5596</v>
      </c>
    </row>
    <row r="96" spans="1:11" x14ac:dyDescent="0.3">
      <c r="A96" s="73" t="s">
        <v>2241</v>
      </c>
      <c r="B96" s="73">
        <v>90</v>
      </c>
      <c r="C96" s="50" t="s">
        <v>502</v>
      </c>
      <c r="D96" s="123">
        <v>41.3</v>
      </c>
      <c r="E96" s="80"/>
      <c r="F96" s="80">
        <v>1</v>
      </c>
      <c r="G96" s="99">
        <v>260.70999999999998</v>
      </c>
      <c r="H96" s="44">
        <f t="shared" si="2"/>
        <v>0.15841356296267883</v>
      </c>
      <c r="J96" s="83" t="s">
        <v>5595</v>
      </c>
      <c r="K96" s="83" t="s">
        <v>5597</v>
      </c>
    </row>
    <row r="97" spans="1:11" x14ac:dyDescent="0.3">
      <c r="A97" s="73" t="s">
        <v>2241</v>
      </c>
      <c r="B97" s="73">
        <v>91</v>
      </c>
      <c r="C97" s="50" t="s">
        <v>6289</v>
      </c>
      <c r="D97" s="123">
        <v>49.99</v>
      </c>
      <c r="E97" s="80"/>
      <c r="F97" s="80">
        <v>1</v>
      </c>
      <c r="G97" s="99">
        <v>260.70999999999998</v>
      </c>
      <c r="H97" s="44">
        <f t="shared" si="2"/>
        <v>0.19174561773618198</v>
      </c>
      <c r="J97" s="83" t="s">
        <v>5598</v>
      </c>
      <c r="K97" s="83" t="s">
        <v>7028</v>
      </c>
    </row>
    <row r="98" spans="1:11" x14ac:dyDescent="0.3">
      <c r="A98" s="73" t="s">
        <v>2561</v>
      </c>
      <c r="B98" s="73">
        <v>92</v>
      </c>
      <c r="C98" s="50" t="s">
        <v>1121</v>
      </c>
      <c r="D98" s="123">
        <v>9</v>
      </c>
      <c r="E98" s="80"/>
      <c r="F98" s="80">
        <v>2</v>
      </c>
      <c r="G98" s="99">
        <v>260.70999999999998</v>
      </c>
      <c r="H98" s="44">
        <f t="shared" si="2"/>
        <v>6.904223083119175E-2</v>
      </c>
      <c r="J98" s="83" t="s">
        <v>5600</v>
      </c>
      <c r="K98" s="83" t="s">
        <v>1179</v>
      </c>
    </row>
    <row r="99" spans="1:11" x14ac:dyDescent="0.3">
      <c r="A99" s="73" t="s">
        <v>2241</v>
      </c>
      <c r="B99" s="73">
        <v>93</v>
      </c>
      <c r="C99" s="50" t="s">
        <v>67</v>
      </c>
      <c r="D99" s="123">
        <v>20</v>
      </c>
      <c r="E99" s="80"/>
      <c r="F99" s="80">
        <v>1</v>
      </c>
      <c r="G99" s="99">
        <v>260.70999999999998</v>
      </c>
      <c r="H99" s="44">
        <f t="shared" si="2"/>
        <v>7.6713589812435284E-2</v>
      </c>
      <c r="J99" s="83" t="s">
        <v>5601</v>
      </c>
      <c r="K99" s="83" t="s">
        <v>5602</v>
      </c>
    </row>
    <row r="100" spans="1:11" x14ac:dyDescent="0.3">
      <c r="A100" s="73" t="s">
        <v>2241</v>
      </c>
      <c r="B100" s="73">
        <v>94</v>
      </c>
      <c r="C100" s="50" t="s">
        <v>68</v>
      </c>
      <c r="D100" s="123">
        <v>24.99</v>
      </c>
      <c r="E100" s="80"/>
      <c r="F100" s="80">
        <v>2</v>
      </c>
      <c r="G100" s="99">
        <v>104.29</v>
      </c>
      <c r="H100" s="44">
        <f t="shared" si="2"/>
        <v>0.47924057915428125</v>
      </c>
      <c r="J100" s="83" t="s">
        <v>5586</v>
      </c>
      <c r="K100" s="83" t="s">
        <v>5603</v>
      </c>
    </row>
    <row r="101" spans="1:11" x14ac:dyDescent="0.3">
      <c r="A101" s="73" t="s">
        <v>2560</v>
      </c>
      <c r="B101" s="73">
        <v>95</v>
      </c>
      <c r="C101" s="80" t="s">
        <v>2775</v>
      </c>
      <c r="D101" s="119">
        <v>18.97</v>
      </c>
      <c r="E101" s="80"/>
      <c r="F101" s="80">
        <v>1</v>
      </c>
      <c r="G101" s="99">
        <v>104.285714</v>
      </c>
      <c r="H101" s="44">
        <f t="shared" si="2"/>
        <v>0.1819041100874085</v>
      </c>
      <c r="J101" s="83" t="s">
        <v>6290</v>
      </c>
      <c r="K101" s="83" t="s">
        <v>1169</v>
      </c>
    </row>
    <row r="102" spans="1:11" x14ac:dyDescent="0.3">
      <c r="A102" s="73" t="s">
        <v>2560</v>
      </c>
      <c r="B102" s="73">
        <v>96</v>
      </c>
      <c r="C102" s="80" t="s">
        <v>84</v>
      </c>
      <c r="D102" s="119">
        <v>7</v>
      </c>
      <c r="E102" s="80"/>
      <c r="F102" s="80">
        <v>1</v>
      </c>
      <c r="G102" s="99">
        <v>104.285714</v>
      </c>
      <c r="H102" s="44">
        <f t="shared" si="2"/>
        <v>6.7123287855132302E-2</v>
      </c>
      <c r="J102" s="83" t="s">
        <v>6290</v>
      </c>
      <c r="K102" s="83" t="s">
        <v>1170</v>
      </c>
    </row>
    <row r="103" spans="1:11" x14ac:dyDescent="0.3">
      <c r="A103" s="73" t="s">
        <v>2560</v>
      </c>
      <c r="B103" s="73">
        <v>97</v>
      </c>
      <c r="C103" s="80" t="s">
        <v>1117</v>
      </c>
      <c r="D103" s="119">
        <v>10</v>
      </c>
      <c r="E103" s="80"/>
      <c r="F103" s="80">
        <v>1</v>
      </c>
      <c r="G103" s="99">
        <v>104.285714</v>
      </c>
      <c r="H103" s="44">
        <f t="shared" si="2"/>
        <v>9.5890411221617566E-2</v>
      </c>
      <c r="J103" s="83" t="s">
        <v>6290</v>
      </c>
      <c r="K103" s="83" t="s">
        <v>1171</v>
      </c>
    </row>
    <row r="104" spans="1:11" x14ac:dyDescent="0.3">
      <c r="A104" s="73" t="s">
        <v>5516</v>
      </c>
      <c r="B104" s="73">
        <v>98</v>
      </c>
      <c r="C104" s="80" t="s">
        <v>81</v>
      </c>
      <c r="D104" s="119">
        <v>7.5</v>
      </c>
      <c r="E104" s="80"/>
      <c r="F104" s="80">
        <v>2</v>
      </c>
      <c r="G104" s="99">
        <v>521.42999999999995</v>
      </c>
      <c r="H104" s="44">
        <f t="shared" si="2"/>
        <v>2.8767044473850759E-2</v>
      </c>
      <c r="J104" s="83" t="s">
        <v>6291</v>
      </c>
      <c r="K104" s="83" t="s">
        <v>5606</v>
      </c>
    </row>
    <row r="105" spans="1:11" x14ac:dyDescent="0.3">
      <c r="A105" s="73" t="s">
        <v>5516</v>
      </c>
      <c r="B105" s="73">
        <v>99</v>
      </c>
      <c r="C105" s="80" t="s">
        <v>1737</v>
      </c>
      <c r="D105" s="119">
        <v>9.5</v>
      </c>
      <c r="E105" s="80"/>
      <c r="F105" s="80">
        <v>2</v>
      </c>
      <c r="G105" s="99">
        <v>521.42999999999995</v>
      </c>
      <c r="H105" s="44">
        <f t="shared" si="2"/>
        <v>3.6438256333544299E-2</v>
      </c>
      <c r="J105" s="83" t="s">
        <v>6292</v>
      </c>
      <c r="K105" s="83" t="s">
        <v>5608</v>
      </c>
    </row>
    <row r="106" spans="1:11" x14ac:dyDescent="0.3">
      <c r="A106" s="73" t="s">
        <v>5517</v>
      </c>
      <c r="B106" s="73">
        <v>100</v>
      </c>
      <c r="C106" s="80" t="s">
        <v>5518</v>
      </c>
      <c r="D106" s="119">
        <v>15</v>
      </c>
      <c r="E106" s="80"/>
      <c r="F106" s="80">
        <v>1</v>
      </c>
      <c r="G106" s="99">
        <v>260.70999999999998</v>
      </c>
      <c r="H106" s="44">
        <f t="shared" si="2"/>
        <v>5.7535192359326456E-2</v>
      </c>
      <c r="J106" s="83" t="s">
        <v>5609</v>
      </c>
      <c r="K106" s="83" t="s">
        <v>5610</v>
      </c>
    </row>
    <row r="107" spans="1:11" x14ac:dyDescent="0.3">
      <c r="A107" s="73" t="s">
        <v>2562</v>
      </c>
      <c r="B107" s="73">
        <v>101</v>
      </c>
      <c r="C107" s="50" t="s">
        <v>80</v>
      </c>
      <c r="D107" s="123">
        <v>3.99</v>
      </c>
      <c r="E107" s="80"/>
      <c r="F107" s="80">
        <v>1</v>
      </c>
      <c r="G107" s="99">
        <v>52.14</v>
      </c>
      <c r="H107" s="44">
        <f t="shared" si="2"/>
        <v>7.652474108170311E-2</v>
      </c>
      <c r="J107" s="83" t="s">
        <v>6293</v>
      </c>
      <c r="K107" s="83" t="s">
        <v>7029</v>
      </c>
    </row>
    <row r="108" spans="1:11" x14ac:dyDescent="0.3">
      <c r="A108" s="73" t="s">
        <v>2562</v>
      </c>
      <c r="B108" s="73">
        <v>102</v>
      </c>
      <c r="C108" s="50" t="s">
        <v>5126</v>
      </c>
      <c r="D108" s="123">
        <v>35</v>
      </c>
      <c r="E108" s="80"/>
      <c r="F108" s="80">
        <v>1</v>
      </c>
      <c r="G108" s="99">
        <v>104.29</v>
      </c>
      <c r="H108" s="44">
        <f t="shared" si="2"/>
        <v>0.33560264646658355</v>
      </c>
      <c r="J108" s="83" t="s">
        <v>6294</v>
      </c>
      <c r="K108" s="83" t="s">
        <v>7030</v>
      </c>
    </row>
    <row r="109" spans="1:11" x14ac:dyDescent="0.3">
      <c r="A109" s="73" t="s">
        <v>2251</v>
      </c>
      <c r="B109" s="73">
        <v>103</v>
      </c>
      <c r="C109" s="50" t="s">
        <v>1123</v>
      </c>
      <c r="D109" s="123">
        <v>11.24</v>
      </c>
      <c r="E109" s="80"/>
      <c r="F109" s="80">
        <v>1</v>
      </c>
      <c r="G109" s="99">
        <v>52.14</v>
      </c>
      <c r="H109" s="44">
        <f t="shared" si="2"/>
        <v>0.2155734560797852</v>
      </c>
      <c r="J109" s="83" t="s">
        <v>6295</v>
      </c>
      <c r="K109" s="83" t="s">
        <v>5638</v>
      </c>
    </row>
    <row r="110" spans="1:11" x14ac:dyDescent="0.3">
      <c r="A110" s="73" t="s">
        <v>2251</v>
      </c>
      <c r="B110" s="73">
        <v>104</v>
      </c>
      <c r="C110" s="50" t="s">
        <v>1123</v>
      </c>
      <c r="D110" s="123">
        <v>15</v>
      </c>
      <c r="E110" s="80"/>
      <c r="F110" s="80">
        <v>1</v>
      </c>
      <c r="G110" s="99">
        <v>52.14</v>
      </c>
      <c r="H110" s="44">
        <f t="shared" si="2"/>
        <v>0.28768699654775604</v>
      </c>
      <c r="J110" s="83" t="s">
        <v>6295</v>
      </c>
      <c r="K110" s="83" t="s">
        <v>5639</v>
      </c>
    </row>
    <row r="111" spans="1:11" x14ac:dyDescent="0.3">
      <c r="A111" s="73" t="s">
        <v>2251</v>
      </c>
      <c r="B111" s="73">
        <v>105</v>
      </c>
      <c r="C111" s="50" t="s">
        <v>78</v>
      </c>
      <c r="D111" s="123">
        <v>30</v>
      </c>
      <c r="E111" s="80"/>
      <c r="F111" s="80">
        <v>1</v>
      </c>
      <c r="G111" s="99">
        <v>52.14</v>
      </c>
      <c r="H111" s="44">
        <f t="shared" si="2"/>
        <v>0.57537399309551207</v>
      </c>
      <c r="J111" s="83" t="s">
        <v>5640</v>
      </c>
      <c r="K111" s="83" t="s">
        <v>7031</v>
      </c>
    </row>
    <row r="112" spans="1:11" x14ac:dyDescent="0.3">
      <c r="A112" s="73" t="s">
        <v>2562</v>
      </c>
      <c r="B112" s="73">
        <v>106</v>
      </c>
      <c r="C112" s="50" t="s">
        <v>79</v>
      </c>
      <c r="D112" s="123">
        <v>9.5</v>
      </c>
      <c r="E112" s="80"/>
      <c r="F112" s="80">
        <v>1</v>
      </c>
      <c r="G112" s="99">
        <v>104.29</v>
      </c>
      <c r="H112" s="44">
        <f t="shared" si="2"/>
        <v>9.1092146898072671E-2</v>
      </c>
      <c r="J112" s="83" t="s">
        <v>5642</v>
      </c>
      <c r="K112" s="83" t="s">
        <v>7032</v>
      </c>
    </row>
    <row r="113" spans="1:11" x14ac:dyDescent="0.3">
      <c r="A113" s="73" t="s">
        <v>2562</v>
      </c>
      <c r="B113" s="73">
        <v>107</v>
      </c>
      <c r="C113" s="50" t="s">
        <v>6296</v>
      </c>
      <c r="D113" s="123">
        <v>40</v>
      </c>
      <c r="E113" s="80"/>
      <c r="F113" s="80">
        <v>1</v>
      </c>
      <c r="G113" s="99">
        <v>260.70999999999998</v>
      </c>
      <c r="H113" s="44">
        <f t="shared" si="2"/>
        <v>0.15342717962487057</v>
      </c>
      <c r="I113" s="73"/>
      <c r="J113" s="83" t="s">
        <v>1134</v>
      </c>
      <c r="K113" s="83" t="s">
        <v>7033</v>
      </c>
    </row>
    <row r="114" spans="1:11" x14ac:dyDescent="0.3">
      <c r="A114" s="73"/>
      <c r="B114" s="73"/>
      <c r="C114" s="50"/>
      <c r="D114" s="123"/>
      <c r="E114" s="80"/>
      <c r="F114" s="80"/>
      <c r="G114" s="99"/>
      <c r="H114" s="99"/>
      <c r="I114" s="80"/>
    </row>
    <row r="115" spans="1:11" x14ac:dyDescent="0.3">
      <c r="A115" s="69" t="s">
        <v>11</v>
      </c>
      <c r="B115" s="73"/>
      <c r="C115" s="73"/>
      <c r="D115" s="119"/>
      <c r="E115" s="80"/>
      <c r="F115" s="80"/>
      <c r="G115" s="99"/>
      <c r="H115" s="80"/>
    </row>
    <row r="116" spans="1:11" x14ac:dyDescent="0.3">
      <c r="A116" s="149" t="s">
        <v>87</v>
      </c>
      <c r="B116" s="73">
        <v>108</v>
      </c>
      <c r="C116" s="86" t="s">
        <v>87</v>
      </c>
      <c r="D116" s="120"/>
      <c r="E116" s="80"/>
      <c r="F116" s="80">
        <v>1</v>
      </c>
      <c r="G116" s="99">
        <v>1</v>
      </c>
      <c r="H116" s="44">
        <f t="shared" ref="H116:H121" si="3">(D116*F116)/G116</f>
        <v>0</v>
      </c>
      <c r="J116" s="83" t="s">
        <v>6297</v>
      </c>
    </row>
    <row r="117" spans="1:11" x14ac:dyDescent="0.3">
      <c r="A117" s="73" t="s">
        <v>6298</v>
      </c>
      <c r="B117" s="73">
        <v>109</v>
      </c>
      <c r="C117" s="50" t="s">
        <v>88</v>
      </c>
      <c r="D117" s="123">
        <v>5.7711983979000001</v>
      </c>
      <c r="E117" s="80"/>
      <c r="F117" s="80">
        <v>1</v>
      </c>
      <c r="G117" s="99">
        <v>52.142857100000001</v>
      </c>
      <c r="H117" s="44">
        <f t="shared" si="3"/>
        <v>0.11068051731097028</v>
      </c>
      <c r="J117" s="83" t="s">
        <v>1183</v>
      </c>
    </row>
    <row r="118" spans="1:11" x14ac:dyDescent="0.3">
      <c r="A118" s="73" t="s">
        <v>6299</v>
      </c>
      <c r="B118" s="73">
        <v>110</v>
      </c>
      <c r="C118" s="50" t="s">
        <v>554</v>
      </c>
      <c r="D118" s="123">
        <v>7.1537884313999998</v>
      </c>
      <c r="E118" s="80"/>
      <c r="F118" s="80">
        <v>1</v>
      </c>
      <c r="G118" s="99"/>
      <c r="H118" s="44" t="e">
        <f t="shared" si="3"/>
        <v>#DIV/0!</v>
      </c>
      <c r="J118" s="83" t="s">
        <v>6300</v>
      </c>
    </row>
    <row r="119" spans="1:11" x14ac:dyDescent="0.3">
      <c r="A119" s="73" t="s">
        <v>89</v>
      </c>
      <c r="B119" s="73">
        <v>111</v>
      </c>
      <c r="C119" s="50" t="s">
        <v>89</v>
      </c>
      <c r="D119" s="108">
        <v>1.72</v>
      </c>
      <c r="E119" s="80"/>
      <c r="F119" s="80">
        <v>1</v>
      </c>
      <c r="G119" s="99">
        <v>52.142857100000001</v>
      </c>
      <c r="H119" s="44">
        <f t="shared" si="3"/>
        <v>3.2986301396975039E-2</v>
      </c>
      <c r="J119" s="83" t="s">
        <v>6301</v>
      </c>
    </row>
    <row r="120" spans="1:11" x14ac:dyDescent="0.3">
      <c r="A120" s="73" t="s">
        <v>267</v>
      </c>
      <c r="B120" s="73">
        <v>112</v>
      </c>
      <c r="C120" s="50" t="s">
        <v>90</v>
      </c>
      <c r="D120" s="123">
        <v>13.0944656076</v>
      </c>
      <c r="E120" s="80"/>
      <c r="F120" s="80">
        <v>1</v>
      </c>
      <c r="G120" s="99">
        <v>52.142857100000001</v>
      </c>
      <c r="H120" s="44">
        <f t="shared" si="3"/>
        <v>0.25112673788640555</v>
      </c>
      <c r="J120" s="83" t="s">
        <v>1186</v>
      </c>
    </row>
    <row r="121" spans="1:11" x14ac:dyDescent="0.3">
      <c r="A121" s="73" t="s">
        <v>268</v>
      </c>
      <c r="B121" s="73">
        <v>113</v>
      </c>
      <c r="C121" s="50" t="s">
        <v>91</v>
      </c>
      <c r="D121" s="123">
        <v>145.35</v>
      </c>
      <c r="E121" s="80"/>
      <c r="F121" s="80">
        <v>1</v>
      </c>
      <c r="G121" s="99">
        <v>52.142857100000001</v>
      </c>
      <c r="H121" s="44">
        <f t="shared" si="3"/>
        <v>2.7875342488664665</v>
      </c>
      <c r="J121" s="83" t="s">
        <v>6302</v>
      </c>
    </row>
    <row r="122" spans="1:11" x14ac:dyDescent="0.3">
      <c r="A122" s="73"/>
      <c r="B122" s="73"/>
      <c r="C122" s="50"/>
      <c r="D122" s="123"/>
      <c r="E122" s="80"/>
      <c r="F122" s="80"/>
      <c r="G122" s="99"/>
      <c r="H122" s="99"/>
    </row>
    <row r="123" spans="1:11" x14ac:dyDescent="0.3">
      <c r="A123" s="160" t="s">
        <v>12</v>
      </c>
      <c r="B123" s="161"/>
      <c r="C123" s="161"/>
      <c r="D123" s="119"/>
      <c r="E123" s="80"/>
      <c r="F123" s="80"/>
      <c r="G123" s="99"/>
      <c r="H123" s="80"/>
    </row>
    <row r="124" spans="1:11" x14ac:dyDescent="0.3">
      <c r="A124" s="149" t="s">
        <v>5650</v>
      </c>
      <c r="B124" s="73">
        <v>114</v>
      </c>
      <c r="C124" s="150" t="s">
        <v>504</v>
      </c>
      <c r="D124" s="151">
        <v>10.98</v>
      </c>
      <c r="E124" s="73">
        <v>1</v>
      </c>
      <c r="F124" s="73">
        <v>1</v>
      </c>
      <c r="G124" s="135">
        <v>1042.8599999999999</v>
      </c>
      <c r="H124" s="44">
        <f t="shared" ref="H124:H187" si="4">(D124*F124)/G124</f>
        <v>1.0528738277429379E-2</v>
      </c>
      <c r="J124" s="83" t="s">
        <v>6760</v>
      </c>
      <c r="K124" s="83" t="s">
        <v>5681</v>
      </c>
    </row>
    <row r="125" spans="1:11" x14ac:dyDescent="0.3">
      <c r="A125" s="73" t="s">
        <v>5650</v>
      </c>
      <c r="B125" s="73">
        <v>115</v>
      </c>
      <c r="C125" s="150" t="s">
        <v>505</v>
      </c>
      <c r="D125" s="151">
        <v>5.12</v>
      </c>
      <c r="E125" s="73">
        <v>1</v>
      </c>
      <c r="F125" s="73">
        <v>1</v>
      </c>
      <c r="G125" s="135">
        <v>1042.8599999999999</v>
      </c>
      <c r="H125" s="44">
        <f t="shared" si="4"/>
        <v>4.9095755902038634E-3</v>
      </c>
      <c r="J125" s="83" t="s">
        <v>5682</v>
      </c>
      <c r="K125" s="83" t="s">
        <v>5683</v>
      </c>
    </row>
    <row r="126" spans="1:11" x14ac:dyDescent="0.3">
      <c r="A126" s="73" t="s">
        <v>5650</v>
      </c>
      <c r="B126" s="73">
        <v>116</v>
      </c>
      <c r="C126" s="150" t="s">
        <v>506</v>
      </c>
      <c r="D126" s="151">
        <v>3.28</v>
      </c>
      <c r="E126" s="73"/>
      <c r="F126" s="73">
        <v>1</v>
      </c>
      <c r="G126" s="135">
        <v>1042.8599999999999</v>
      </c>
      <c r="H126" s="44">
        <f t="shared" si="4"/>
        <v>3.1451968624743496E-3</v>
      </c>
      <c r="J126" s="83" t="s">
        <v>6761</v>
      </c>
      <c r="K126" s="83" t="s">
        <v>5685</v>
      </c>
    </row>
    <row r="127" spans="1:11" x14ac:dyDescent="0.3">
      <c r="A127" s="73" t="s">
        <v>2269</v>
      </c>
      <c r="B127" s="73">
        <v>117</v>
      </c>
      <c r="C127" s="150" t="s">
        <v>1188</v>
      </c>
      <c r="D127" s="151">
        <v>16</v>
      </c>
      <c r="E127" s="73"/>
      <c r="F127" s="73">
        <v>1</v>
      </c>
      <c r="G127" s="135">
        <v>260.70999999999998</v>
      </c>
      <c r="H127" s="44">
        <f t="shared" si="4"/>
        <v>6.1370871849948223E-2</v>
      </c>
      <c r="J127" s="83" t="s">
        <v>6762</v>
      </c>
      <c r="K127" s="83" t="s">
        <v>6527</v>
      </c>
    </row>
    <row r="128" spans="1:11" x14ac:dyDescent="0.3">
      <c r="A128" s="73" t="s">
        <v>2269</v>
      </c>
      <c r="B128" s="73">
        <v>118</v>
      </c>
      <c r="C128" s="150" t="s">
        <v>1188</v>
      </c>
      <c r="D128" s="151"/>
      <c r="E128" s="73">
        <v>1</v>
      </c>
      <c r="F128" s="73">
        <v>1</v>
      </c>
      <c r="G128" s="135">
        <v>104.29</v>
      </c>
      <c r="H128" s="44">
        <f t="shared" si="4"/>
        <v>0</v>
      </c>
      <c r="J128" s="83" t="s">
        <v>6763</v>
      </c>
      <c r="K128" s="83" t="s">
        <v>6764</v>
      </c>
    </row>
    <row r="129" spans="1:11" x14ac:dyDescent="0.3">
      <c r="A129" s="73" t="s">
        <v>2269</v>
      </c>
      <c r="B129" s="73">
        <v>119</v>
      </c>
      <c r="C129" s="86" t="s">
        <v>6915</v>
      </c>
      <c r="D129" s="151">
        <v>5</v>
      </c>
      <c r="E129" s="73">
        <v>1</v>
      </c>
      <c r="F129" s="73">
        <v>1</v>
      </c>
      <c r="G129" s="135">
        <v>521.42999999999995</v>
      </c>
      <c r="H129" s="44">
        <f t="shared" si="4"/>
        <v>9.5890148246169198E-3</v>
      </c>
      <c r="J129" s="83" t="s">
        <v>6765</v>
      </c>
      <c r="K129" s="83" t="s">
        <v>1194</v>
      </c>
    </row>
    <row r="130" spans="1:11" x14ac:dyDescent="0.3">
      <c r="A130" s="73" t="s">
        <v>2269</v>
      </c>
      <c r="B130" s="73">
        <v>120</v>
      </c>
      <c r="C130" s="86" t="s">
        <v>6924</v>
      </c>
      <c r="D130" s="151">
        <v>6.5</v>
      </c>
      <c r="E130" s="73">
        <v>1</v>
      </c>
      <c r="F130" s="73">
        <v>1</v>
      </c>
      <c r="G130" s="135">
        <v>521.42999999999995</v>
      </c>
      <c r="H130" s="44">
        <f t="shared" si="4"/>
        <v>1.2465719272001996E-2</v>
      </c>
      <c r="J130" s="83" t="s">
        <v>6555</v>
      </c>
      <c r="K130" s="83" t="s">
        <v>1823</v>
      </c>
    </row>
    <row r="131" spans="1:11" x14ac:dyDescent="0.3">
      <c r="A131" s="73" t="s">
        <v>2269</v>
      </c>
      <c r="B131" s="73">
        <v>121</v>
      </c>
      <c r="C131" s="150" t="s">
        <v>1189</v>
      </c>
      <c r="D131" s="151"/>
      <c r="E131" s="73">
        <v>6</v>
      </c>
      <c r="F131" s="73">
        <v>1</v>
      </c>
      <c r="G131" s="135">
        <v>1042.8599999999999</v>
      </c>
      <c r="H131" s="44">
        <f t="shared" si="4"/>
        <v>0</v>
      </c>
      <c r="J131" s="83" t="s">
        <v>6766</v>
      </c>
      <c r="K131" s="83" t="s">
        <v>6767</v>
      </c>
    </row>
    <row r="132" spans="1:11" x14ac:dyDescent="0.3">
      <c r="A132" s="73" t="s">
        <v>2270</v>
      </c>
      <c r="B132" s="73">
        <v>122</v>
      </c>
      <c r="C132" s="86" t="s">
        <v>6915</v>
      </c>
      <c r="D132" s="151">
        <v>5</v>
      </c>
      <c r="E132" s="73">
        <v>1</v>
      </c>
      <c r="F132" s="73">
        <v>1</v>
      </c>
      <c r="G132" s="135">
        <v>521.42999999999995</v>
      </c>
      <c r="H132" s="44">
        <f t="shared" si="4"/>
        <v>9.5890148246169198E-3</v>
      </c>
      <c r="J132" s="83" t="s">
        <v>6765</v>
      </c>
      <c r="K132" s="83" t="s">
        <v>1194</v>
      </c>
    </row>
    <row r="133" spans="1:11" x14ac:dyDescent="0.3">
      <c r="A133" s="73" t="s">
        <v>2270</v>
      </c>
      <c r="B133" s="73">
        <v>123</v>
      </c>
      <c r="C133" s="86" t="s">
        <v>6924</v>
      </c>
      <c r="D133" s="151">
        <v>6.5</v>
      </c>
      <c r="E133" s="73">
        <v>1</v>
      </c>
      <c r="F133" s="73">
        <v>2</v>
      </c>
      <c r="G133" s="135">
        <v>521.42999999999995</v>
      </c>
      <c r="H133" s="44">
        <f t="shared" si="4"/>
        <v>2.4931438544003991E-2</v>
      </c>
      <c r="J133" s="83" t="s">
        <v>6768</v>
      </c>
      <c r="K133" s="83" t="s">
        <v>1823</v>
      </c>
    </row>
    <row r="134" spans="1:11" x14ac:dyDescent="0.3">
      <c r="A134" s="73" t="s">
        <v>2270</v>
      </c>
      <c r="B134" s="73">
        <v>124</v>
      </c>
      <c r="C134" s="86" t="s">
        <v>6955</v>
      </c>
      <c r="D134" s="151"/>
      <c r="E134" s="73">
        <v>1</v>
      </c>
      <c r="F134" s="73">
        <v>1</v>
      </c>
      <c r="G134" s="135">
        <v>521.42999999999995</v>
      </c>
      <c r="H134" s="44">
        <f t="shared" si="4"/>
        <v>0</v>
      </c>
      <c r="J134" s="83" t="s">
        <v>6769</v>
      </c>
      <c r="K134" s="83" t="s">
        <v>6770</v>
      </c>
    </row>
    <row r="135" spans="1:11" x14ac:dyDescent="0.3">
      <c r="A135" s="73" t="s">
        <v>2270</v>
      </c>
      <c r="B135" s="73">
        <v>125</v>
      </c>
      <c r="C135" s="86" t="s">
        <v>6956</v>
      </c>
      <c r="D135" s="151">
        <v>15</v>
      </c>
      <c r="E135" s="73">
        <v>1</v>
      </c>
      <c r="F135" s="73">
        <v>1</v>
      </c>
      <c r="G135" s="135">
        <v>521.42999999999995</v>
      </c>
      <c r="H135" s="44">
        <f t="shared" si="4"/>
        <v>2.8767044473850759E-2</v>
      </c>
      <c r="J135" s="83" t="s">
        <v>6771</v>
      </c>
      <c r="K135" s="83" t="s">
        <v>1206</v>
      </c>
    </row>
    <row r="136" spans="1:11" x14ac:dyDescent="0.3">
      <c r="A136" s="73" t="s">
        <v>2270</v>
      </c>
      <c r="B136" s="73">
        <v>126</v>
      </c>
      <c r="C136" s="86" t="s">
        <v>6957</v>
      </c>
      <c r="D136" s="151">
        <v>3.49</v>
      </c>
      <c r="E136" s="73">
        <v>25</v>
      </c>
      <c r="F136" s="73">
        <v>1</v>
      </c>
      <c r="G136" s="135">
        <v>1042.8599999999999</v>
      </c>
      <c r="H136" s="44">
        <f t="shared" si="4"/>
        <v>3.3465661737913052E-3</v>
      </c>
      <c r="J136" s="83" t="s">
        <v>5903</v>
      </c>
      <c r="K136" s="83" t="s">
        <v>1933</v>
      </c>
    </row>
    <row r="137" spans="1:11" x14ac:dyDescent="0.3">
      <c r="A137" s="73" t="s">
        <v>2270</v>
      </c>
      <c r="B137" s="73">
        <v>127</v>
      </c>
      <c r="C137" s="86" t="s">
        <v>6958</v>
      </c>
      <c r="D137" s="151">
        <v>26.15</v>
      </c>
      <c r="E137" s="73"/>
      <c r="F137" s="73">
        <v>3</v>
      </c>
      <c r="G137" s="135">
        <v>521.42999999999995</v>
      </c>
      <c r="H137" s="44">
        <f t="shared" si="4"/>
        <v>0.15045164259823945</v>
      </c>
      <c r="J137" s="83" t="s">
        <v>6772</v>
      </c>
      <c r="K137" s="83" t="s">
        <v>6537</v>
      </c>
    </row>
    <row r="138" spans="1:11" x14ac:dyDescent="0.3">
      <c r="A138" s="73" t="s">
        <v>2270</v>
      </c>
      <c r="B138" s="73">
        <v>128</v>
      </c>
      <c r="C138" s="86" t="s">
        <v>6959</v>
      </c>
      <c r="D138" s="151">
        <v>3</v>
      </c>
      <c r="E138" s="73">
        <v>1</v>
      </c>
      <c r="F138" s="73">
        <v>1</v>
      </c>
      <c r="G138" s="135">
        <v>1042.8599999999999</v>
      </c>
      <c r="H138" s="44">
        <f t="shared" si="4"/>
        <v>2.8767044473850759E-3</v>
      </c>
      <c r="J138" s="83" t="s">
        <v>6773</v>
      </c>
      <c r="K138" s="83" t="s">
        <v>1210</v>
      </c>
    </row>
    <row r="139" spans="1:11" x14ac:dyDescent="0.3">
      <c r="A139" s="73" t="s">
        <v>2270</v>
      </c>
      <c r="B139" s="73">
        <v>129</v>
      </c>
      <c r="C139" s="150" t="s">
        <v>97</v>
      </c>
      <c r="D139" s="151">
        <v>209</v>
      </c>
      <c r="E139" s="73">
        <v>1</v>
      </c>
      <c r="F139" s="73">
        <v>1</v>
      </c>
      <c r="G139" s="135">
        <v>521.42999999999995</v>
      </c>
      <c r="H139" s="44">
        <f t="shared" si="4"/>
        <v>0.40082081966898725</v>
      </c>
      <c r="J139" s="83" t="s">
        <v>6774</v>
      </c>
      <c r="K139" s="83" t="s">
        <v>6541</v>
      </c>
    </row>
    <row r="140" spans="1:11" x14ac:dyDescent="0.3">
      <c r="A140" s="73" t="s">
        <v>2270</v>
      </c>
      <c r="B140" s="73">
        <v>130</v>
      </c>
      <c r="C140" s="150" t="s">
        <v>98</v>
      </c>
      <c r="D140" s="151">
        <v>119.9</v>
      </c>
      <c r="E140" s="73">
        <v>1</v>
      </c>
      <c r="F140" s="73">
        <v>1</v>
      </c>
      <c r="G140" s="135">
        <v>521.42999999999995</v>
      </c>
      <c r="H140" s="44">
        <f t="shared" si="4"/>
        <v>0.22994457549431374</v>
      </c>
      <c r="J140" s="83" t="s">
        <v>6775</v>
      </c>
      <c r="K140" s="83" t="s">
        <v>6543</v>
      </c>
    </row>
    <row r="141" spans="1:11" x14ac:dyDescent="0.3">
      <c r="A141" s="73" t="s">
        <v>2270</v>
      </c>
      <c r="B141" s="73">
        <v>131</v>
      </c>
      <c r="C141" s="150" t="s">
        <v>98</v>
      </c>
      <c r="D141" s="151">
        <v>209.99</v>
      </c>
      <c r="E141" s="73">
        <v>1</v>
      </c>
      <c r="F141" s="73">
        <v>1</v>
      </c>
      <c r="G141" s="135">
        <v>1042.8599999999999</v>
      </c>
      <c r="H141" s="44">
        <f t="shared" si="4"/>
        <v>0.2013597223021307</v>
      </c>
      <c r="J141" s="83" t="s">
        <v>6776</v>
      </c>
      <c r="K141" s="83" t="s">
        <v>6545</v>
      </c>
    </row>
    <row r="142" spans="1:11" x14ac:dyDescent="0.3">
      <c r="A142" s="73" t="s">
        <v>2270</v>
      </c>
      <c r="B142" s="73">
        <v>132</v>
      </c>
      <c r="C142" s="73" t="s">
        <v>507</v>
      </c>
      <c r="D142" s="124">
        <v>4.99</v>
      </c>
      <c r="E142" s="73"/>
      <c r="F142" s="73">
        <v>3</v>
      </c>
      <c r="G142" s="44">
        <v>52.14</v>
      </c>
      <c r="H142" s="44">
        <f t="shared" si="4"/>
        <v>0.28711162255466055</v>
      </c>
      <c r="J142" s="83" t="s">
        <v>6777</v>
      </c>
    </row>
    <row r="143" spans="1:11" x14ac:dyDescent="0.3">
      <c r="A143" s="73" t="s">
        <v>2270</v>
      </c>
      <c r="B143" s="73">
        <v>133</v>
      </c>
      <c r="C143" s="73" t="s">
        <v>6978</v>
      </c>
      <c r="D143" s="124">
        <v>6</v>
      </c>
      <c r="E143" s="73">
        <v>1</v>
      </c>
      <c r="F143" s="73">
        <v>4</v>
      </c>
      <c r="G143" s="44">
        <v>260.70999999999998</v>
      </c>
      <c r="H143" s="44">
        <f t="shared" si="4"/>
        <v>9.2056307774922339E-2</v>
      </c>
      <c r="J143" s="83" t="s">
        <v>6331</v>
      </c>
      <c r="K143" s="83" t="s">
        <v>1835</v>
      </c>
    </row>
    <row r="144" spans="1:11" x14ac:dyDescent="0.3">
      <c r="A144" s="73" t="s">
        <v>2270</v>
      </c>
      <c r="B144" s="73">
        <v>134</v>
      </c>
      <c r="C144" s="73" t="s">
        <v>2937</v>
      </c>
      <c r="D144" s="124"/>
      <c r="E144" s="73">
        <v>1</v>
      </c>
      <c r="F144" s="73">
        <v>1</v>
      </c>
      <c r="G144" s="44">
        <v>260.70999999999998</v>
      </c>
      <c r="H144" s="44">
        <f t="shared" si="4"/>
        <v>0</v>
      </c>
      <c r="J144" s="83" t="s">
        <v>6778</v>
      </c>
      <c r="K144" s="83" t="s">
        <v>6549</v>
      </c>
    </row>
    <row r="145" spans="1:11" x14ac:dyDescent="0.3">
      <c r="A145" s="73" t="s">
        <v>2270</v>
      </c>
      <c r="B145" s="73">
        <v>135</v>
      </c>
      <c r="C145" s="73" t="s">
        <v>5651</v>
      </c>
      <c r="D145" s="124">
        <v>57.95</v>
      </c>
      <c r="E145" s="73">
        <v>1</v>
      </c>
      <c r="F145" s="73">
        <v>1</v>
      </c>
      <c r="G145" s="44">
        <v>1042.8599999999999</v>
      </c>
      <c r="H145" s="44">
        <f t="shared" si="4"/>
        <v>5.5568340908655055E-2</v>
      </c>
      <c r="J145" s="83" t="s">
        <v>6779</v>
      </c>
      <c r="K145" s="83" t="s">
        <v>5708</v>
      </c>
    </row>
    <row r="146" spans="1:11" x14ac:dyDescent="0.3">
      <c r="A146" s="73" t="s">
        <v>2270</v>
      </c>
      <c r="B146" s="73">
        <v>136</v>
      </c>
      <c r="C146" s="73" t="s">
        <v>100</v>
      </c>
      <c r="D146" s="124">
        <v>154.19</v>
      </c>
      <c r="E146" s="73">
        <v>1</v>
      </c>
      <c r="F146" s="73">
        <v>1</v>
      </c>
      <c r="G146" s="44">
        <v>1042.8599999999999</v>
      </c>
      <c r="H146" s="44">
        <f t="shared" si="4"/>
        <v>0.1478530195807683</v>
      </c>
      <c r="J146" s="83" t="s">
        <v>6780</v>
      </c>
      <c r="K146" s="83" t="s">
        <v>5710</v>
      </c>
    </row>
    <row r="147" spans="1:11" x14ac:dyDescent="0.3">
      <c r="A147" s="73" t="s">
        <v>2270</v>
      </c>
      <c r="B147" s="73">
        <v>137</v>
      </c>
      <c r="C147" s="73" t="s">
        <v>102</v>
      </c>
      <c r="D147" s="124">
        <v>50</v>
      </c>
      <c r="E147" s="73"/>
      <c r="F147" s="73">
        <v>1</v>
      </c>
      <c r="G147" s="44">
        <v>260.70999999999998</v>
      </c>
      <c r="H147" s="44">
        <f t="shared" si="4"/>
        <v>0.1917839745310882</v>
      </c>
      <c r="J147" s="83" t="s">
        <v>6781</v>
      </c>
    </row>
    <row r="148" spans="1:11" x14ac:dyDescent="0.3">
      <c r="A148" s="73" t="s">
        <v>2270</v>
      </c>
      <c r="B148" s="73">
        <v>138</v>
      </c>
      <c r="C148" s="73" t="s">
        <v>6982</v>
      </c>
      <c r="D148" s="124">
        <v>18</v>
      </c>
      <c r="E148" s="73"/>
      <c r="F148" s="73">
        <v>1</v>
      </c>
      <c r="G148" s="44">
        <v>1303.57</v>
      </c>
      <c r="H148" s="44">
        <f t="shared" si="4"/>
        <v>1.3808234310393765E-2</v>
      </c>
      <c r="J148" s="83" t="s">
        <v>6782</v>
      </c>
      <c r="K148" s="83" t="s">
        <v>5713</v>
      </c>
    </row>
    <row r="149" spans="1:11" x14ac:dyDescent="0.3">
      <c r="A149" s="73" t="s">
        <v>2270</v>
      </c>
      <c r="B149" s="73">
        <v>139</v>
      </c>
      <c r="C149" s="73" t="s">
        <v>274</v>
      </c>
      <c r="D149" s="124">
        <v>6.99</v>
      </c>
      <c r="E149" s="73"/>
      <c r="F149" s="73">
        <v>1</v>
      </c>
      <c r="G149" s="44">
        <v>521.42999999999995</v>
      </c>
      <c r="H149" s="44">
        <f t="shared" si="4"/>
        <v>1.3405442724814455E-2</v>
      </c>
      <c r="J149" s="83" t="s">
        <v>6783</v>
      </c>
      <c r="K149" s="83" t="s">
        <v>5715</v>
      </c>
    </row>
    <row r="150" spans="1:11" x14ac:dyDescent="0.3">
      <c r="A150" s="73" t="s">
        <v>2271</v>
      </c>
      <c r="B150" s="73">
        <v>140</v>
      </c>
      <c r="C150" s="73" t="s">
        <v>6915</v>
      </c>
      <c r="D150" s="124">
        <v>5</v>
      </c>
      <c r="E150" s="73">
        <v>1</v>
      </c>
      <c r="F150" s="73">
        <v>1</v>
      </c>
      <c r="G150" s="44">
        <v>521.42999999999995</v>
      </c>
      <c r="H150" s="44">
        <f t="shared" si="4"/>
        <v>9.5890148246169198E-3</v>
      </c>
      <c r="J150" s="83" t="s">
        <v>6765</v>
      </c>
      <c r="K150" s="83" t="s">
        <v>1194</v>
      </c>
    </row>
    <row r="151" spans="1:11" x14ac:dyDescent="0.3">
      <c r="A151" s="73" t="s">
        <v>2271</v>
      </c>
      <c r="B151" s="73">
        <v>141</v>
      </c>
      <c r="C151" s="86" t="s">
        <v>6924</v>
      </c>
      <c r="D151" s="151">
        <v>6.5</v>
      </c>
      <c r="E151" s="73">
        <v>1</v>
      </c>
      <c r="F151" s="73">
        <v>1</v>
      </c>
      <c r="G151" s="44">
        <v>521.42999999999995</v>
      </c>
      <c r="H151" s="44">
        <f t="shared" si="4"/>
        <v>1.2465719272001996E-2</v>
      </c>
      <c r="J151" s="83" t="s">
        <v>1224</v>
      </c>
      <c r="K151" s="83" t="s">
        <v>1823</v>
      </c>
    </row>
    <row r="152" spans="1:11" x14ac:dyDescent="0.3">
      <c r="A152" s="73" t="s">
        <v>2271</v>
      </c>
      <c r="B152" s="73">
        <v>142</v>
      </c>
      <c r="C152" s="73" t="s">
        <v>6955</v>
      </c>
      <c r="D152" s="124"/>
      <c r="E152" s="73">
        <v>1</v>
      </c>
      <c r="F152" s="73">
        <v>1</v>
      </c>
      <c r="G152" s="44">
        <v>521.42999999999995</v>
      </c>
      <c r="H152" s="44">
        <f t="shared" si="4"/>
        <v>0</v>
      </c>
      <c r="J152" s="83" t="s">
        <v>6769</v>
      </c>
      <c r="K152" s="83" t="s">
        <v>6784</v>
      </c>
    </row>
    <row r="153" spans="1:11" x14ac:dyDescent="0.3">
      <c r="A153" s="73" t="s">
        <v>2271</v>
      </c>
      <c r="B153" s="73">
        <v>143</v>
      </c>
      <c r="C153" s="73" t="s">
        <v>6956</v>
      </c>
      <c r="D153" s="124">
        <v>15</v>
      </c>
      <c r="E153" s="73">
        <v>1</v>
      </c>
      <c r="F153" s="73">
        <v>1</v>
      </c>
      <c r="G153" s="44">
        <v>521.42999999999995</v>
      </c>
      <c r="H153" s="44">
        <f t="shared" si="4"/>
        <v>2.8767044473850759E-2</v>
      </c>
      <c r="J153" s="83" t="s">
        <v>6771</v>
      </c>
      <c r="K153" s="83" t="s">
        <v>1206</v>
      </c>
    </row>
    <row r="154" spans="1:11" x14ac:dyDescent="0.3">
      <c r="A154" s="73" t="s">
        <v>2271</v>
      </c>
      <c r="B154" s="73">
        <v>144</v>
      </c>
      <c r="C154" s="73" t="s">
        <v>6957</v>
      </c>
      <c r="D154" s="124">
        <v>3.49</v>
      </c>
      <c r="E154" s="73">
        <v>25</v>
      </c>
      <c r="F154" s="73">
        <v>1</v>
      </c>
      <c r="G154" s="44">
        <v>1042.8599999999999</v>
      </c>
      <c r="H154" s="44">
        <f t="shared" si="4"/>
        <v>3.3465661737913052E-3</v>
      </c>
      <c r="J154" s="83" t="s">
        <v>5903</v>
      </c>
      <c r="K154" s="83" t="s">
        <v>1933</v>
      </c>
    </row>
    <row r="155" spans="1:11" x14ac:dyDescent="0.3">
      <c r="A155" s="73" t="s">
        <v>2271</v>
      </c>
      <c r="B155" s="73">
        <v>145</v>
      </c>
      <c r="C155" s="73" t="s">
        <v>6958</v>
      </c>
      <c r="D155" s="124">
        <v>26.15</v>
      </c>
      <c r="E155" s="73"/>
      <c r="F155" s="73">
        <v>3</v>
      </c>
      <c r="G155" s="44">
        <v>521.42999999999995</v>
      </c>
      <c r="H155" s="44">
        <f t="shared" si="4"/>
        <v>0.15045164259823945</v>
      </c>
      <c r="J155" s="83" t="s">
        <v>6772</v>
      </c>
      <c r="K155" s="83" t="s">
        <v>6537</v>
      </c>
    </row>
    <row r="156" spans="1:11" x14ac:dyDescent="0.3">
      <c r="A156" s="73" t="s">
        <v>2271</v>
      </c>
      <c r="B156" s="73">
        <v>146</v>
      </c>
      <c r="C156" s="73" t="s">
        <v>6959</v>
      </c>
      <c r="D156" s="124">
        <v>3</v>
      </c>
      <c r="E156" s="73">
        <v>1</v>
      </c>
      <c r="F156" s="73">
        <v>1</v>
      </c>
      <c r="G156" s="44">
        <v>1042.8599999999999</v>
      </c>
      <c r="H156" s="44">
        <f t="shared" si="4"/>
        <v>2.8767044473850759E-3</v>
      </c>
      <c r="J156" s="83" t="s">
        <v>6773</v>
      </c>
      <c r="K156" s="83" t="s">
        <v>1210</v>
      </c>
    </row>
    <row r="157" spans="1:11" x14ac:dyDescent="0.3">
      <c r="A157" s="73" t="s">
        <v>2271</v>
      </c>
      <c r="B157" s="73">
        <v>147</v>
      </c>
      <c r="C157" s="73" t="s">
        <v>878</v>
      </c>
      <c r="D157" s="124">
        <v>74.989999999999995</v>
      </c>
      <c r="E157" s="73">
        <v>1</v>
      </c>
      <c r="F157" s="73">
        <v>1</v>
      </c>
      <c r="G157" s="44">
        <v>521.42999999999995</v>
      </c>
      <c r="H157" s="44">
        <f t="shared" si="4"/>
        <v>0.14381604433960454</v>
      </c>
      <c r="J157" s="83" t="s">
        <v>6785</v>
      </c>
      <c r="K157" s="83" t="s">
        <v>5717</v>
      </c>
    </row>
    <row r="158" spans="1:11" x14ac:dyDescent="0.3">
      <c r="A158" s="73" t="s">
        <v>2271</v>
      </c>
      <c r="B158" s="73">
        <v>148</v>
      </c>
      <c r="C158" s="73" t="s">
        <v>5653</v>
      </c>
      <c r="D158" s="124">
        <v>79</v>
      </c>
      <c r="E158" s="73"/>
      <c r="F158" s="73">
        <v>2</v>
      </c>
      <c r="G158" s="44">
        <v>521.42999999999995</v>
      </c>
      <c r="H158" s="44">
        <f t="shared" si="4"/>
        <v>0.30301286845789466</v>
      </c>
      <c r="J158" s="83" t="s">
        <v>6786</v>
      </c>
      <c r="K158" s="83" t="s">
        <v>5719</v>
      </c>
    </row>
    <row r="159" spans="1:11" x14ac:dyDescent="0.3">
      <c r="A159" s="73" t="s">
        <v>2271</v>
      </c>
      <c r="B159" s="73">
        <v>149</v>
      </c>
      <c r="C159" s="73" t="s">
        <v>5654</v>
      </c>
      <c r="D159" s="124">
        <v>79</v>
      </c>
      <c r="E159" s="73"/>
      <c r="F159" s="73">
        <v>2</v>
      </c>
      <c r="G159" s="44">
        <v>521.42999999999995</v>
      </c>
      <c r="H159" s="44">
        <f t="shared" si="4"/>
        <v>0.30301286845789466</v>
      </c>
      <c r="J159" s="83" t="s">
        <v>6787</v>
      </c>
      <c r="K159" s="83" t="s">
        <v>5721</v>
      </c>
    </row>
    <row r="160" spans="1:11" x14ac:dyDescent="0.3">
      <c r="A160" s="73" t="s">
        <v>2271</v>
      </c>
      <c r="B160" s="73">
        <v>150</v>
      </c>
      <c r="C160" s="73" t="s">
        <v>6979</v>
      </c>
      <c r="D160" s="124">
        <v>17.05</v>
      </c>
      <c r="E160" s="73">
        <v>1</v>
      </c>
      <c r="F160" s="73">
        <v>4</v>
      </c>
      <c r="G160" s="44">
        <v>260.70999999999998</v>
      </c>
      <c r="H160" s="44">
        <f t="shared" si="4"/>
        <v>0.26159334126040429</v>
      </c>
      <c r="J160" s="83" t="s">
        <v>6788</v>
      </c>
      <c r="K160" s="83" t="s">
        <v>5723</v>
      </c>
    </row>
    <row r="161" spans="1:11" x14ac:dyDescent="0.3">
      <c r="A161" s="73" t="s">
        <v>2271</v>
      </c>
      <c r="B161" s="73">
        <v>151</v>
      </c>
      <c r="C161" s="73" t="s">
        <v>105</v>
      </c>
      <c r="D161" s="124">
        <v>9</v>
      </c>
      <c r="E161" s="73">
        <v>8</v>
      </c>
      <c r="F161" s="73">
        <v>2</v>
      </c>
      <c r="G161" s="44">
        <v>260.70999999999998</v>
      </c>
      <c r="H161" s="44">
        <f t="shared" si="4"/>
        <v>6.904223083119175E-2</v>
      </c>
      <c r="J161" s="83" t="s">
        <v>6789</v>
      </c>
      <c r="K161" s="83" t="s">
        <v>6790</v>
      </c>
    </row>
    <row r="162" spans="1:11" x14ac:dyDescent="0.3">
      <c r="A162" s="73" t="s">
        <v>2271</v>
      </c>
      <c r="B162" s="73">
        <v>152</v>
      </c>
      <c r="C162" s="73" t="s">
        <v>106</v>
      </c>
      <c r="D162" s="124">
        <v>0</v>
      </c>
      <c r="E162" s="73"/>
      <c r="F162" s="73"/>
      <c r="G162" s="44">
        <v>260.70999999999998</v>
      </c>
      <c r="H162" s="44">
        <f t="shared" si="4"/>
        <v>0</v>
      </c>
      <c r="J162" s="83" t="s">
        <v>6791</v>
      </c>
      <c r="K162" s="83" t="s">
        <v>6792</v>
      </c>
    </row>
    <row r="163" spans="1:11" x14ac:dyDescent="0.3">
      <c r="A163" s="73" t="s">
        <v>2272</v>
      </c>
      <c r="B163" s="73">
        <v>153</v>
      </c>
      <c r="C163" s="86" t="s">
        <v>6924</v>
      </c>
      <c r="D163" s="151">
        <v>6.5</v>
      </c>
      <c r="E163" s="73">
        <v>1</v>
      </c>
      <c r="F163" s="73">
        <v>1</v>
      </c>
      <c r="G163" s="44">
        <v>521.42999999999995</v>
      </c>
      <c r="H163" s="44">
        <f t="shared" si="4"/>
        <v>1.2465719272001996E-2</v>
      </c>
      <c r="J163" s="83" t="s">
        <v>1224</v>
      </c>
      <c r="K163" s="83" t="s">
        <v>1823</v>
      </c>
    </row>
    <row r="164" spans="1:11" x14ac:dyDescent="0.3">
      <c r="A164" s="73" t="s">
        <v>2272</v>
      </c>
      <c r="B164" s="73">
        <v>154</v>
      </c>
      <c r="C164" s="73" t="s">
        <v>6983</v>
      </c>
      <c r="D164" s="124">
        <v>23.99</v>
      </c>
      <c r="E164" s="73">
        <v>1</v>
      </c>
      <c r="F164" s="73">
        <v>1</v>
      </c>
      <c r="G164" s="44">
        <v>521.42999999999995</v>
      </c>
      <c r="H164" s="44">
        <f t="shared" si="4"/>
        <v>4.6008093128511979E-2</v>
      </c>
      <c r="J164" s="83" t="s">
        <v>6793</v>
      </c>
      <c r="K164" s="83" t="s">
        <v>5728</v>
      </c>
    </row>
    <row r="165" spans="1:11" x14ac:dyDescent="0.3">
      <c r="A165" s="73" t="s">
        <v>2273</v>
      </c>
      <c r="B165" s="73">
        <v>155</v>
      </c>
      <c r="C165" s="73" t="s">
        <v>107</v>
      </c>
      <c r="D165" s="124">
        <v>17</v>
      </c>
      <c r="E165" s="73">
        <v>12</v>
      </c>
      <c r="F165" s="73">
        <v>2</v>
      </c>
      <c r="G165" s="44">
        <v>156.43</v>
      </c>
      <c r="H165" s="44">
        <f t="shared" si="4"/>
        <v>0.21734961324554114</v>
      </c>
      <c r="J165" s="83" t="s">
        <v>6794</v>
      </c>
      <c r="K165" s="83" t="s">
        <v>1235</v>
      </c>
    </row>
    <row r="166" spans="1:11" x14ac:dyDescent="0.3">
      <c r="A166" s="73" t="s">
        <v>2273</v>
      </c>
      <c r="B166" s="73">
        <v>156</v>
      </c>
      <c r="C166" s="73" t="s">
        <v>108</v>
      </c>
      <c r="D166" s="124">
        <v>7.2</v>
      </c>
      <c r="E166" s="73">
        <v>1</v>
      </c>
      <c r="F166" s="73">
        <v>6</v>
      </c>
      <c r="G166" s="44">
        <v>260.70999999999998</v>
      </c>
      <c r="H166" s="44">
        <f t="shared" si="4"/>
        <v>0.16570135399486022</v>
      </c>
      <c r="J166" s="83" t="s">
        <v>6795</v>
      </c>
      <c r="K166" s="83" t="s">
        <v>6567</v>
      </c>
    </row>
    <row r="167" spans="1:11" x14ac:dyDescent="0.3">
      <c r="A167" s="73" t="s">
        <v>2273</v>
      </c>
      <c r="B167" s="73">
        <v>157</v>
      </c>
      <c r="C167" s="73" t="s">
        <v>2943</v>
      </c>
      <c r="D167" s="124">
        <v>2.5</v>
      </c>
      <c r="E167" s="73">
        <v>4</v>
      </c>
      <c r="F167" s="73">
        <v>1</v>
      </c>
      <c r="G167" s="44">
        <v>1042.8599999999999</v>
      </c>
      <c r="H167" s="44">
        <f t="shared" si="4"/>
        <v>2.3972537061542299E-3</v>
      </c>
      <c r="J167" s="83" t="s">
        <v>6796</v>
      </c>
      <c r="K167" s="83" t="s">
        <v>5733</v>
      </c>
    </row>
    <row r="168" spans="1:11" x14ac:dyDescent="0.3">
      <c r="A168" s="73" t="s">
        <v>2273</v>
      </c>
      <c r="B168" s="73">
        <v>158</v>
      </c>
      <c r="C168" s="73" t="s">
        <v>109</v>
      </c>
      <c r="D168" s="124">
        <v>22</v>
      </c>
      <c r="E168" s="73">
        <v>18</v>
      </c>
      <c r="F168" s="73">
        <v>1</v>
      </c>
      <c r="G168" s="44">
        <v>1042.8599999999999</v>
      </c>
      <c r="H168" s="44">
        <f t="shared" si="4"/>
        <v>2.1095832614157223E-2</v>
      </c>
      <c r="J168" s="83" t="s">
        <v>6797</v>
      </c>
      <c r="K168" s="83" t="s">
        <v>5735</v>
      </c>
    </row>
    <row r="169" spans="1:11" x14ac:dyDescent="0.3">
      <c r="A169" s="73" t="s">
        <v>2273</v>
      </c>
      <c r="B169" s="73">
        <v>159</v>
      </c>
      <c r="C169" s="73" t="s">
        <v>318</v>
      </c>
      <c r="D169" s="124">
        <v>8</v>
      </c>
      <c r="E169" s="73">
        <v>2</v>
      </c>
      <c r="F169" s="73">
        <v>1</v>
      </c>
      <c r="G169" s="44">
        <v>1042.8599999999999</v>
      </c>
      <c r="H169" s="44">
        <f t="shared" si="4"/>
        <v>7.6712118596935358E-3</v>
      </c>
      <c r="J169" s="83" t="s">
        <v>6798</v>
      </c>
      <c r="K169" s="83" t="s">
        <v>1249</v>
      </c>
    </row>
    <row r="170" spans="1:11" x14ac:dyDescent="0.3">
      <c r="A170" s="73" t="s">
        <v>2273</v>
      </c>
      <c r="B170" s="73">
        <v>160</v>
      </c>
      <c r="C170" s="73" t="s">
        <v>509</v>
      </c>
      <c r="D170" s="124"/>
      <c r="E170" s="73">
        <v>1</v>
      </c>
      <c r="F170" s="73">
        <v>1</v>
      </c>
      <c r="G170" s="44">
        <v>1042.8599999999999</v>
      </c>
      <c r="H170" s="44">
        <f t="shared" si="4"/>
        <v>0</v>
      </c>
      <c r="J170" s="83" t="s">
        <v>6799</v>
      </c>
      <c r="K170" s="83" t="s">
        <v>5738</v>
      </c>
    </row>
    <row r="171" spans="1:11" x14ac:dyDescent="0.3">
      <c r="A171" s="73" t="s">
        <v>2273</v>
      </c>
      <c r="B171" s="73">
        <v>161</v>
      </c>
      <c r="C171" s="73" t="s">
        <v>6800</v>
      </c>
      <c r="D171" s="124">
        <v>4</v>
      </c>
      <c r="E171" s="73">
        <v>4</v>
      </c>
      <c r="F171" s="73">
        <v>2</v>
      </c>
      <c r="G171" s="44">
        <v>156.43</v>
      </c>
      <c r="H171" s="44">
        <f t="shared" si="4"/>
        <v>5.1141085469539091E-2</v>
      </c>
      <c r="J171" s="83" t="s">
        <v>6801</v>
      </c>
      <c r="K171" s="83" t="s">
        <v>6802</v>
      </c>
    </row>
    <row r="172" spans="1:11" x14ac:dyDescent="0.3">
      <c r="A172" s="73" t="s">
        <v>2273</v>
      </c>
      <c r="B172" s="73">
        <v>162</v>
      </c>
      <c r="C172" s="73" t="s">
        <v>510</v>
      </c>
      <c r="D172" s="124">
        <v>4.5</v>
      </c>
      <c r="E172" s="73">
        <v>4</v>
      </c>
      <c r="F172" s="73">
        <v>2</v>
      </c>
      <c r="G172" s="44">
        <v>156.43</v>
      </c>
      <c r="H172" s="44">
        <f t="shared" si="4"/>
        <v>5.7533721153231472E-2</v>
      </c>
      <c r="J172" s="83" t="s">
        <v>6803</v>
      </c>
      <c r="K172" s="83" t="s">
        <v>5740</v>
      </c>
    </row>
    <row r="173" spans="1:11" x14ac:dyDescent="0.3">
      <c r="A173" s="73" t="s">
        <v>2273</v>
      </c>
      <c r="B173" s="73">
        <v>163</v>
      </c>
      <c r="C173" s="73" t="s">
        <v>111</v>
      </c>
      <c r="D173" s="124">
        <v>9</v>
      </c>
      <c r="E173" s="73">
        <v>4</v>
      </c>
      <c r="F173" s="73">
        <v>2</v>
      </c>
      <c r="G173" s="44">
        <v>156.43</v>
      </c>
      <c r="H173" s="44">
        <f t="shared" si="4"/>
        <v>0.11506744230646294</v>
      </c>
      <c r="J173" s="83" t="s">
        <v>6804</v>
      </c>
      <c r="K173" s="83" t="s">
        <v>1255</v>
      </c>
    </row>
    <row r="174" spans="1:11" x14ac:dyDescent="0.3">
      <c r="A174" s="73" t="s">
        <v>2273</v>
      </c>
      <c r="B174" s="73">
        <v>164</v>
      </c>
      <c r="C174" s="73" t="s">
        <v>320</v>
      </c>
      <c r="D174" s="124">
        <v>2</v>
      </c>
      <c r="E174" s="73">
        <v>2</v>
      </c>
      <c r="F174" s="73">
        <v>1</v>
      </c>
      <c r="G174" s="44">
        <v>1042.8599999999999</v>
      </c>
      <c r="H174" s="44">
        <f t="shared" si="4"/>
        <v>1.917802964923384E-3</v>
      </c>
      <c r="J174" s="83" t="s">
        <v>6805</v>
      </c>
      <c r="K174" s="83" t="s">
        <v>5745</v>
      </c>
    </row>
    <row r="175" spans="1:11" x14ac:dyDescent="0.3">
      <c r="A175" s="73" t="s">
        <v>5656</v>
      </c>
      <c r="B175" s="73">
        <v>165</v>
      </c>
      <c r="C175" s="73" t="s">
        <v>112</v>
      </c>
      <c r="D175" s="124">
        <v>9.6</v>
      </c>
      <c r="E175" s="73">
        <v>1</v>
      </c>
      <c r="F175" s="73">
        <v>1</v>
      </c>
      <c r="G175" s="44">
        <v>1042.8599999999999</v>
      </c>
      <c r="H175" s="44">
        <f t="shared" si="4"/>
        <v>9.205454231632243E-3</v>
      </c>
      <c r="J175" s="83" t="s">
        <v>6806</v>
      </c>
      <c r="K175" s="83" t="s">
        <v>6575</v>
      </c>
    </row>
    <row r="176" spans="1:11" x14ac:dyDescent="0.3">
      <c r="A176" s="73" t="s">
        <v>5656</v>
      </c>
      <c r="B176" s="73">
        <v>166</v>
      </c>
      <c r="C176" s="73" t="s">
        <v>5657</v>
      </c>
      <c r="D176" s="124">
        <v>1.2</v>
      </c>
      <c r="E176" s="73">
        <v>1</v>
      </c>
      <c r="F176" s="73">
        <v>1</v>
      </c>
      <c r="G176" s="44">
        <v>1042.8599999999999</v>
      </c>
      <c r="H176" s="44">
        <f t="shared" si="4"/>
        <v>1.1506817789540304E-3</v>
      </c>
      <c r="J176" s="83" t="s">
        <v>5748</v>
      </c>
      <c r="K176" s="83" t="s">
        <v>5749</v>
      </c>
    </row>
    <row r="177" spans="1:11" x14ac:dyDescent="0.3">
      <c r="A177" s="73" t="s">
        <v>5656</v>
      </c>
      <c r="B177" s="73">
        <v>167</v>
      </c>
      <c r="C177" s="73" t="s">
        <v>5658</v>
      </c>
      <c r="D177" s="124"/>
      <c r="E177" s="73"/>
      <c r="F177" s="73">
        <v>1</v>
      </c>
      <c r="G177" s="44">
        <v>1042.8599999999999</v>
      </c>
      <c r="H177" s="44">
        <f t="shared" si="4"/>
        <v>0</v>
      </c>
      <c r="J177" s="83" t="s">
        <v>5748</v>
      </c>
      <c r="K177" s="83" t="s">
        <v>5750</v>
      </c>
    </row>
    <row r="178" spans="1:11" x14ac:dyDescent="0.3">
      <c r="A178" s="73" t="s">
        <v>2304</v>
      </c>
      <c r="B178" s="73">
        <v>168</v>
      </c>
      <c r="C178" s="73" t="s">
        <v>113</v>
      </c>
      <c r="D178" s="124">
        <v>39.99</v>
      </c>
      <c r="E178" s="73">
        <v>1</v>
      </c>
      <c r="F178" s="73">
        <v>1</v>
      </c>
      <c r="G178" s="44">
        <v>365</v>
      </c>
      <c r="H178" s="44">
        <f t="shared" si="4"/>
        <v>0.10956164383561644</v>
      </c>
      <c r="J178" s="83" t="s">
        <v>6807</v>
      </c>
      <c r="K178" s="83" t="s">
        <v>5758</v>
      </c>
    </row>
    <row r="179" spans="1:11" x14ac:dyDescent="0.3">
      <c r="A179" s="73" t="s">
        <v>2304</v>
      </c>
      <c r="B179" s="73">
        <v>169</v>
      </c>
      <c r="C179" s="73" t="s">
        <v>114</v>
      </c>
      <c r="D179" s="124">
        <v>210</v>
      </c>
      <c r="E179" s="73">
        <v>1</v>
      </c>
      <c r="F179" s="73">
        <v>1</v>
      </c>
      <c r="G179" s="44">
        <v>521.42999999999995</v>
      </c>
      <c r="H179" s="44">
        <f t="shared" si="4"/>
        <v>0.40273862263391064</v>
      </c>
      <c r="J179" s="83" t="s">
        <v>6808</v>
      </c>
      <c r="K179" s="83" t="s">
        <v>5752</v>
      </c>
    </row>
    <row r="180" spans="1:11" x14ac:dyDescent="0.3">
      <c r="A180" s="73" t="s">
        <v>2304</v>
      </c>
      <c r="B180" s="73">
        <v>170</v>
      </c>
      <c r="C180" s="73" t="s">
        <v>115</v>
      </c>
      <c r="D180" s="124">
        <v>249</v>
      </c>
      <c r="E180" s="73">
        <v>1</v>
      </c>
      <c r="F180" s="73">
        <v>1</v>
      </c>
      <c r="G180" s="44">
        <v>521.42999999999995</v>
      </c>
      <c r="H180" s="44">
        <f t="shared" si="4"/>
        <v>0.47753293826592258</v>
      </c>
      <c r="J180" s="83" t="s">
        <v>6809</v>
      </c>
      <c r="K180" s="83" t="s">
        <v>5754</v>
      </c>
    </row>
    <row r="181" spans="1:11" x14ac:dyDescent="0.3">
      <c r="A181" s="73" t="s">
        <v>2304</v>
      </c>
      <c r="B181" s="73">
        <v>171</v>
      </c>
      <c r="C181" s="73" t="s">
        <v>6996</v>
      </c>
      <c r="D181" s="124">
        <v>220</v>
      </c>
      <c r="E181" s="73">
        <v>1</v>
      </c>
      <c r="F181" s="73">
        <v>1</v>
      </c>
      <c r="G181" s="44">
        <v>521.42999999999995</v>
      </c>
      <c r="H181" s="44">
        <f t="shared" si="4"/>
        <v>0.42191665228314446</v>
      </c>
      <c r="J181" s="83" t="s">
        <v>6810</v>
      </c>
      <c r="K181" s="83" t="s">
        <v>5756</v>
      </c>
    </row>
    <row r="182" spans="1:11" x14ac:dyDescent="0.3">
      <c r="A182" s="73" t="s">
        <v>2304</v>
      </c>
      <c r="B182" s="73">
        <v>172</v>
      </c>
      <c r="C182" s="73" t="s">
        <v>117</v>
      </c>
      <c r="D182" s="124">
        <v>7.29</v>
      </c>
      <c r="E182" s="73">
        <v>1</v>
      </c>
      <c r="F182" s="73">
        <v>1</v>
      </c>
      <c r="G182" s="44">
        <v>208.57</v>
      </c>
      <c r="H182" s="44">
        <f t="shared" si="4"/>
        <v>3.4952294193795849E-2</v>
      </c>
      <c r="J182" s="83" t="s">
        <v>6811</v>
      </c>
      <c r="K182" s="83" t="s">
        <v>6581</v>
      </c>
    </row>
    <row r="183" spans="1:11" x14ac:dyDescent="0.3">
      <c r="A183" s="73" t="s">
        <v>2304</v>
      </c>
      <c r="B183" s="73">
        <v>173</v>
      </c>
      <c r="C183" s="73" t="s">
        <v>118</v>
      </c>
      <c r="D183" s="124">
        <v>9.99</v>
      </c>
      <c r="E183" s="73">
        <v>1</v>
      </c>
      <c r="F183" s="73">
        <v>1</v>
      </c>
      <c r="G183" s="44">
        <v>208.57</v>
      </c>
      <c r="H183" s="44">
        <f t="shared" si="4"/>
        <v>4.7897588339646163E-2</v>
      </c>
      <c r="J183" s="83" t="s">
        <v>6811</v>
      </c>
      <c r="K183" s="83" t="s">
        <v>6582</v>
      </c>
    </row>
    <row r="184" spans="1:11" x14ac:dyDescent="0.3">
      <c r="A184" s="73" t="s">
        <v>2304</v>
      </c>
      <c r="B184" s="73">
        <v>174</v>
      </c>
      <c r="C184" s="73" t="s">
        <v>512</v>
      </c>
      <c r="D184" s="124">
        <v>14.99</v>
      </c>
      <c r="E184" s="73">
        <v>1</v>
      </c>
      <c r="F184" s="73">
        <v>1</v>
      </c>
      <c r="G184" s="44">
        <v>260.70999999999998</v>
      </c>
      <c r="H184" s="44">
        <f t="shared" si="4"/>
        <v>5.7496835564420243E-2</v>
      </c>
      <c r="J184" s="83" t="s">
        <v>6812</v>
      </c>
      <c r="K184" s="83" t="s">
        <v>6584</v>
      </c>
    </row>
    <row r="185" spans="1:11" x14ac:dyDescent="0.3">
      <c r="A185" s="73" t="s">
        <v>2304</v>
      </c>
      <c r="B185" s="73">
        <v>175</v>
      </c>
      <c r="C185" s="73" t="s">
        <v>513</v>
      </c>
      <c r="D185" s="124">
        <v>32</v>
      </c>
      <c r="E185" s="73"/>
      <c r="F185" s="73">
        <v>1</v>
      </c>
      <c r="G185" s="44">
        <v>365</v>
      </c>
      <c r="H185" s="44">
        <f t="shared" si="4"/>
        <v>8.7671232876712329E-2</v>
      </c>
      <c r="J185" s="83" t="s">
        <v>6813</v>
      </c>
      <c r="K185" s="83" t="s">
        <v>1264</v>
      </c>
    </row>
    <row r="186" spans="1:11" x14ac:dyDescent="0.3">
      <c r="A186" s="73" t="s">
        <v>2305</v>
      </c>
      <c r="B186" s="73">
        <v>176</v>
      </c>
      <c r="C186" s="73" t="s">
        <v>119</v>
      </c>
      <c r="D186" s="124">
        <v>36</v>
      </c>
      <c r="E186" s="73">
        <v>3</v>
      </c>
      <c r="F186" s="73">
        <v>1</v>
      </c>
      <c r="G186" s="44">
        <v>1042.8599999999999</v>
      </c>
      <c r="H186" s="44">
        <f t="shared" si="4"/>
        <v>3.4520453368620911E-2</v>
      </c>
      <c r="J186" s="83" t="s">
        <v>6814</v>
      </c>
      <c r="K186" s="83" t="s">
        <v>5766</v>
      </c>
    </row>
    <row r="187" spans="1:11" x14ac:dyDescent="0.3">
      <c r="A187" s="73" t="s">
        <v>2305</v>
      </c>
      <c r="B187" s="73">
        <v>177</v>
      </c>
      <c r="C187" s="73" t="s">
        <v>321</v>
      </c>
      <c r="D187" s="124">
        <v>25</v>
      </c>
      <c r="E187" s="73">
        <v>1</v>
      </c>
      <c r="F187" s="73">
        <v>1</v>
      </c>
      <c r="G187" s="44">
        <v>104.29</v>
      </c>
      <c r="H187" s="44">
        <f t="shared" si="4"/>
        <v>0.23971617604755968</v>
      </c>
      <c r="J187" s="83" t="s">
        <v>6815</v>
      </c>
      <c r="K187" s="83" t="s">
        <v>5768</v>
      </c>
    </row>
    <row r="188" spans="1:11" x14ac:dyDescent="0.3">
      <c r="A188" s="73" t="s">
        <v>2305</v>
      </c>
      <c r="B188" s="73">
        <v>178</v>
      </c>
      <c r="C188" s="73" t="s">
        <v>514</v>
      </c>
      <c r="D188" s="124">
        <v>20</v>
      </c>
      <c r="E188" s="73"/>
      <c r="F188" s="73">
        <v>1</v>
      </c>
      <c r="G188" s="44">
        <v>1042.8599999999999</v>
      </c>
      <c r="H188" s="44">
        <f t="shared" ref="H188:H251" si="5">(D188*F188)/G188</f>
        <v>1.917802964923384E-2</v>
      </c>
      <c r="J188" s="83" t="s">
        <v>6816</v>
      </c>
      <c r="K188" s="83" t="s">
        <v>5770</v>
      </c>
    </row>
    <row r="189" spans="1:11" x14ac:dyDescent="0.3">
      <c r="A189" s="73" t="s">
        <v>2305</v>
      </c>
      <c r="B189" s="73">
        <v>179</v>
      </c>
      <c r="C189" s="73" t="s">
        <v>120</v>
      </c>
      <c r="D189" s="124">
        <v>33</v>
      </c>
      <c r="E189" s="73">
        <v>16</v>
      </c>
      <c r="F189" s="73">
        <v>1</v>
      </c>
      <c r="G189" s="73">
        <v>782.14</v>
      </c>
      <c r="H189" s="44">
        <f t="shared" si="5"/>
        <v>4.2191934947707573E-2</v>
      </c>
      <c r="J189" s="83" t="s">
        <v>6817</v>
      </c>
      <c r="K189" s="83" t="s">
        <v>1270</v>
      </c>
    </row>
    <row r="190" spans="1:11" x14ac:dyDescent="0.3">
      <c r="A190" s="73" t="s">
        <v>2305</v>
      </c>
      <c r="B190" s="73">
        <v>180</v>
      </c>
      <c r="C190" s="73" t="s">
        <v>123</v>
      </c>
      <c r="D190" s="124">
        <v>5.25</v>
      </c>
      <c r="E190" s="73"/>
      <c r="F190" s="73">
        <v>1</v>
      </c>
      <c r="G190" s="44">
        <v>782.14</v>
      </c>
      <c r="H190" s="44">
        <f t="shared" si="5"/>
        <v>6.7123532871352955E-3</v>
      </c>
      <c r="J190" s="83" t="s">
        <v>5773</v>
      </c>
      <c r="K190" s="83" t="s">
        <v>1272</v>
      </c>
    </row>
    <row r="191" spans="1:11" x14ac:dyDescent="0.3">
      <c r="A191" s="73" t="s">
        <v>2305</v>
      </c>
      <c r="B191" s="73">
        <v>181</v>
      </c>
      <c r="C191" s="73" t="s">
        <v>1241</v>
      </c>
      <c r="D191" s="124">
        <v>3.6</v>
      </c>
      <c r="E191" s="73">
        <v>1</v>
      </c>
      <c r="F191" s="73">
        <v>1</v>
      </c>
      <c r="G191" s="44">
        <v>521.42999999999995</v>
      </c>
      <c r="H191" s="44">
        <f t="shared" si="5"/>
        <v>6.9040906737241822E-3</v>
      </c>
      <c r="J191" s="83" t="s">
        <v>6818</v>
      </c>
      <c r="K191" s="83" t="s">
        <v>5776</v>
      </c>
    </row>
    <row r="192" spans="1:11" x14ac:dyDescent="0.3">
      <c r="A192" s="73" t="s">
        <v>2305</v>
      </c>
      <c r="B192" s="73">
        <v>182</v>
      </c>
      <c r="C192" s="73" t="s">
        <v>1242</v>
      </c>
      <c r="D192" s="124">
        <v>3.6</v>
      </c>
      <c r="E192" s="73">
        <v>1</v>
      </c>
      <c r="F192" s="73">
        <v>1</v>
      </c>
      <c r="G192" s="44">
        <v>521.42999999999995</v>
      </c>
      <c r="H192" s="44">
        <f t="shared" si="5"/>
        <v>6.9040906737241822E-3</v>
      </c>
      <c r="J192" s="83" t="s">
        <v>6819</v>
      </c>
      <c r="K192" s="83" t="s">
        <v>5778</v>
      </c>
    </row>
    <row r="193" spans="1:11" x14ac:dyDescent="0.3">
      <c r="A193" s="73" t="s">
        <v>2305</v>
      </c>
      <c r="B193" s="73">
        <v>183</v>
      </c>
      <c r="C193" s="73" t="s">
        <v>555</v>
      </c>
      <c r="D193" s="124">
        <v>4</v>
      </c>
      <c r="E193" s="73"/>
      <c r="F193" s="73">
        <v>1</v>
      </c>
      <c r="G193" s="44">
        <v>521.42999999999995</v>
      </c>
      <c r="H193" s="44">
        <f t="shared" si="5"/>
        <v>7.6712118596935358E-3</v>
      </c>
      <c r="J193" s="83" t="s">
        <v>6820</v>
      </c>
      <c r="K193" s="83" t="s">
        <v>5780</v>
      </c>
    </row>
    <row r="194" spans="1:11" x14ac:dyDescent="0.3">
      <c r="A194" s="73" t="s">
        <v>2305</v>
      </c>
      <c r="B194" s="73">
        <v>184</v>
      </c>
      <c r="C194" s="73" t="s">
        <v>322</v>
      </c>
      <c r="D194" s="124">
        <v>5</v>
      </c>
      <c r="E194" s="73"/>
      <c r="F194" s="73">
        <v>1</v>
      </c>
      <c r="G194" s="44">
        <v>521.42999999999995</v>
      </c>
      <c r="H194" s="44">
        <f t="shared" si="5"/>
        <v>9.5890148246169198E-3</v>
      </c>
      <c r="J194" s="83" t="s">
        <v>6820</v>
      </c>
      <c r="K194" s="83" t="s">
        <v>5782</v>
      </c>
    </row>
    <row r="195" spans="1:11" x14ac:dyDescent="0.3">
      <c r="A195" s="73" t="s">
        <v>2305</v>
      </c>
      <c r="B195" s="73">
        <v>185</v>
      </c>
      <c r="C195" s="73" t="s">
        <v>515</v>
      </c>
      <c r="D195" s="124">
        <v>5</v>
      </c>
      <c r="E195" s="73">
        <v>1</v>
      </c>
      <c r="F195" s="73">
        <v>2</v>
      </c>
      <c r="G195" s="44">
        <v>521.42999999999995</v>
      </c>
      <c r="H195" s="44">
        <f t="shared" si="5"/>
        <v>1.917802964923384E-2</v>
      </c>
      <c r="J195" s="83" t="s">
        <v>6821</v>
      </c>
      <c r="K195" s="83" t="s">
        <v>6592</v>
      </c>
    </row>
    <row r="196" spans="1:11" x14ac:dyDescent="0.3">
      <c r="A196" s="73" t="s">
        <v>2305</v>
      </c>
      <c r="B196" s="73">
        <v>186</v>
      </c>
      <c r="C196" s="73" t="s">
        <v>327</v>
      </c>
      <c r="D196" s="124">
        <v>1.2</v>
      </c>
      <c r="E196" s="73"/>
      <c r="F196" s="73">
        <v>1</v>
      </c>
      <c r="G196" s="44">
        <v>1042.8599999999999</v>
      </c>
      <c r="H196" s="44">
        <f t="shared" si="5"/>
        <v>1.1506817789540304E-3</v>
      </c>
      <c r="J196" s="83" t="s">
        <v>6822</v>
      </c>
      <c r="K196" s="83" t="s">
        <v>1284</v>
      </c>
    </row>
    <row r="197" spans="1:11" x14ac:dyDescent="0.3">
      <c r="A197" s="73" t="s">
        <v>2305</v>
      </c>
      <c r="B197" s="73">
        <v>187</v>
      </c>
      <c r="C197" s="73" t="s">
        <v>271</v>
      </c>
      <c r="D197" s="124"/>
      <c r="E197" s="73">
        <v>1</v>
      </c>
      <c r="F197" s="73">
        <v>1</v>
      </c>
      <c r="G197" s="44">
        <v>521.42999999999995</v>
      </c>
      <c r="H197" s="44">
        <f t="shared" si="5"/>
        <v>0</v>
      </c>
      <c r="J197" s="83" t="s">
        <v>6823</v>
      </c>
      <c r="K197" s="83" t="s">
        <v>5787</v>
      </c>
    </row>
    <row r="198" spans="1:11" x14ac:dyDescent="0.3">
      <c r="A198" s="73" t="s">
        <v>2305</v>
      </c>
      <c r="B198" s="73">
        <v>188</v>
      </c>
      <c r="C198" s="73" t="s">
        <v>121</v>
      </c>
      <c r="D198" s="124">
        <v>4</v>
      </c>
      <c r="E198" s="73">
        <v>1</v>
      </c>
      <c r="F198" s="73">
        <v>1</v>
      </c>
      <c r="G198" s="44">
        <v>521.42999999999995</v>
      </c>
      <c r="H198" s="44">
        <f t="shared" si="5"/>
        <v>7.6712118596935358E-3</v>
      </c>
      <c r="J198" s="83" t="s">
        <v>6824</v>
      </c>
      <c r="K198" s="83" t="s">
        <v>1282</v>
      </c>
    </row>
    <row r="199" spans="1:11" x14ac:dyDescent="0.3">
      <c r="A199" s="73" t="s">
        <v>2305</v>
      </c>
      <c r="B199" s="73">
        <v>189</v>
      </c>
      <c r="C199" s="73" t="s">
        <v>324</v>
      </c>
      <c r="D199" s="124">
        <v>23</v>
      </c>
      <c r="E199" s="73">
        <v>1</v>
      </c>
      <c r="F199" s="73">
        <v>1</v>
      </c>
      <c r="G199" s="44">
        <v>521.42999999999995</v>
      </c>
      <c r="H199" s="44">
        <f t="shared" si="5"/>
        <v>4.4109468193237834E-2</v>
      </c>
      <c r="J199" s="83" t="s">
        <v>6825</v>
      </c>
      <c r="K199" s="83" t="s">
        <v>5790</v>
      </c>
    </row>
    <row r="200" spans="1:11" x14ac:dyDescent="0.3">
      <c r="A200" s="73" t="s">
        <v>2306</v>
      </c>
      <c r="B200" s="73">
        <v>190</v>
      </c>
      <c r="C200" s="73" t="s">
        <v>325</v>
      </c>
      <c r="D200" s="124">
        <v>26</v>
      </c>
      <c r="E200" s="73">
        <v>9</v>
      </c>
      <c r="F200" s="73">
        <v>1</v>
      </c>
      <c r="G200" s="44">
        <v>260.70999999999998</v>
      </c>
      <c r="H200" s="44">
        <f t="shared" si="5"/>
        <v>9.9727666756165859E-2</v>
      </c>
      <c r="J200" s="83" t="s">
        <v>6826</v>
      </c>
      <c r="K200" s="83" t="s">
        <v>5792</v>
      </c>
    </row>
    <row r="201" spans="1:11" x14ac:dyDescent="0.3">
      <c r="A201" s="73" t="s">
        <v>2306</v>
      </c>
      <c r="B201" s="73">
        <v>191</v>
      </c>
      <c r="C201" s="73" t="s">
        <v>125</v>
      </c>
      <c r="D201" s="124">
        <v>1.2</v>
      </c>
      <c r="E201" s="73"/>
      <c r="F201" s="73">
        <v>1</v>
      </c>
      <c r="G201" s="44">
        <v>260.70999999999998</v>
      </c>
      <c r="H201" s="44">
        <f t="shared" si="5"/>
        <v>4.6028153887461166E-3</v>
      </c>
      <c r="J201" s="83" t="s">
        <v>6599</v>
      </c>
      <c r="K201" s="83" t="s">
        <v>5794</v>
      </c>
    </row>
    <row r="202" spans="1:11" x14ac:dyDescent="0.3">
      <c r="A202" s="73" t="s">
        <v>2306</v>
      </c>
      <c r="B202" s="73">
        <v>192</v>
      </c>
      <c r="C202" s="73" t="s">
        <v>326</v>
      </c>
      <c r="D202" s="124">
        <v>0</v>
      </c>
      <c r="E202" s="73">
        <v>1</v>
      </c>
      <c r="F202" s="73">
        <v>1</v>
      </c>
      <c r="G202" s="44">
        <v>782.14</v>
      </c>
      <c r="H202" s="44">
        <f t="shared" si="5"/>
        <v>0</v>
      </c>
      <c r="J202" s="83" t="s">
        <v>6600</v>
      </c>
      <c r="K202" s="83" t="s">
        <v>6601</v>
      </c>
    </row>
    <row r="203" spans="1:11" x14ac:dyDescent="0.3">
      <c r="A203" s="73" t="s">
        <v>2306</v>
      </c>
      <c r="B203" s="73">
        <v>193</v>
      </c>
      <c r="C203" s="73" t="s">
        <v>126</v>
      </c>
      <c r="D203" s="124">
        <v>6.5</v>
      </c>
      <c r="E203" s="73"/>
      <c r="F203" s="73">
        <v>1</v>
      </c>
      <c r="G203" s="44">
        <v>1042.8599999999999</v>
      </c>
      <c r="H203" s="44">
        <f t="shared" si="5"/>
        <v>6.2328596360009978E-3</v>
      </c>
      <c r="J203" s="83" t="s">
        <v>6827</v>
      </c>
      <c r="K203" s="83" t="s">
        <v>3267</v>
      </c>
    </row>
    <row r="204" spans="1:11" x14ac:dyDescent="0.3">
      <c r="A204" s="73" t="s">
        <v>2306</v>
      </c>
      <c r="B204" s="73">
        <v>194</v>
      </c>
      <c r="C204" s="73" t="s">
        <v>128</v>
      </c>
      <c r="D204" s="124">
        <v>10</v>
      </c>
      <c r="E204" s="73">
        <v>1</v>
      </c>
      <c r="F204" s="73">
        <v>1</v>
      </c>
      <c r="G204" s="44">
        <v>1042.8599999999999</v>
      </c>
      <c r="H204" s="44">
        <f t="shared" si="5"/>
        <v>9.5890148246169198E-3</v>
      </c>
      <c r="J204" s="83" t="s">
        <v>6828</v>
      </c>
      <c r="K204" s="83" t="s">
        <v>1298</v>
      </c>
    </row>
    <row r="205" spans="1:11" x14ac:dyDescent="0.3">
      <c r="A205" s="73" t="s">
        <v>2306</v>
      </c>
      <c r="B205" s="73">
        <v>195</v>
      </c>
      <c r="C205" s="73" t="s">
        <v>1306</v>
      </c>
      <c r="D205" s="124">
        <v>3</v>
      </c>
      <c r="E205" s="73">
        <v>2</v>
      </c>
      <c r="F205" s="73">
        <v>1</v>
      </c>
      <c r="G205" s="44">
        <v>208.57</v>
      </c>
      <c r="H205" s="44">
        <f t="shared" si="5"/>
        <v>1.4383660162055905E-2</v>
      </c>
      <c r="J205" s="83" t="s">
        <v>4030</v>
      </c>
      <c r="K205" s="83" t="s">
        <v>4613</v>
      </c>
    </row>
    <row r="206" spans="1:11" x14ac:dyDescent="0.3">
      <c r="A206" s="73" t="s">
        <v>2306</v>
      </c>
      <c r="B206" s="73">
        <v>196</v>
      </c>
      <c r="C206" s="73" t="s">
        <v>323</v>
      </c>
      <c r="D206" s="124">
        <v>14</v>
      </c>
      <c r="E206" s="73">
        <v>3</v>
      </c>
      <c r="F206" s="73">
        <v>1</v>
      </c>
      <c r="G206" s="44">
        <v>1042.8599999999999</v>
      </c>
      <c r="H206" s="44">
        <f t="shared" si="5"/>
        <v>1.3424620754463688E-2</v>
      </c>
      <c r="J206" s="83" t="s">
        <v>6829</v>
      </c>
      <c r="K206" s="83" t="s">
        <v>3268</v>
      </c>
    </row>
    <row r="207" spans="1:11" x14ac:dyDescent="0.3">
      <c r="A207" s="73" t="s">
        <v>2306</v>
      </c>
      <c r="B207" s="73">
        <v>197</v>
      </c>
      <c r="C207" s="73" t="s">
        <v>137</v>
      </c>
      <c r="D207" s="124">
        <v>5</v>
      </c>
      <c r="E207" s="73">
        <v>1</v>
      </c>
      <c r="F207" s="73">
        <v>1</v>
      </c>
      <c r="G207" s="44">
        <v>1042.8599999999999</v>
      </c>
      <c r="H207" s="44">
        <f t="shared" si="5"/>
        <v>4.7945074123084599E-3</v>
      </c>
      <c r="J207" s="83" t="s">
        <v>6830</v>
      </c>
      <c r="K207" s="83" t="s">
        <v>5800</v>
      </c>
    </row>
    <row r="208" spans="1:11" x14ac:dyDescent="0.3">
      <c r="A208" s="73" t="s">
        <v>2306</v>
      </c>
      <c r="B208" s="73">
        <v>198</v>
      </c>
      <c r="C208" s="73" t="s">
        <v>131</v>
      </c>
      <c r="D208" s="124">
        <v>20</v>
      </c>
      <c r="E208" s="73">
        <v>4</v>
      </c>
      <c r="F208" s="73">
        <v>1</v>
      </c>
      <c r="G208" s="44">
        <v>104.29</v>
      </c>
      <c r="H208" s="44">
        <f t="shared" si="5"/>
        <v>0.19177294083804775</v>
      </c>
      <c r="J208" s="83" t="s">
        <v>6831</v>
      </c>
      <c r="K208" s="83" t="s">
        <v>5802</v>
      </c>
    </row>
    <row r="209" spans="1:11" x14ac:dyDescent="0.3">
      <c r="A209" s="73" t="s">
        <v>2306</v>
      </c>
      <c r="B209" s="73">
        <v>199</v>
      </c>
      <c r="C209" s="73" t="s">
        <v>133</v>
      </c>
      <c r="D209" s="124">
        <v>1.2</v>
      </c>
      <c r="E209" s="73">
        <v>1</v>
      </c>
      <c r="F209" s="73">
        <v>1</v>
      </c>
      <c r="G209" s="44">
        <v>1042.8599999999999</v>
      </c>
      <c r="H209" s="44">
        <f t="shared" si="5"/>
        <v>1.1506817789540304E-3</v>
      </c>
      <c r="J209" s="83" t="s">
        <v>6832</v>
      </c>
      <c r="K209" s="83" t="s">
        <v>5804</v>
      </c>
    </row>
    <row r="210" spans="1:11" x14ac:dyDescent="0.3">
      <c r="A210" s="73" t="s">
        <v>2306</v>
      </c>
      <c r="B210" s="73">
        <v>200</v>
      </c>
      <c r="C210" s="73" t="s">
        <v>134</v>
      </c>
      <c r="D210" s="124"/>
      <c r="E210" s="73">
        <v>1</v>
      </c>
      <c r="F210" s="73">
        <v>1</v>
      </c>
      <c r="G210" s="44">
        <v>521.42999999999995</v>
      </c>
      <c r="H210" s="44">
        <f t="shared" si="5"/>
        <v>0</v>
      </c>
      <c r="J210" s="83" t="s">
        <v>6833</v>
      </c>
      <c r="K210" s="83" t="s">
        <v>6610</v>
      </c>
    </row>
    <row r="211" spans="1:11" x14ac:dyDescent="0.3">
      <c r="A211" s="73" t="s">
        <v>2356</v>
      </c>
      <c r="B211" s="73">
        <v>201</v>
      </c>
      <c r="C211" s="73" t="s">
        <v>2956</v>
      </c>
      <c r="D211" s="124">
        <v>3.95</v>
      </c>
      <c r="E211" s="73">
        <v>20</v>
      </c>
      <c r="F211" s="73">
        <v>1</v>
      </c>
      <c r="G211" s="44">
        <v>6.6</v>
      </c>
      <c r="H211" s="44">
        <f t="shared" si="5"/>
        <v>0.59848484848484851</v>
      </c>
      <c r="J211" s="83" t="s">
        <v>6834</v>
      </c>
      <c r="K211" s="83" t="s">
        <v>6835</v>
      </c>
    </row>
    <row r="212" spans="1:11" x14ac:dyDescent="0.3">
      <c r="A212" s="73" t="s">
        <v>2306</v>
      </c>
      <c r="B212" s="73">
        <v>202</v>
      </c>
      <c r="C212" s="73" t="s">
        <v>6998</v>
      </c>
      <c r="D212" s="124">
        <v>3</v>
      </c>
      <c r="E212" s="73">
        <v>1</v>
      </c>
      <c r="F212" s="73">
        <v>1</v>
      </c>
      <c r="G212" s="44">
        <v>104.29</v>
      </c>
      <c r="H212" s="44">
        <f t="shared" si="5"/>
        <v>2.876594112570716E-2</v>
      </c>
      <c r="J212" s="83" t="s">
        <v>6836</v>
      </c>
      <c r="K212" s="83" t="s">
        <v>1334</v>
      </c>
    </row>
    <row r="213" spans="1:11" x14ac:dyDescent="0.3">
      <c r="A213" s="73" t="s">
        <v>2306</v>
      </c>
      <c r="B213" s="73">
        <v>203</v>
      </c>
      <c r="C213" s="73" t="s">
        <v>136</v>
      </c>
      <c r="D213" s="124">
        <v>2</v>
      </c>
      <c r="E213" s="73">
        <v>1</v>
      </c>
      <c r="F213" s="73">
        <v>1</v>
      </c>
      <c r="G213" s="44">
        <v>104.29</v>
      </c>
      <c r="H213" s="44">
        <f t="shared" si="5"/>
        <v>1.9177294083804773E-2</v>
      </c>
      <c r="J213" s="83" t="s">
        <v>6836</v>
      </c>
      <c r="K213" s="83" t="s">
        <v>5810</v>
      </c>
    </row>
    <row r="214" spans="1:11" x14ac:dyDescent="0.3">
      <c r="A214" s="73" t="s">
        <v>2306</v>
      </c>
      <c r="B214" s="73">
        <v>204</v>
      </c>
      <c r="C214" s="73" t="s">
        <v>328</v>
      </c>
      <c r="D214" s="124">
        <v>5.5</v>
      </c>
      <c r="E214" s="73">
        <v>7</v>
      </c>
      <c r="F214" s="73">
        <v>1</v>
      </c>
      <c r="G214" s="44">
        <v>521.42999999999995</v>
      </c>
      <c r="H214" s="44">
        <f t="shared" si="5"/>
        <v>1.0547916307078612E-2</v>
      </c>
      <c r="J214" s="83" t="s">
        <v>6837</v>
      </c>
      <c r="K214" s="83" t="s">
        <v>6838</v>
      </c>
    </row>
    <row r="215" spans="1:11" x14ac:dyDescent="0.3">
      <c r="A215" s="73" t="s">
        <v>2306</v>
      </c>
      <c r="B215" s="73">
        <v>205</v>
      </c>
      <c r="C215" s="73" t="s">
        <v>2953</v>
      </c>
      <c r="D215" s="124"/>
      <c r="E215" s="73">
        <v>3</v>
      </c>
      <c r="F215" s="73">
        <v>1</v>
      </c>
      <c r="G215" s="44">
        <v>1042.8599999999999</v>
      </c>
      <c r="H215" s="44">
        <f t="shared" si="5"/>
        <v>0</v>
      </c>
      <c r="J215" s="83" t="s">
        <v>6839</v>
      </c>
      <c r="K215" s="83" t="s">
        <v>5814</v>
      </c>
    </row>
    <row r="216" spans="1:11" x14ac:dyDescent="0.3">
      <c r="A216" s="73" t="s">
        <v>2357</v>
      </c>
      <c r="B216" s="73">
        <v>206</v>
      </c>
      <c r="C216" s="73" t="s">
        <v>6999</v>
      </c>
      <c r="D216" s="124">
        <v>2.2000000000000002</v>
      </c>
      <c r="E216" s="73">
        <v>21</v>
      </c>
      <c r="F216" s="73">
        <v>1</v>
      </c>
      <c r="G216" s="44">
        <v>8.5</v>
      </c>
      <c r="H216" s="44">
        <f t="shared" si="5"/>
        <v>0.25882352941176473</v>
      </c>
      <c r="J216" s="83" t="s">
        <v>6840</v>
      </c>
      <c r="K216" s="83" t="s">
        <v>1899</v>
      </c>
    </row>
    <row r="217" spans="1:11" x14ac:dyDescent="0.3">
      <c r="A217" s="73" t="s">
        <v>2357</v>
      </c>
      <c r="B217" s="73">
        <v>207</v>
      </c>
      <c r="C217" s="73" t="s">
        <v>329</v>
      </c>
      <c r="D217" s="124">
        <v>1.36</v>
      </c>
      <c r="E217" s="73"/>
      <c r="F217" s="73">
        <v>1</v>
      </c>
      <c r="G217" s="44">
        <v>8.5</v>
      </c>
      <c r="H217" s="44">
        <f t="shared" si="5"/>
        <v>0.16</v>
      </c>
      <c r="J217" s="83" t="s">
        <v>6841</v>
      </c>
      <c r="K217" s="83" t="s">
        <v>1340</v>
      </c>
    </row>
    <row r="218" spans="1:11" x14ac:dyDescent="0.3">
      <c r="A218" s="73" t="s">
        <v>2357</v>
      </c>
      <c r="B218" s="73">
        <v>208</v>
      </c>
      <c r="C218" s="73" t="s">
        <v>5662</v>
      </c>
      <c r="D218" s="124">
        <v>1.99</v>
      </c>
      <c r="E218" s="73">
        <v>40</v>
      </c>
      <c r="F218" s="73">
        <v>1</v>
      </c>
      <c r="G218" s="44">
        <v>16</v>
      </c>
      <c r="H218" s="44">
        <f t="shared" si="5"/>
        <v>0.124375</v>
      </c>
      <c r="J218" s="83" t="s">
        <v>6842</v>
      </c>
      <c r="K218" s="83" t="s">
        <v>5819</v>
      </c>
    </row>
    <row r="219" spans="1:11" x14ac:dyDescent="0.3">
      <c r="A219" s="73" t="s">
        <v>2357</v>
      </c>
      <c r="B219" s="73">
        <v>209</v>
      </c>
      <c r="C219" s="73" t="s">
        <v>138</v>
      </c>
      <c r="D219" s="124">
        <v>19.989999999999998</v>
      </c>
      <c r="E219" s="73">
        <v>1</v>
      </c>
      <c r="F219" s="73">
        <v>1</v>
      </c>
      <c r="G219" s="44">
        <v>782.14</v>
      </c>
      <c r="H219" s="44">
        <f t="shared" si="5"/>
        <v>2.5558084230444676E-2</v>
      </c>
      <c r="J219" s="83" t="s">
        <v>6843</v>
      </c>
      <c r="K219" s="83" t="s">
        <v>5821</v>
      </c>
    </row>
    <row r="220" spans="1:11" x14ac:dyDescent="0.3">
      <c r="A220" s="73" t="s">
        <v>2357</v>
      </c>
      <c r="B220" s="73">
        <v>210</v>
      </c>
      <c r="C220" s="73" t="s">
        <v>6844</v>
      </c>
      <c r="D220" s="124">
        <v>3.49</v>
      </c>
      <c r="E220" s="73">
        <v>3</v>
      </c>
      <c r="F220" s="73">
        <v>1</v>
      </c>
      <c r="G220" s="44">
        <v>782.14</v>
      </c>
      <c r="H220" s="44">
        <f t="shared" si="5"/>
        <v>4.4621167565908918E-3</v>
      </c>
      <c r="J220" s="83" t="s">
        <v>5822</v>
      </c>
      <c r="K220" s="83" t="s">
        <v>1904</v>
      </c>
    </row>
    <row r="221" spans="1:11" x14ac:dyDescent="0.3">
      <c r="A221" s="73" t="s">
        <v>2357</v>
      </c>
      <c r="B221" s="73">
        <v>211</v>
      </c>
      <c r="C221" s="73" t="s">
        <v>139</v>
      </c>
      <c r="D221" s="124">
        <v>16.989999999999998</v>
      </c>
      <c r="E221" s="73">
        <v>1</v>
      </c>
      <c r="F221" s="73">
        <v>1</v>
      </c>
      <c r="G221" s="44">
        <v>260.70999999999998</v>
      </c>
      <c r="H221" s="44">
        <f t="shared" si="5"/>
        <v>6.5168194545663763E-2</v>
      </c>
      <c r="J221" s="83" t="s">
        <v>6845</v>
      </c>
      <c r="K221" s="83" t="s">
        <v>6846</v>
      </c>
    </row>
    <row r="222" spans="1:11" x14ac:dyDescent="0.3">
      <c r="A222" s="73" t="s">
        <v>2357</v>
      </c>
      <c r="B222" s="73">
        <v>212</v>
      </c>
      <c r="C222" s="73" t="s">
        <v>140</v>
      </c>
      <c r="D222" s="124">
        <v>30</v>
      </c>
      <c r="E222" s="73">
        <v>1</v>
      </c>
      <c r="F222" s="73">
        <v>1</v>
      </c>
      <c r="G222" s="44">
        <v>1042.8599999999999</v>
      </c>
      <c r="H222" s="44">
        <f t="shared" si="5"/>
        <v>2.8767044473850759E-2</v>
      </c>
      <c r="J222" s="83" t="s">
        <v>6847</v>
      </c>
      <c r="K222" s="83" t="s">
        <v>1344</v>
      </c>
    </row>
    <row r="223" spans="1:11" x14ac:dyDescent="0.3">
      <c r="A223" s="73" t="s">
        <v>2357</v>
      </c>
      <c r="B223" s="73">
        <v>213</v>
      </c>
      <c r="C223" s="73" t="s">
        <v>141</v>
      </c>
      <c r="D223" s="124">
        <v>9.5</v>
      </c>
      <c r="E223" s="73">
        <v>1</v>
      </c>
      <c r="F223" s="73">
        <v>1</v>
      </c>
      <c r="G223" s="44">
        <v>208.57</v>
      </c>
      <c r="H223" s="44">
        <f t="shared" si="5"/>
        <v>4.5548257179843697E-2</v>
      </c>
      <c r="J223" s="83" t="s">
        <v>6848</v>
      </c>
      <c r="K223" s="83" t="s">
        <v>5827</v>
      </c>
    </row>
    <row r="224" spans="1:11" x14ac:dyDescent="0.3">
      <c r="A224" s="73" t="s">
        <v>2357</v>
      </c>
      <c r="B224" s="73">
        <v>214</v>
      </c>
      <c r="C224" s="73" t="s">
        <v>6997</v>
      </c>
      <c r="D224" s="124"/>
      <c r="E224" s="73"/>
      <c r="F224" s="73">
        <v>1</v>
      </c>
      <c r="G224" s="44">
        <v>260.70999999999998</v>
      </c>
      <c r="H224" s="44">
        <f t="shared" si="5"/>
        <v>0</v>
      </c>
      <c r="J224" s="83" t="s">
        <v>6849</v>
      </c>
      <c r="K224" s="83" t="s">
        <v>5829</v>
      </c>
    </row>
    <row r="225" spans="1:11" x14ac:dyDescent="0.3">
      <c r="A225" s="73" t="s">
        <v>2357</v>
      </c>
      <c r="B225" s="73">
        <v>215</v>
      </c>
      <c r="C225" s="73" t="s">
        <v>331</v>
      </c>
      <c r="D225" s="124">
        <v>10</v>
      </c>
      <c r="E225" s="73"/>
      <c r="F225" s="73">
        <v>1</v>
      </c>
      <c r="G225" s="44">
        <v>260.70999999999998</v>
      </c>
      <c r="H225" s="44">
        <f t="shared" si="5"/>
        <v>3.8356794906217642E-2</v>
      </c>
      <c r="J225" s="83" t="s">
        <v>6850</v>
      </c>
      <c r="K225" s="83" t="s">
        <v>5831</v>
      </c>
    </row>
    <row r="226" spans="1:11" x14ac:dyDescent="0.3">
      <c r="A226" s="73" t="s">
        <v>2359</v>
      </c>
      <c r="B226" s="73">
        <v>216</v>
      </c>
      <c r="C226" s="73" t="s">
        <v>144</v>
      </c>
      <c r="D226" s="124">
        <v>4</v>
      </c>
      <c r="E226" s="73">
        <v>1</v>
      </c>
      <c r="F226" s="73">
        <v>1</v>
      </c>
      <c r="G226" s="44">
        <v>521.42999999999995</v>
      </c>
      <c r="H226" s="44">
        <f t="shared" si="5"/>
        <v>7.6712118596935358E-3</v>
      </c>
      <c r="J226" s="83" t="s">
        <v>6851</v>
      </c>
      <c r="K226" s="83" t="s">
        <v>5833</v>
      </c>
    </row>
    <row r="227" spans="1:11" x14ac:dyDescent="0.3">
      <c r="A227" s="73" t="s">
        <v>2359</v>
      </c>
      <c r="B227" s="73">
        <v>217</v>
      </c>
      <c r="C227" s="73" t="s">
        <v>142</v>
      </c>
      <c r="D227" s="124">
        <v>7.94</v>
      </c>
      <c r="E227" s="73"/>
      <c r="F227" s="73">
        <v>1</v>
      </c>
      <c r="G227" s="44">
        <v>521.42999999999995</v>
      </c>
      <c r="H227" s="44">
        <f t="shared" si="5"/>
        <v>1.5227355541491669E-2</v>
      </c>
      <c r="J227" s="83" t="s">
        <v>6852</v>
      </c>
      <c r="K227" s="83" t="s">
        <v>5835</v>
      </c>
    </row>
    <row r="228" spans="1:11" x14ac:dyDescent="0.3">
      <c r="A228" s="73" t="s">
        <v>2359</v>
      </c>
      <c r="B228" s="73">
        <v>218</v>
      </c>
      <c r="C228" s="73" t="s">
        <v>143</v>
      </c>
      <c r="D228" s="124">
        <v>5.99</v>
      </c>
      <c r="E228" s="73"/>
      <c r="F228" s="73">
        <v>1</v>
      </c>
      <c r="G228" s="44">
        <v>26.07</v>
      </c>
      <c r="H228" s="44">
        <f t="shared" si="5"/>
        <v>0.22976601457614115</v>
      </c>
      <c r="J228" s="83" t="s">
        <v>6853</v>
      </c>
      <c r="K228" s="83" t="s">
        <v>5836</v>
      </c>
    </row>
    <row r="229" spans="1:11" x14ac:dyDescent="0.3">
      <c r="A229" s="73" t="s">
        <v>2359</v>
      </c>
      <c r="B229" s="73">
        <v>219</v>
      </c>
      <c r="C229" s="73" t="s">
        <v>145</v>
      </c>
      <c r="D229" s="124"/>
      <c r="E229" s="73">
        <v>1</v>
      </c>
      <c r="F229" s="73">
        <v>1</v>
      </c>
      <c r="G229" s="44">
        <v>260.70999999999998</v>
      </c>
      <c r="H229" s="44">
        <f t="shared" si="5"/>
        <v>0</v>
      </c>
      <c r="J229" s="83" t="s">
        <v>6854</v>
      </c>
      <c r="K229" s="83" t="s">
        <v>6855</v>
      </c>
    </row>
    <row r="230" spans="1:11" x14ac:dyDescent="0.3">
      <c r="A230" s="73" t="s">
        <v>2359</v>
      </c>
      <c r="B230" s="73">
        <v>220</v>
      </c>
      <c r="C230" s="73" t="s">
        <v>146</v>
      </c>
      <c r="D230" s="124"/>
      <c r="E230" s="73">
        <v>1</v>
      </c>
      <c r="F230" s="73">
        <v>1</v>
      </c>
      <c r="G230" s="44">
        <v>260.70999999999998</v>
      </c>
      <c r="H230" s="44">
        <f t="shared" si="5"/>
        <v>0</v>
      </c>
      <c r="J230" s="83" t="s">
        <v>6856</v>
      </c>
      <c r="K230" s="83" t="s">
        <v>5840</v>
      </c>
    </row>
    <row r="231" spans="1:11" x14ac:dyDescent="0.3">
      <c r="A231" s="73" t="s">
        <v>2359</v>
      </c>
      <c r="B231" s="73">
        <v>221</v>
      </c>
      <c r="C231" s="73" t="s">
        <v>147</v>
      </c>
      <c r="D231" s="124">
        <v>1.2</v>
      </c>
      <c r="E231" s="73">
        <v>12</v>
      </c>
      <c r="F231" s="73">
        <v>1</v>
      </c>
      <c r="G231" s="44">
        <v>52.14</v>
      </c>
      <c r="H231" s="44">
        <f t="shared" si="5"/>
        <v>2.3014959723820481E-2</v>
      </c>
      <c r="J231" s="83" t="s">
        <v>6857</v>
      </c>
      <c r="K231" s="83" t="s">
        <v>6633</v>
      </c>
    </row>
    <row r="232" spans="1:11" x14ac:dyDescent="0.3">
      <c r="A232" s="73" t="s">
        <v>2359</v>
      </c>
      <c r="B232" s="73">
        <v>222</v>
      </c>
      <c r="C232" s="73" t="s">
        <v>152</v>
      </c>
      <c r="D232" s="124">
        <v>2.1</v>
      </c>
      <c r="E232" s="73">
        <v>2</v>
      </c>
      <c r="F232" s="73">
        <v>1</v>
      </c>
      <c r="G232" s="44">
        <v>4</v>
      </c>
      <c r="H232" s="44">
        <f t="shared" si="5"/>
        <v>0.52500000000000002</v>
      </c>
      <c r="J232" s="83" t="s">
        <v>6858</v>
      </c>
      <c r="K232" s="83" t="s">
        <v>5842</v>
      </c>
    </row>
    <row r="233" spans="1:11" x14ac:dyDescent="0.3">
      <c r="A233" s="73" t="s">
        <v>2359</v>
      </c>
      <c r="B233" s="73">
        <v>223</v>
      </c>
      <c r="C233" s="73" t="s">
        <v>516</v>
      </c>
      <c r="D233" s="124">
        <v>2</v>
      </c>
      <c r="E233" s="73">
        <v>8</v>
      </c>
      <c r="F233" s="73">
        <v>1</v>
      </c>
      <c r="G233" s="44">
        <v>52.14</v>
      </c>
      <c r="H233" s="44">
        <f t="shared" si="5"/>
        <v>3.8358266206367474E-2</v>
      </c>
      <c r="J233" s="83" t="s">
        <v>6859</v>
      </c>
      <c r="K233" s="83" t="s">
        <v>6636</v>
      </c>
    </row>
    <row r="234" spans="1:11" x14ac:dyDescent="0.3">
      <c r="A234" s="73" t="s">
        <v>2359</v>
      </c>
      <c r="B234" s="73">
        <v>224</v>
      </c>
      <c r="C234" s="73" t="s">
        <v>149</v>
      </c>
      <c r="D234" s="124">
        <v>1.1000000000000001</v>
      </c>
      <c r="E234" s="73">
        <v>10</v>
      </c>
      <c r="F234" s="73">
        <v>1</v>
      </c>
      <c r="G234" s="44">
        <v>4.3499999999999996</v>
      </c>
      <c r="H234" s="44">
        <f t="shared" si="5"/>
        <v>0.25287356321839083</v>
      </c>
      <c r="J234" s="83" t="s">
        <v>6860</v>
      </c>
      <c r="K234" s="83" t="s">
        <v>5845</v>
      </c>
    </row>
    <row r="235" spans="1:11" x14ac:dyDescent="0.3">
      <c r="A235" s="73" t="s">
        <v>2359</v>
      </c>
      <c r="B235" s="73">
        <v>225</v>
      </c>
      <c r="C235" s="73" t="s">
        <v>150</v>
      </c>
      <c r="D235" s="124">
        <v>8</v>
      </c>
      <c r="E235" s="73">
        <v>5</v>
      </c>
      <c r="F235" s="73">
        <v>1</v>
      </c>
      <c r="G235" s="44">
        <v>52.14</v>
      </c>
      <c r="H235" s="44">
        <f t="shared" si="5"/>
        <v>0.15343306482546989</v>
      </c>
      <c r="J235" s="83" t="s">
        <v>6861</v>
      </c>
      <c r="K235" s="83" t="s">
        <v>1374</v>
      </c>
    </row>
    <row r="236" spans="1:11" x14ac:dyDescent="0.3">
      <c r="A236" s="73" t="s">
        <v>2359</v>
      </c>
      <c r="B236" s="73">
        <v>226</v>
      </c>
      <c r="C236" s="73" t="s">
        <v>161</v>
      </c>
      <c r="D236" s="124">
        <v>9</v>
      </c>
      <c r="E236" s="73">
        <v>1</v>
      </c>
      <c r="F236" s="73">
        <v>2</v>
      </c>
      <c r="G236" s="44">
        <v>260.70999999999998</v>
      </c>
      <c r="H236" s="44">
        <f t="shared" si="5"/>
        <v>6.904223083119175E-2</v>
      </c>
      <c r="J236" s="83" t="s">
        <v>6862</v>
      </c>
      <c r="K236" s="83" t="s">
        <v>5848</v>
      </c>
    </row>
    <row r="237" spans="1:11" x14ac:dyDescent="0.3">
      <c r="A237" s="73" t="s">
        <v>2356</v>
      </c>
      <c r="B237" s="73">
        <v>227</v>
      </c>
      <c r="C237" s="73" t="s">
        <v>7000</v>
      </c>
      <c r="D237" s="124">
        <v>1.05</v>
      </c>
      <c r="E237" s="73">
        <v>1</v>
      </c>
      <c r="F237" s="73">
        <v>1</v>
      </c>
      <c r="G237" s="44">
        <v>6</v>
      </c>
      <c r="H237" s="44">
        <f t="shared" si="5"/>
        <v>0.17500000000000002</v>
      </c>
      <c r="J237" s="83" t="s">
        <v>6863</v>
      </c>
      <c r="K237" s="83" t="s">
        <v>1376</v>
      </c>
    </row>
    <row r="238" spans="1:11" x14ac:dyDescent="0.3">
      <c r="A238" s="73" t="s">
        <v>2356</v>
      </c>
      <c r="B238" s="73">
        <v>228</v>
      </c>
      <c r="C238" s="73" t="s">
        <v>155</v>
      </c>
      <c r="D238" s="124">
        <v>1.05</v>
      </c>
      <c r="E238" s="73"/>
      <c r="F238" s="73">
        <v>1</v>
      </c>
      <c r="G238" s="44">
        <v>52.14</v>
      </c>
      <c r="H238" s="44">
        <f t="shared" si="5"/>
        <v>2.0138089758342925E-2</v>
      </c>
      <c r="J238" s="83" t="s">
        <v>6864</v>
      </c>
      <c r="K238" s="83" t="s">
        <v>1368</v>
      </c>
    </row>
    <row r="239" spans="1:11" x14ac:dyDescent="0.3">
      <c r="A239" s="73" t="s">
        <v>2356</v>
      </c>
      <c r="B239" s="73">
        <v>229</v>
      </c>
      <c r="C239" s="73" t="s">
        <v>6865</v>
      </c>
      <c r="D239" s="124">
        <v>0.84</v>
      </c>
      <c r="E239" s="73">
        <v>1</v>
      </c>
      <c r="F239" s="73">
        <v>1</v>
      </c>
      <c r="G239" s="44">
        <v>13.04</v>
      </c>
      <c r="H239" s="44">
        <f t="shared" si="5"/>
        <v>6.4417177914110432E-2</v>
      </c>
      <c r="J239" s="83" t="s">
        <v>6866</v>
      </c>
      <c r="K239" s="83" t="s">
        <v>3290</v>
      </c>
    </row>
    <row r="240" spans="1:11" x14ac:dyDescent="0.3">
      <c r="A240" s="73" t="s">
        <v>2356</v>
      </c>
      <c r="B240" s="73">
        <v>230</v>
      </c>
      <c r="C240" s="73" t="s">
        <v>2960</v>
      </c>
      <c r="D240" s="124">
        <v>1.05</v>
      </c>
      <c r="E240" s="73">
        <v>1</v>
      </c>
      <c r="F240" s="73">
        <v>1</v>
      </c>
      <c r="G240" s="44">
        <v>52.14</v>
      </c>
      <c r="H240" s="44">
        <f t="shared" si="5"/>
        <v>2.0138089758342925E-2</v>
      </c>
      <c r="J240" s="83" t="s">
        <v>6867</v>
      </c>
      <c r="K240" s="83" t="s">
        <v>5853</v>
      </c>
    </row>
    <row r="241" spans="1:11" x14ac:dyDescent="0.3">
      <c r="A241" s="73" t="s">
        <v>2356</v>
      </c>
      <c r="B241" s="73">
        <v>231</v>
      </c>
      <c r="C241" s="73" t="s">
        <v>156</v>
      </c>
      <c r="D241" s="124">
        <v>0.39</v>
      </c>
      <c r="E241" s="73">
        <v>1</v>
      </c>
      <c r="F241" s="73">
        <v>1</v>
      </c>
      <c r="G241" s="44">
        <v>4.3499999999999996</v>
      </c>
      <c r="H241" s="44">
        <f t="shared" si="5"/>
        <v>8.9655172413793116E-2</v>
      </c>
      <c r="J241" s="83" t="s">
        <v>6868</v>
      </c>
      <c r="K241" s="83" t="s">
        <v>1412</v>
      </c>
    </row>
    <row r="242" spans="1:11" x14ac:dyDescent="0.3">
      <c r="A242" s="73" t="s">
        <v>2359</v>
      </c>
      <c r="B242" s="73">
        <v>232</v>
      </c>
      <c r="C242" s="73" t="s">
        <v>6869</v>
      </c>
      <c r="D242" s="124">
        <v>0.4</v>
      </c>
      <c r="E242" s="73">
        <v>6</v>
      </c>
      <c r="F242" s="73">
        <v>1</v>
      </c>
      <c r="G242" s="44">
        <v>12</v>
      </c>
      <c r="H242" s="44">
        <f t="shared" si="5"/>
        <v>3.3333333333333333E-2</v>
      </c>
      <c r="J242" s="83" t="s">
        <v>6870</v>
      </c>
      <c r="K242" s="83" t="s">
        <v>5856</v>
      </c>
    </row>
    <row r="243" spans="1:11" x14ac:dyDescent="0.3">
      <c r="A243" s="73" t="s">
        <v>2356</v>
      </c>
      <c r="B243" s="73">
        <v>233</v>
      </c>
      <c r="C243" s="73" t="s">
        <v>154</v>
      </c>
      <c r="D243" s="124">
        <v>2.4500000000000002</v>
      </c>
      <c r="E243" s="73"/>
      <c r="F243" s="73">
        <v>1</v>
      </c>
      <c r="G243" s="44">
        <v>8.69</v>
      </c>
      <c r="H243" s="44">
        <f t="shared" si="5"/>
        <v>0.28193325661680096</v>
      </c>
      <c r="J243" s="83" t="s">
        <v>6871</v>
      </c>
      <c r="K243" s="83" t="s">
        <v>5857</v>
      </c>
    </row>
    <row r="244" spans="1:11" x14ac:dyDescent="0.3">
      <c r="A244" s="73" t="s">
        <v>2356</v>
      </c>
      <c r="B244" s="73">
        <v>234</v>
      </c>
      <c r="C244" s="73" t="s">
        <v>153</v>
      </c>
      <c r="D244" s="124">
        <v>3.57</v>
      </c>
      <c r="E244" s="73"/>
      <c r="F244" s="73">
        <v>1</v>
      </c>
      <c r="G244" s="44">
        <v>8.69</v>
      </c>
      <c r="H244" s="44">
        <f t="shared" si="5"/>
        <v>0.41081703107019563</v>
      </c>
      <c r="J244" s="83" t="s">
        <v>6872</v>
      </c>
      <c r="K244" s="83" t="s">
        <v>6873</v>
      </c>
    </row>
    <row r="245" spans="1:11" x14ac:dyDescent="0.3">
      <c r="A245" s="73" t="s">
        <v>2356</v>
      </c>
      <c r="B245" s="73">
        <v>235</v>
      </c>
      <c r="C245" s="73" t="s">
        <v>148</v>
      </c>
      <c r="D245" s="124">
        <v>1</v>
      </c>
      <c r="E245" s="73"/>
      <c r="F245" s="73">
        <v>1</v>
      </c>
      <c r="G245" s="44">
        <v>4.3499999999999996</v>
      </c>
      <c r="H245" s="44">
        <f t="shared" si="5"/>
        <v>0.22988505747126439</v>
      </c>
      <c r="J245" s="83" t="s">
        <v>6874</v>
      </c>
      <c r="K245" s="83" t="s">
        <v>5860</v>
      </c>
    </row>
    <row r="246" spans="1:11" x14ac:dyDescent="0.3">
      <c r="A246" s="73" t="s">
        <v>2356</v>
      </c>
      <c r="B246" s="73">
        <v>236</v>
      </c>
      <c r="C246" s="73" t="s">
        <v>558</v>
      </c>
      <c r="D246" s="124">
        <v>1.05</v>
      </c>
      <c r="E246" s="73"/>
      <c r="F246" s="73">
        <v>1</v>
      </c>
      <c r="G246" s="44">
        <v>13.04</v>
      </c>
      <c r="H246" s="44">
        <f t="shared" si="5"/>
        <v>8.0521472392638044E-2</v>
      </c>
      <c r="J246" s="83" t="s">
        <v>6651</v>
      </c>
      <c r="K246" s="83" t="s">
        <v>1391</v>
      </c>
    </row>
    <row r="247" spans="1:11" x14ac:dyDescent="0.3">
      <c r="A247" s="73" t="s">
        <v>5669</v>
      </c>
      <c r="B247" s="73">
        <v>237</v>
      </c>
      <c r="C247" s="73" t="s">
        <v>559</v>
      </c>
      <c r="D247" s="124"/>
      <c r="E247" s="73"/>
      <c r="F247" s="73">
        <v>1</v>
      </c>
      <c r="G247" s="44">
        <v>1042.8599999999999</v>
      </c>
      <c r="H247" s="44">
        <f t="shared" si="5"/>
        <v>0</v>
      </c>
      <c r="J247" s="83" t="s">
        <v>6384</v>
      </c>
      <c r="K247" s="83" t="s">
        <v>6652</v>
      </c>
    </row>
    <row r="248" spans="1:11" x14ac:dyDescent="0.3">
      <c r="A248" s="73" t="s">
        <v>2361</v>
      </c>
      <c r="B248" s="73">
        <v>238</v>
      </c>
      <c r="C248" s="73" t="s">
        <v>560</v>
      </c>
      <c r="D248" s="124"/>
      <c r="E248" s="73"/>
      <c r="F248" s="73">
        <v>2</v>
      </c>
      <c r="G248" s="44">
        <v>208.57</v>
      </c>
      <c r="H248" s="44">
        <f t="shared" si="5"/>
        <v>0</v>
      </c>
      <c r="J248" s="83" t="s">
        <v>6875</v>
      </c>
      <c r="K248" s="83" t="s">
        <v>6654</v>
      </c>
    </row>
    <row r="249" spans="1:11" x14ac:dyDescent="0.3">
      <c r="A249" s="73" t="s">
        <v>5670</v>
      </c>
      <c r="B249" s="73">
        <v>239</v>
      </c>
      <c r="C249" s="73" t="s">
        <v>557</v>
      </c>
      <c r="D249" s="124"/>
      <c r="E249" s="73">
        <v>25</v>
      </c>
      <c r="F249" s="73">
        <v>1</v>
      </c>
      <c r="G249" s="44">
        <v>1042.8599999999999</v>
      </c>
      <c r="H249" s="44">
        <f t="shared" si="5"/>
        <v>0</v>
      </c>
      <c r="J249" s="83" t="s">
        <v>6876</v>
      </c>
      <c r="K249" s="83" t="s">
        <v>6656</v>
      </c>
    </row>
    <row r="250" spans="1:11" x14ac:dyDescent="0.3">
      <c r="A250" s="73" t="s">
        <v>5670</v>
      </c>
      <c r="B250" s="73">
        <v>240</v>
      </c>
      <c r="C250" s="73" t="s">
        <v>561</v>
      </c>
      <c r="D250" s="124">
        <v>6</v>
      </c>
      <c r="E250" s="73"/>
      <c r="F250" s="73">
        <v>1</v>
      </c>
      <c r="G250" s="44">
        <v>1042.8599999999999</v>
      </c>
      <c r="H250" s="44">
        <f t="shared" si="5"/>
        <v>5.7534088947701519E-3</v>
      </c>
      <c r="J250" s="83" t="s">
        <v>6877</v>
      </c>
      <c r="K250" s="83" t="s">
        <v>6878</v>
      </c>
    </row>
    <row r="251" spans="1:11" x14ac:dyDescent="0.3">
      <c r="A251" s="73" t="s">
        <v>5670</v>
      </c>
      <c r="B251" s="73">
        <v>241</v>
      </c>
      <c r="C251" s="73" t="s">
        <v>562</v>
      </c>
      <c r="D251" s="124">
        <v>1.2</v>
      </c>
      <c r="E251" s="73"/>
      <c r="F251" s="73">
        <v>1</v>
      </c>
      <c r="G251" s="44">
        <v>52.14</v>
      </c>
      <c r="H251" s="44">
        <f t="shared" si="5"/>
        <v>2.3014959723820481E-2</v>
      </c>
      <c r="J251" s="83" t="s">
        <v>6879</v>
      </c>
      <c r="K251" s="83" t="s">
        <v>5868</v>
      </c>
    </row>
    <row r="252" spans="1:11" x14ac:dyDescent="0.3">
      <c r="A252" s="73" t="s">
        <v>5670</v>
      </c>
      <c r="B252" s="73">
        <v>242</v>
      </c>
      <c r="C252" s="73" t="s">
        <v>272</v>
      </c>
      <c r="D252" s="124">
        <v>8.85</v>
      </c>
      <c r="E252" s="73"/>
      <c r="F252" s="73">
        <v>2</v>
      </c>
      <c r="G252" s="44">
        <v>1042.8599999999999</v>
      </c>
      <c r="H252" s="44">
        <f t="shared" ref="H252:H309" si="6">(D252*F252)/G252</f>
        <v>1.6972556239571949E-2</v>
      </c>
      <c r="J252" s="83" t="s">
        <v>6880</v>
      </c>
      <c r="K252" s="83" t="s">
        <v>6659</v>
      </c>
    </row>
    <row r="253" spans="1:11" x14ac:dyDescent="0.3">
      <c r="A253" s="73" t="s">
        <v>5670</v>
      </c>
      <c r="B253" s="73">
        <v>243</v>
      </c>
      <c r="C253" s="73" t="s">
        <v>273</v>
      </c>
      <c r="D253" s="124">
        <v>8.85</v>
      </c>
      <c r="E253" s="73"/>
      <c r="F253" s="73">
        <v>1</v>
      </c>
      <c r="G253" s="44">
        <v>104.29</v>
      </c>
      <c r="H253" s="44">
        <f t="shared" si="6"/>
        <v>8.4859526320836126E-2</v>
      </c>
      <c r="J253" s="83" t="s">
        <v>6881</v>
      </c>
      <c r="K253" s="83" t="s">
        <v>5872</v>
      </c>
    </row>
    <row r="254" spans="1:11" x14ac:dyDescent="0.3">
      <c r="A254" s="73" t="s">
        <v>2365</v>
      </c>
      <c r="B254" s="73">
        <v>244</v>
      </c>
      <c r="C254" s="86" t="s">
        <v>6924</v>
      </c>
      <c r="D254" s="151">
        <v>6.5</v>
      </c>
      <c r="E254" s="73">
        <v>1</v>
      </c>
      <c r="F254" s="73">
        <v>1</v>
      </c>
      <c r="G254" s="44">
        <v>521.42999999999995</v>
      </c>
      <c r="H254" s="44">
        <f t="shared" si="6"/>
        <v>1.2465719272001996E-2</v>
      </c>
      <c r="J254" s="83" t="s">
        <v>1224</v>
      </c>
      <c r="K254" s="83" t="s">
        <v>1823</v>
      </c>
    </row>
    <row r="255" spans="1:11" x14ac:dyDescent="0.3">
      <c r="A255" s="73" t="s">
        <v>2365</v>
      </c>
      <c r="B255" s="73">
        <v>245</v>
      </c>
      <c r="C255" s="73" t="s">
        <v>6983</v>
      </c>
      <c r="D255" s="124">
        <v>23.99</v>
      </c>
      <c r="E255" s="73">
        <v>1</v>
      </c>
      <c r="F255" s="73">
        <v>1</v>
      </c>
      <c r="G255" s="44">
        <v>521.42999999999995</v>
      </c>
      <c r="H255" s="44">
        <f t="shared" si="6"/>
        <v>4.6008093128511979E-2</v>
      </c>
      <c r="J255" s="83" t="s">
        <v>6793</v>
      </c>
      <c r="K255" s="83" t="s">
        <v>6882</v>
      </c>
    </row>
    <row r="256" spans="1:11" x14ac:dyDescent="0.3">
      <c r="A256" s="73" t="s">
        <v>2365</v>
      </c>
      <c r="B256" s="73">
        <v>246</v>
      </c>
      <c r="C256" s="73" t="s">
        <v>159</v>
      </c>
      <c r="D256" s="124"/>
      <c r="E256" s="73">
        <v>1</v>
      </c>
      <c r="F256" s="73">
        <v>1</v>
      </c>
      <c r="G256" s="44">
        <v>1042.8599999999999</v>
      </c>
      <c r="H256" s="44">
        <f t="shared" si="6"/>
        <v>0</v>
      </c>
      <c r="J256" s="83" t="s">
        <v>6883</v>
      </c>
      <c r="K256" s="83" t="s">
        <v>6664</v>
      </c>
    </row>
    <row r="257" spans="1:11" x14ac:dyDescent="0.3">
      <c r="A257" s="73" t="s">
        <v>2365</v>
      </c>
      <c r="B257" s="73">
        <v>247</v>
      </c>
      <c r="C257" s="73" t="s">
        <v>874</v>
      </c>
      <c r="D257" s="124">
        <v>25</v>
      </c>
      <c r="E257" s="73">
        <v>1</v>
      </c>
      <c r="F257" s="73">
        <v>1</v>
      </c>
      <c r="G257" s="44">
        <v>521.42999999999995</v>
      </c>
      <c r="H257" s="44">
        <f t="shared" si="6"/>
        <v>4.7945074123084602E-2</v>
      </c>
      <c r="J257" s="83" t="s">
        <v>5876</v>
      </c>
      <c r="K257" s="83" t="s">
        <v>5877</v>
      </c>
    </row>
    <row r="258" spans="1:11" x14ac:dyDescent="0.3">
      <c r="A258" s="73" t="s">
        <v>2365</v>
      </c>
      <c r="B258" s="73">
        <v>248</v>
      </c>
      <c r="C258" s="73" t="s">
        <v>164</v>
      </c>
      <c r="D258" s="124">
        <v>8</v>
      </c>
      <c r="E258" s="73">
        <v>1</v>
      </c>
      <c r="F258" s="73">
        <v>1</v>
      </c>
      <c r="G258" s="44">
        <v>521.42999999999995</v>
      </c>
      <c r="H258" s="44">
        <f t="shared" si="6"/>
        <v>1.5342423719387072E-2</v>
      </c>
      <c r="J258" s="83" t="s">
        <v>5876</v>
      </c>
      <c r="K258" s="83" t="s">
        <v>5878</v>
      </c>
    </row>
    <row r="259" spans="1:11" x14ac:dyDescent="0.3">
      <c r="A259" s="73" t="s">
        <v>2365</v>
      </c>
      <c r="B259" s="73">
        <v>249</v>
      </c>
      <c r="C259" s="73" t="s">
        <v>165</v>
      </c>
      <c r="D259" s="124">
        <v>8</v>
      </c>
      <c r="E259" s="73">
        <v>1</v>
      </c>
      <c r="F259" s="73">
        <v>1</v>
      </c>
      <c r="G259" s="44">
        <v>52.14</v>
      </c>
      <c r="H259" s="44">
        <f t="shared" si="6"/>
        <v>0.15343306482546989</v>
      </c>
      <c r="J259" s="83" t="s">
        <v>5879</v>
      </c>
      <c r="K259" s="83" t="s">
        <v>1415</v>
      </c>
    </row>
    <row r="260" spans="1:11" x14ac:dyDescent="0.3">
      <c r="A260" s="73" t="s">
        <v>2365</v>
      </c>
      <c r="B260" s="73">
        <v>250</v>
      </c>
      <c r="C260" s="73" t="s">
        <v>160</v>
      </c>
      <c r="D260" s="124"/>
      <c r="E260" s="73">
        <v>1</v>
      </c>
      <c r="F260" s="73">
        <v>2</v>
      </c>
      <c r="G260" s="44">
        <v>260.70999999999998</v>
      </c>
      <c r="H260" s="44">
        <f t="shared" si="6"/>
        <v>0</v>
      </c>
      <c r="J260" s="83" t="s">
        <v>6884</v>
      </c>
      <c r="K260" s="83" t="s">
        <v>5881</v>
      </c>
    </row>
    <row r="261" spans="1:11" x14ac:dyDescent="0.3">
      <c r="A261" s="73" t="s">
        <v>2365</v>
      </c>
      <c r="B261" s="73">
        <v>251</v>
      </c>
      <c r="C261" s="73" t="s">
        <v>161</v>
      </c>
      <c r="D261" s="124">
        <v>2</v>
      </c>
      <c r="E261" s="73">
        <v>1</v>
      </c>
      <c r="F261" s="73">
        <v>2</v>
      </c>
      <c r="G261" s="44">
        <v>260.70999999999998</v>
      </c>
      <c r="H261" s="44">
        <f t="shared" si="6"/>
        <v>1.5342717962487056E-2</v>
      </c>
      <c r="J261" s="83" t="s">
        <v>6885</v>
      </c>
      <c r="K261" s="83" t="s">
        <v>5883</v>
      </c>
    </row>
    <row r="262" spans="1:11" x14ac:dyDescent="0.3">
      <c r="A262" s="73" t="s">
        <v>2365</v>
      </c>
      <c r="B262" s="73">
        <v>252</v>
      </c>
      <c r="C262" s="73" t="s">
        <v>162</v>
      </c>
      <c r="D262" s="124"/>
      <c r="E262" s="73">
        <v>1</v>
      </c>
      <c r="F262" s="73">
        <v>2</v>
      </c>
      <c r="G262" s="44">
        <v>260.70999999999998</v>
      </c>
      <c r="H262" s="44">
        <f t="shared" si="6"/>
        <v>0</v>
      </c>
      <c r="J262" s="83" t="s">
        <v>6886</v>
      </c>
      <c r="K262" s="83" t="s">
        <v>5885</v>
      </c>
    </row>
    <row r="263" spans="1:11" x14ac:dyDescent="0.3">
      <c r="A263" s="73" t="s">
        <v>2365</v>
      </c>
      <c r="B263" s="73">
        <v>253</v>
      </c>
      <c r="C263" s="73" t="s">
        <v>163</v>
      </c>
      <c r="D263" s="124">
        <v>7</v>
      </c>
      <c r="E263" s="73">
        <v>1</v>
      </c>
      <c r="F263" s="73">
        <v>1</v>
      </c>
      <c r="G263" s="44">
        <v>260.70999999999998</v>
      </c>
      <c r="H263" s="44">
        <f t="shared" si="6"/>
        <v>2.6849756434352348E-2</v>
      </c>
      <c r="J263" s="83" t="s">
        <v>5886</v>
      </c>
      <c r="K263" s="83" t="s">
        <v>5887</v>
      </c>
    </row>
    <row r="264" spans="1:11" x14ac:dyDescent="0.3">
      <c r="A264" s="73" t="s">
        <v>2365</v>
      </c>
      <c r="B264" s="73">
        <v>254</v>
      </c>
      <c r="C264" s="73" t="s">
        <v>517</v>
      </c>
      <c r="D264" s="124">
        <v>7</v>
      </c>
      <c r="E264" s="73">
        <v>1</v>
      </c>
      <c r="F264" s="73">
        <v>1</v>
      </c>
      <c r="G264" s="44">
        <v>260.70999999999998</v>
      </c>
      <c r="H264" s="44">
        <f t="shared" si="6"/>
        <v>2.6849756434352348E-2</v>
      </c>
      <c r="J264" s="83" t="s">
        <v>5886</v>
      </c>
      <c r="K264" s="83" t="s">
        <v>5888</v>
      </c>
    </row>
    <row r="265" spans="1:11" x14ac:dyDescent="0.3">
      <c r="A265" s="73" t="s">
        <v>2365</v>
      </c>
      <c r="B265" s="73">
        <v>255</v>
      </c>
      <c r="C265" s="73" t="s">
        <v>6960</v>
      </c>
      <c r="D265" s="124">
        <v>6</v>
      </c>
      <c r="E265" s="73">
        <v>1</v>
      </c>
      <c r="F265" s="73">
        <v>1</v>
      </c>
      <c r="G265" s="44">
        <v>104.29</v>
      </c>
      <c r="H265" s="44">
        <f t="shared" si="6"/>
        <v>5.7531882251414319E-2</v>
      </c>
      <c r="J265" s="83" t="s">
        <v>5889</v>
      </c>
      <c r="K265" s="83" t="s">
        <v>6670</v>
      </c>
    </row>
    <row r="266" spans="1:11" x14ac:dyDescent="0.3">
      <c r="A266" s="73" t="s">
        <v>2365</v>
      </c>
      <c r="B266" s="73">
        <v>256</v>
      </c>
      <c r="C266" s="73" t="s">
        <v>6961</v>
      </c>
      <c r="D266" s="124">
        <v>15</v>
      </c>
      <c r="E266" s="73"/>
      <c r="F266" s="73">
        <v>1</v>
      </c>
      <c r="G266" s="44">
        <v>1042.8599999999999</v>
      </c>
      <c r="H266" s="44">
        <f t="shared" si="6"/>
        <v>1.438352223692538E-2</v>
      </c>
      <c r="J266" s="83" t="s">
        <v>5891</v>
      </c>
      <c r="K266" s="83" t="s">
        <v>5892</v>
      </c>
    </row>
    <row r="267" spans="1:11" x14ac:dyDescent="0.3">
      <c r="A267" s="73" t="s">
        <v>2365</v>
      </c>
      <c r="B267" s="73">
        <v>257</v>
      </c>
      <c r="C267" s="73" t="s">
        <v>877</v>
      </c>
      <c r="D267" s="124">
        <v>1.2</v>
      </c>
      <c r="E267" s="73"/>
      <c r="F267" s="73">
        <v>1</v>
      </c>
      <c r="G267" s="44">
        <v>52.14</v>
      </c>
      <c r="H267" s="44">
        <f t="shared" si="6"/>
        <v>2.3014959723820481E-2</v>
      </c>
      <c r="J267" s="83" t="s">
        <v>5893</v>
      </c>
      <c r="K267" s="83" t="s">
        <v>5894</v>
      </c>
    </row>
    <row r="268" spans="1:11" x14ac:dyDescent="0.3">
      <c r="A268" s="73" t="s">
        <v>2365</v>
      </c>
      <c r="B268" s="73">
        <v>258</v>
      </c>
      <c r="C268" s="73" t="s">
        <v>518</v>
      </c>
      <c r="D268" s="124"/>
      <c r="E268" s="73">
        <v>1</v>
      </c>
      <c r="F268" s="73">
        <v>1</v>
      </c>
      <c r="G268" s="44">
        <v>521.42999999999995</v>
      </c>
      <c r="H268" s="44">
        <f t="shared" si="6"/>
        <v>0</v>
      </c>
      <c r="J268" s="83" t="s">
        <v>5895</v>
      </c>
      <c r="K268" s="83" t="s">
        <v>5896</v>
      </c>
    </row>
    <row r="269" spans="1:11" x14ac:dyDescent="0.3">
      <c r="A269" s="73" t="s">
        <v>2365</v>
      </c>
      <c r="B269" s="73">
        <v>259</v>
      </c>
      <c r="C269" s="73" t="s">
        <v>5675</v>
      </c>
      <c r="D269" s="124">
        <v>0.41</v>
      </c>
      <c r="E269" s="73"/>
      <c r="F269" s="73">
        <v>1</v>
      </c>
      <c r="G269" s="44">
        <v>3</v>
      </c>
      <c r="H269" s="44">
        <f t="shared" si="6"/>
        <v>0.13666666666666666</v>
      </c>
      <c r="J269" s="83" t="s">
        <v>6887</v>
      </c>
      <c r="K269" s="83" t="s">
        <v>5898</v>
      </c>
    </row>
    <row r="270" spans="1:11" x14ac:dyDescent="0.3">
      <c r="A270" s="73" t="s">
        <v>2365</v>
      </c>
      <c r="B270" s="73">
        <v>260</v>
      </c>
      <c r="C270" s="73" t="s">
        <v>156</v>
      </c>
      <c r="D270" s="124">
        <v>0.39</v>
      </c>
      <c r="E270" s="73"/>
      <c r="F270" s="73">
        <v>1</v>
      </c>
      <c r="G270" s="44">
        <v>13.04</v>
      </c>
      <c r="H270" s="44">
        <f t="shared" si="6"/>
        <v>2.9907975460122704E-2</v>
      </c>
      <c r="J270" s="83" t="s">
        <v>6888</v>
      </c>
      <c r="K270" s="83" t="s">
        <v>1412</v>
      </c>
    </row>
    <row r="271" spans="1:11" x14ac:dyDescent="0.3">
      <c r="A271" s="73" t="s">
        <v>2365</v>
      </c>
      <c r="B271" s="73">
        <v>261</v>
      </c>
      <c r="C271" s="73" t="s">
        <v>134</v>
      </c>
      <c r="D271" s="124"/>
      <c r="E271" s="73">
        <v>1</v>
      </c>
      <c r="F271" s="73">
        <v>1</v>
      </c>
      <c r="G271" s="44">
        <v>521.42999999999995</v>
      </c>
      <c r="H271" s="44">
        <f t="shared" si="6"/>
        <v>0</v>
      </c>
      <c r="J271" s="83" t="s">
        <v>5900</v>
      </c>
      <c r="K271" s="83" t="s">
        <v>6678</v>
      </c>
    </row>
    <row r="272" spans="1:11" x14ac:dyDescent="0.3">
      <c r="A272" s="73" t="s">
        <v>2424</v>
      </c>
      <c r="B272" s="73">
        <v>262</v>
      </c>
      <c r="C272" s="73" t="s">
        <v>6915</v>
      </c>
      <c r="D272" s="124">
        <v>5</v>
      </c>
      <c r="E272" s="73">
        <v>1</v>
      </c>
      <c r="F272" s="73">
        <v>1</v>
      </c>
      <c r="G272" s="44">
        <v>521.42999999999995</v>
      </c>
      <c r="H272" s="44">
        <f t="shared" si="6"/>
        <v>9.5890148246169198E-3</v>
      </c>
      <c r="J272" s="83" t="s">
        <v>6765</v>
      </c>
      <c r="K272" s="83" t="s">
        <v>6889</v>
      </c>
    </row>
    <row r="273" spans="1:11" x14ac:dyDescent="0.3">
      <c r="A273" s="73" t="s">
        <v>2424</v>
      </c>
      <c r="B273" s="73">
        <v>263</v>
      </c>
      <c r="C273" s="86" t="s">
        <v>6924</v>
      </c>
      <c r="D273" s="151">
        <v>6.5</v>
      </c>
      <c r="E273" s="73">
        <v>1</v>
      </c>
      <c r="F273" s="73">
        <v>3</v>
      </c>
      <c r="G273" s="44">
        <v>521.42999999999995</v>
      </c>
      <c r="H273" s="44">
        <f t="shared" si="6"/>
        <v>3.7397157816005985E-2</v>
      </c>
      <c r="J273" s="83" t="s">
        <v>5905</v>
      </c>
      <c r="K273" s="83" t="s">
        <v>6890</v>
      </c>
    </row>
    <row r="274" spans="1:11" x14ac:dyDescent="0.3">
      <c r="A274" s="73" t="s">
        <v>2424</v>
      </c>
      <c r="B274" s="73">
        <v>264</v>
      </c>
      <c r="C274" s="73" t="s">
        <v>6955</v>
      </c>
      <c r="D274" s="124"/>
      <c r="E274" s="73">
        <v>1</v>
      </c>
      <c r="F274" s="73">
        <v>1</v>
      </c>
      <c r="G274" s="44">
        <v>521.42999999999995</v>
      </c>
      <c r="H274" s="44">
        <f t="shared" si="6"/>
        <v>0</v>
      </c>
      <c r="J274" s="83" t="s">
        <v>6891</v>
      </c>
      <c r="K274" s="83" t="s">
        <v>6556</v>
      </c>
    </row>
    <row r="275" spans="1:11" x14ac:dyDescent="0.3">
      <c r="A275" s="73" t="s">
        <v>2424</v>
      </c>
      <c r="B275" s="73">
        <v>265</v>
      </c>
      <c r="C275" s="73" t="s">
        <v>6956</v>
      </c>
      <c r="D275" s="124">
        <v>15</v>
      </c>
      <c r="E275" s="73">
        <v>1</v>
      </c>
      <c r="F275" s="73">
        <v>1</v>
      </c>
      <c r="G275" s="44">
        <v>521.42999999999995</v>
      </c>
      <c r="H275" s="44">
        <f t="shared" si="6"/>
        <v>2.8767044473850759E-2</v>
      </c>
      <c r="J275" s="83" t="s">
        <v>6771</v>
      </c>
      <c r="K275" s="83" t="s">
        <v>1206</v>
      </c>
    </row>
    <row r="276" spans="1:11" x14ac:dyDescent="0.3">
      <c r="A276" s="73" t="s">
        <v>2424</v>
      </c>
      <c r="B276" s="73">
        <v>266</v>
      </c>
      <c r="C276" s="73" t="s">
        <v>6957</v>
      </c>
      <c r="D276" s="124">
        <v>3.49</v>
      </c>
      <c r="E276" s="73">
        <v>25</v>
      </c>
      <c r="F276" s="73">
        <v>1</v>
      </c>
      <c r="G276" s="44">
        <v>1042.8599999999999</v>
      </c>
      <c r="H276" s="44">
        <f t="shared" si="6"/>
        <v>3.3465661737913052E-3</v>
      </c>
      <c r="J276" s="83" t="s">
        <v>5903</v>
      </c>
      <c r="K276" s="83" t="s">
        <v>1933</v>
      </c>
    </row>
    <row r="277" spans="1:11" x14ac:dyDescent="0.3">
      <c r="A277" s="73" t="s">
        <v>2424</v>
      </c>
      <c r="B277" s="73">
        <v>267</v>
      </c>
      <c r="C277" s="73" t="s">
        <v>6958</v>
      </c>
      <c r="D277" s="124">
        <v>26.15</v>
      </c>
      <c r="E277" s="73"/>
      <c r="F277" s="73">
        <v>3</v>
      </c>
      <c r="G277" s="44">
        <v>521.42999999999995</v>
      </c>
      <c r="H277" s="44">
        <f t="shared" si="6"/>
        <v>0.15045164259823945</v>
      </c>
      <c r="J277" s="83" t="s">
        <v>6772</v>
      </c>
      <c r="K277" s="83" t="s">
        <v>6537</v>
      </c>
    </row>
    <row r="278" spans="1:11" x14ac:dyDescent="0.3">
      <c r="A278" s="73" t="s">
        <v>2424</v>
      </c>
      <c r="B278" s="73">
        <v>268</v>
      </c>
      <c r="C278" s="73" t="s">
        <v>6959</v>
      </c>
      <c r="D278" s="124">
        <v>3</v>
      </c>
      <c r="E278" s="73">
        <v>1</v>
      </c>
      <c r="F278" s="73">
        <v>1</v>
      </c>
      <c r="G278" s="44">
        <v>1042.8599999999999</v>
      </c>
      <c r="H278" s="44">
        <f t="shared" si="6"/>
        <v>2.8767044473850759E-3</v>
      </c>
      <c r="J278" s="83" t="s">
        <v>6773</v>
      </c>
      <c r="K278" s="83" t="s">
        <v>1210</v>
      </c>
    </row>
    <row r="279" spans="1:11" x14ac:dyDescent="0.3">
      <c r="A279" s="73" t="s">
        <v>2424</v>
      </c>
      <c r="B279" s="73">
        <v>269</v>
      </c>
      <c r="C279" s="73" t="s">
        <v>166</v>
      </c>
      <c r="D279" s="124">
        <v>179</v>
      </c>
      <c r="E279" s="73">
        <v>1</v>
      </c>
      <c r="F279" s="73">
        <v>1</v>
      </c>
      <c r="G279" s="44">
        <v>521.42999999999995</v>
      </c>
      <c r="H279" s="44">
        <f t="shared" si="6"/>
        <v>0.34328673072128574</v>
      </c>
      <c r="J279" s="83" t="s">
        <v>6892</v>
      </c>
      <c r="K279" s="83" t="s">
        <v>6893</v>
      </c>
    </row>
    <row r="280" spans="1:11" x14ac:dyDescent="0.3">
      <c r="A280" s="73" t="s">
        <v>2424</v>
      </c>
      <c r="B280" s="73">
        <v>270</v>
      </c>
      <c r="C280" s="73" t="s">
        <v>167</v>
      </c>
      <c r="D280" s="124">
        <v>495</v>
      </c>
      <c r="E280" s="73"/>
      <c r="F280" s="73">
        <v>1</v>
      </c>
      <c r="G280" s="44">
        <v>417.14</v>
      </c>
      <c r="H280" s="44">
        <f t="shared" si="6"/>
        <v>1.1866519633696122</v>
      </c>
      <c r="J280" s="83" t="s">
        <v>6894</v>
      </c>
      <c r="K280" s="83" t="s">
        <v>5910</v>
      </c>
    </row>
    <row r="281" spans="1:11" x14ac:dyDescent="0.3">
      <c r="A281" s="73" t="s">
        <v>2424</v>
      </c>
      <c r="B281" s="73">
        <v>271</v>
      </c>
      <c r="C281" s="73" t="s">
        <v>168</v>
      </c>
      <c r="D281" s="124">
        <v>250.4</v>
      </c>
      <c r="E281" s="73">
        <v>3</v>
      </c>
      <c r="F281" s="73">
        <v>1</v>
      </c>
      <c r="G281" s="44">
        <v>1042.8599999999999</v>
      </c>
      <c r="H281" s="44">
        <f t="shared" si="6"/>
        <v>0.24010893120840768</v>
      </c>
      <c r="J281" s="83" t="s">
        <v>6895</v>
      </c>
      <c r="K281" s="83" t="s">
        <v>6896</v>
      </c>
    </row>
    <row r="282" spans="1:11" x14ac:dyDescent="0.3">
      <c r="A282" s="73" t="s">
        <v>2424</v>
      </c>
      <c r="B282" s="73">
        <v>272</v>
      </c>
      <c r="C282" s="73" t="s">
        <v>169</v>
      </c>
      <c r="D282" s="124">
        <v>0</v>
      </c>
      <c r="E282" s="73"/>
      <c r="F282" s="73">
        <v>1</v>
      </c>
      <c r="G282" s="44">
        <v>1042.8599999999999</v>
      </c>
      <c r="H282" s="44">
        <f t="shared" si="6"/>
        <v>0</v>
      </c>
      <c r="J282" s="83" t="s">
        <v>6897</v>
      </c>
      <c r="K282" s="83" t="s">
        <v>6686</v>
      </c>
    </row>
    <row r="283" spans="1:11" x14ac:dyDescent="0.3">
      <c r="A283" s="73" t="s">
        <v>2424</v>
      </c>
      <c r="B283" s="73">
        <v>273</v>
      </c>
      <c r="C283" s="73" t="s">
        <v>170</v>
      </c>
      <c r="D283" s="124">
        <v>38</v>
      </c>
      <c r="E283" s="73"/>
      <c r="F283" s="73">
        <v>1</v>
      </c>
      <c r="G283" s="44">
        <v>1042.8599999999999</v>
      </c>
      <c r="H283" s="44">
        <f t="shared" si="6"/>
        <v>3.6438256333544299E-2</v>
      </c>
      <c r="J283" s="83" t="s">
        <v>6898</v>
      </c>
      <c r="K283" s="83" t="s">
        <v>6688</v>
      </c>
    </row>
    <row r="284" spans="1:11" x14ac:dyDescent="0.3">
      <c r="A284" s="73" t="s">
        <v>2424</v>
      </c>
      <c r="B284" s="73">
        <v>274</v>
      </c>
      <c r="C284" s="73" t="s">
        <v>335</v>
      </c>
      <c r="D284" s="124"/>
      <c r="E284" s="73">
        <v>1</v>
      </c>
      <c r="F284" s="73">
        <v>1</v>
      </c>
      <c r="G284" s="44">
        <v>782.14</v>
      </c>
      <c r="H284" s="44">
        <f t="shared" si="6"/>
        <v>0</v>
      </c>
      <c r="J284" s="83" t="s">
        <v>6899</v>
      </c>
      <c r="K284" s="83" t="s">
        <v>5917</v>
      </c>
    </row>
    <row r="285" spans="1:11" x14ac:dyDescent="0.3">
      <c r="A285" s="73" t="s">
        <v>2424</v>
      </c>
      <c r="B285" s="73">
        <v>275</v>
      </c>
      <c r="C285" s="73" t="s">
        <v>6982</v>
      </c>
      <c r="D285" s="124">
        <v>10</v>
      </c>
      <c r="E285" s="73">
        <v>1</v>
      </c>
      <c r="F285" s="73">
        <v>2</v>
      </c>
      <c r="G285" s="44">
        <v>260.70999999999998</v>
      </c>
      <c r="H285" s="44">
        <f t="shared" si="6"/>
        <v>7.6713589812435284E-2</v>
      </c>
      <c r="J285" s="83" t="s">
        <v>5918</v>
      </c>
      <c r="K285" s="83" t="s">
        <v>5919</v>
      </c>
    </row>
    <row r="286" spans="1:11" x14ac:dyDescent="0.3">
      <c r="A286" s="73" t="s">
        <v>2424</v>
      </c>
      <c r="B286" s="73">
        <v>276</v>
      </c>
      <c r="C286" s="73" t="s">
        <v>5171</v>
      </c>
      <c r="D286" s="124">
        <f>79/2</f>
        <v>39.5</v>
      </c>
      <c r="E286" s="73"/>
      <c r="F286" s="73">
        <v>1</v>
      </c>
      <c r="G286" s="44">
        <v>521.42999999999995</v>
      </c>
      <c r="H286" s="44">
        <f t="shared" si="6"/>
        <v>7.5753217114473664E-2</v>
      </c>
      <c r="J286" s="83" t="s">
        <v>6900</v>
      </c>
      <c r="K286" s="83" t="s">
        <v>5719</v>
      </c>
    </row>
    <row r="287" spans="1:11" x14ac:dyDescent="0.3">
      <c r="A287" s="73" t="s">
        <v>2424</v>
      </c>
      <c r="B287" s="73">
        <v>277</v>
      </c>
      <c r="C287" s="73" t="s">
        <v>520</v>
      </c>
      <c r="D287" s="124">
        <v>24.39</v>
      </c>
      <c r="E287" s="73">
        <v>1</v>
      </c>
      <c r="F287" s="73">
        <v>1</v>
      </c>
      <c r="G287" s="44">
        <v>521.42999999999995</v>
      </c>
      <c r="H287" s="44">
        <f t="shared" si="6"/>
        <v>4.6775214314481332E-2</v>
      </c>
      <c r="J287" s="83" t="s">
        <v>6901</v>
      </c>
      <c r="K287" s="83" t="s">
        <v>1434</v>
      </c>
    </row>
    <row r="288" spans="1:11" x14ac:dyDescent="0.3">
      <c r="A288" s="73" t="s">
        <v>2424</v>
      </c>
      <c r="B288" s="73">
        <v>278</v>
      </c>
      <c r="C288" s="73" t="s">
        <v>519</v>
      </c>
      <c r="D288" s="124"/>
      <c r="E288" s="73">
        <v>1</v>
      </c>
      <c r="F288" s="73">
        <v>1</v>
      </c>
      <c r="G288" s="44">
        <v>521.42999999999995</v>
      </c>
      <c r="H288" s="44">
        <f t="shared" si="6"/>
        <v>0</v>
      </c>
      <c r="J288" s="83" t="s">
        <v>6901</v>
      </c>
      <c r="K288" s="83" t="s">
        <v>5923</v>
      </c>
    </row>
    <row r="289" spans="1:11" x14ac:dyDescent="0.3">
      <c r="A289" s="73" t="s">
        <v>2424</v>
      </c>
      <c r="B289" s="73">
        <v>279</v>
      </c>
      <c r="C289" s="73" t="s">
        <v>172</v>
      </c>
      <c r="D289" s="124">
        <v>11.69</v>
      </c>
      <c r="E289" s="73">
        <v>2</v>
      </c>
      <c r="F289" s="73">
        <v>2</v>
      </c>
      <c r="G289" s="44">
        <v>104.29</v>
      </c>
      <c r="H289" s="44">
        <f t="shared" si="6"/>
        <v>0.2241825678396778</v>
      </c>
      <c r="J289" s="83" t="s">
        <v>6902</v>
      </c>
      <c r="K289" s="83" t="s">
        <v>5925</v>
      </c>
    </row>
    <row r="290" spans="1:11" x14ac:dyDescent="0.3">
      <c r="A290" s="73" t="s">
        <v>2424</v>
      </c>
      <c r="B290" s="73">
        <v>280</v>
      </c>
      <c r="C290" s="73" t="s">
        <v>174</v>
      </c>
      <c r="D290" s="124">
        <v>10</v>
      </c>
      <c r="E290" s="73"/>
      <c r="F290" s="73">
        <v>2</v>
      </c>
      <c r="G290" s="44">
        <v>260.70999999999998</v>
      </c>
      <c r="H290" s="44">
        <f t="shared" si="6"/>
        <v>7.6713589812435284E-2</v>
      </c>
      <c r="J290" s="83" t="s">
        <v>6903</v>
      </c>
      <c r="K290" s="83" t="s">
        <v>6694</v>
      </c>
    </row>
    <row r="291" spans="1:11" x14ac:dyDescent="0.3">
      <c r="A291" s="73" t="s">
        <v>2424</v>
      </c>
      <c r="B291" s="73">
        <v>281</v>
      </c>
      <c r="C291" s="73" t="s">
        <v>175</v>
      </c>
      <c r="D291" s="124">
        <v>14</v>
      </c>
      <c r="E291" s="73"/>
      <c r="F291" s="73">
        <v>2</v>
      </c>
      <c r="G291" s="44">
        <v>260.70999999999998</v>
      </c>
      <c r="H291" s="44">
        <f t="shared" si="6"/>
        <v>0.10739902573740939</v>
      </c>
      <c r="J291" s="83" t="s">
        <v>6903</v>
      </c>
      <c r="K291" s="83" t="s">
        <v>6695</v>
      </c>
    </row>
    <row r="292" spans="1:11" x14ac:dyDescent="0.3">
      <c r="A292" s="73" t="s">
        <v>2424</v>
      </c>
      <c r="B292" s="73">
        <v>282</v>
      </c>
      <c r="C292" s="73" t="s">
        <v>176</v>
      </c>
      <c r="D292" s="124">
        <v>0</v>
      </c>
      <c r="E292" s="73">
        <v>2</v>
      </c>
      <c r="F292" s="73"/>
      <c r="G292" s="44">
        <v>260.70999999999998</v>
      </c>
      <c r="H292" s="44">
        <f t="shared" si="6"/>
        <v>0</v>
      </c>
      <c r="J292" s="83" t="s">
        <v>5929</v>
      </c>
      <c r="K292" s="83" t="s">
        <v>6696</v>
      </c>
    </row>
    <row r="293" spans="1:11" x14ac:dyDescent="0.3">
      <c r="A293" s="73" t="s">
        <v>2424</v>
      </c>
      <c r="B293" s="73">
        <v>283</v>
      </c>
      <c r="C293" s="73" t="s">
        <v>173</v>
      </c>
      <c r="D293" s="124">
        <v>15.99</v>
      </c>
      <c r="E293" s="73"/>
      <c r="F293" s="73">
        <v>2</v>
      </c>
      <c r="G293" s="44">
        <v>260.70999999999998</v>
      </c>
      <c r="H293" s="44">
        <f t="shared" si="6"/>
        <v>0.12266503011008402</v>
      </c>
      <c r="J293" s="83" t="s">
        <v>6303</v>
      </c>
      <c r="K293" s="83" t="s">
        <v>6304</v>
      </c>
    </row>
    <row r="294" spans="1:11" x14ac:dyDescent="0.3">
      <c r="A294" s="73" t="s">
        <v>2424</v>
      </c>
      <c r="B294" s="73">
        <v>284</v>
      </c>
      <c r="C294" s="73" t="s">
        <v>316</v>
      </c>
      <c r="D294" s="124"/>
      <c r="E294" s="73"/>
      <c r="F294" s="73">
        <v>1</v>
      </c>
      <c r="G294" s="44">
        <v>365</v>
      </c>
      <c r="H294" s="44">
        <f t="shared" si="6"/>
        <v>0</v>
      </c>
      <c r="J294" s="83" t="s">
        <v>6305</v>
      </c>
      <c r="K294" s="83" t="s">
        <v>5706</v>
      </c>
    </row>
    <row r="295" spans="1:11" x14ac:dyDescent="0.3">
      <c r="A295" s="73" t="s">
        <v>2424</v>
      </c>
      <c r="B295" s="73">
        <v>285</v>
      </c>
      <c r="C295" s="73" t="s">
        <v>5676</v>
      </c>
      <c r="D295" s="124">
        <v>7</v>
      </c>
      <c r="E295" s="73">
        <v>20</v>
      </c>
      <c r="F295" s="73">
        <v>2</v>
      </c>
      <c r="G295" s="44">
        <v>521.42999999999995</v>
      </c>
      <c r="H295" s="44">
        <f t="shared" si="6"/>
        <v>2.6849241508927375E-2</v>
      </c>
      <c r="J295" s="83" t="s">
        <v>6306</v>
      </c>
      <c r="K295" s="83" t="s">
        <v>5935</v>
      </c>
    </row>
    <row r="296" spans="1:11" x14ac:dyDescent="0.3">
      <c r="A296" s="73" t="s">
        <v>2424</v>
      </c>
      <c r="B296" s="73">
        <v>286</v>
      </c>
      <c r="C296" s="73" t="s">
        <v>2994</v>
      </c>
      <c r="D296" s="124">
        <v>4.8</v>
      </c>
      <c r="E296" s="73">
        <v>2</v>
      </c>
      <c r="F296" s="73">
        <v>1</v>
      </c>
      <c r="G296" s="44">
        <v>521.42999999999995</v>
      </c>
      <c r="H296" s="44">
        <f t="shared" si="6"/>
        <v>9.205454231632243E-3</v>
      </c>
      <c r="J296" s="83" t="s">
        <v>6307</v>
      </c>
      <c r="K296" s="83" t="s">
        <v>5937</v>
      </c>
    </row>
    <row r="297" spans="1:11" x14ac:dyDescent="0.3">
      <c r="A297" s="73" t="s">
        <v>2269</v>
      </c>
      <c r="B297" s="73">
        <v>287</v>
      </c>
      <c r="C297" s="73" t="s">
        <v>343</v>
      </c>
      <c r="D297" s="124">
        <v>220.94</v>
      </c>
      <c r="E297" s="73"/>
      <c r="F297" s="73">
        <v>1</v>
      </c>
      <c r="G297" s="44">
        <v>521.42999999999995</v>
      </c>
      <c r="H297" s="44">
        <f t="shared" si="6"/>
        <v>0.42371938707017243</v>
      </c>
      <c r="J297" s="83" t="s">
        <v>6308</v>
      </c>
      <c r="K297" s="83" t="s">
        <v>6309</v>
      </c>
    </row>
    <row r="298" spans="1:11" x14ac:dyDescent="0.3">
      <c r="A298" s="73" t="s">
        <v>2935</v>
      </c>
      <c r="B298" s="73">
        <v>288</v>
      </c>
      <c r="C298" s="73" t="s">
        <v>343</v>
      </c>
      <c r="D298" s="124">
        <v>494.06</v>
      </c>
      <c r="E298" s="73"/>
      <c r="F298" s="73">
        <v>1</v>
      </c>
      <c r="G298" s="44">
        <v>521.42999999999995</v>
      </c>
      <c r="H298" s="44">
        <f t="shared" si="6"/>
        <v>0.94750973285004703</v>
      </c>
      <c r="J298" s="83" t="s">
        <v>6310</v>
      </c>
      <c r="K298" s="83" t="s">
        <v>6311</v>
      </c>
    </row>
    <row r="299" spans="1:11" x14ac:dyDescent="0.3">
      <c r="A299" s="73" t="s">
        <v>2424</v>
      </c>
      <c r="B299" s="73">
        <v>289</v>
      </c>
      <c r="C299" s="73" t="s">
        <v>343</v>
      </c>
      <c r="D299" s="124">
        <v>271.18</v>
      </c>
      <c r="E299" s="73"/>
      <c r="F299" s="73">
        <v>1</v>
      </c>
      <c r="G299" s="44">
        <v>521.42999999999995</v>
      </c>
      <c r="H299" s="44">
        <f t="shared" si="6"/>
        <v>0.52006980802792324</v>
      </c>
      <c r="J299" s="83" t="s">
        <v>6312</v>
      </c>
      <c r="K299" s="83" t="s">
        <v>6313</v>
      </c>
    </row>
    <row r="300" spans="1:11" x14ac:dyDescent="0.3">
      <c r="A300" s="73" t="s">
        <v>2929</v>
      </c>
      <c r="B300" s="73">
        <v>290</v>
      </c>
      <c r="C300" s="73" t="s">
        <v>5652</v>
      </c>
      <c r="D300" s="124">
        <v>86</v>
      </c>
      <c r="E300" s="73">
        <v>1</v>
      </c>
      <c r="F300" s="73">
        <v>1</v>
      </c>
      <c r="G300" s="44">
        <v>260.70999999999998</v>
      </c>
      <c r="H300" s="44">
        <f t="shared" si="6"/>
        <v>0.32986843619347173</v>
      </c>
      <c r="J300" s="83" t="s">
        <v>5959</v>
      </c>
      <c r="K300" s="83" t="s">
        <v>5960</v>
      </c>
    </row>
    <row r="301" spans="1:11" x14ac:dyDescent="0.3">
      <c r="A301" s="73" t="s">
        <v>2929</v>
      </c>
      <c r="B301" s="73">
        <v>291</v>
      </c>
      <c r="C301" s="73" t="s">
        <v>5653</v>
      </c>
      <c r="D301" s="124">
        <v>0</v>
      </c>
      <c r="E301" s="73"/>
      <c r="F301" s="73">
        <v>2</v>
      </c>
      <c r="G301" s="44">
        <v>260.70999999999998</v>
      </c>
      <c r="H301" s="44">
        <f t="shared" si="6"/>
        <v>0</v>
      </c>
      <c r="J301" s="83" t="s">
        <v>5959</v>
      </c>
      <c r="K301" s="83" t="s">
        <v>5961</v>
      </c>
    </row>
    <row r="302" spans="1:11" x14ac:dyDescent="0.3">
      <c r="A302" s="73" t="s">
        <v>2929</v>
      </c>
      <c r="B302" s="73">
        <v>292</v>
      </c>
      <c r="C302" s="73" t="s">
        <v>521</v>
      </c>
      <c r="D302" s="124">
        <v>5</v>
      </c>
      <c r="E302" s="73"/>
      <c r="F302" s="73">
        <v>1</v>
      </c>
      <c r="G302" s="44">
        <v>521.42999999999995</v>
      </c>
      <c r="H302" s="44">
        <f t="shared" si="6"/>
        <v>9.5890148246169198E-3</v>
      </c>
      <c r="J302" s="83" t="s">
        <v>5962</v>
      </c>
      <c r="K302" s="83" t="s">
        <v>5963</v>
      </c>
    </row>
    <row r="303" spans="1:11" x14ac:dyDescent="0.3">
      <c r="A303" s="73" t="s">
        <v>2929</v>
      </c>
      <c r="B303" s="73">
        <v>293</v>
      </c>
      <c r="C303" s="73" t="s">
        <v>522</v>
      </c>
      <c r="D303" s="124">
        <v>7</v>
      </c>
      <c r="E303" s="73"/>
      <c r="F303" s="73">
        <v>1</v>
      </c>
      <c r="G303" s="44">
        <v>521.42999999999995</v>
      </c>
      <c r="H303" s="44">
        <f t="shared" si="6"/>
        <v>1.3424620754463688E-2</v>
      </c>
      <c r="J303" s="83" t="s">
        <v>5964</v>
      </c>
      <c r="K303" s="83" t="s">
        <v>5965</v>
      </c>
    </row>
    <row r="304" spans="1:11" x14ac:dyDescent="0.3">
      <c r="A304" s="73" t="s">
        <v>3006</v>
      </c>
      <c r="B304" s="73">
        <v>294</v>
      </c>
      <c r="C304" s="73" t="s">
        <v>179</v>
      </c>
      <c r="D304" s="124"/>
      <c r="E304" s="73"/>
      <c r="F304" s="73">
        <v>1</v>
      </c>
      <c r="G304" s="44">
        <v>52.142857139999997</v>
      </c>
      <c r="H304" s="44">
        <f t="shared" si="6"/>
        <v>0</v>
      </c>
      <c r="J304" s="83" t="s">
        <v>6314</v>
      </c>
    </row>
    <row r="305" spans="1:11" x14ac:dyDescent="0.3">
      <c r="A305" s="73" t="s">
        <v>3007</v>
      </c>
      <c r="B305" s="73">
        <v>295</v>
      </c>
      <c r="C305" s="73" t="s">
        <v>523</v>
      </c>
      <c r="D305" s="124">
        <v>34.99</v>
      </c>
      <c r="E305" s="73"/>
      <c r="F305" s="73">
        <v>1</v>
      </c>
      <c r="G305" s="44">
        <v>521.42999999999995</v>
      </c>
      <c r="H305" s="44">
        <f t="shared" si="6"/>
        <v>6.7103925742669213E-2</v>
      </c>
      <c r="J305" s="83" t="s">
        <v>6315</v>
      </c>
      <c r="K305" s="83" t="s">
        <v>5968</v>
      </c>
    </row>
    <row r="306" spans="1:11" x14ac:dyDescent="0.3">
      <c r="A306" s="73" t="s">
        <v>3007</v>
      </c>
      <c r="B306" s="73">
        <v>296</v>
      </c>
      <c r="C306" s="73" t="s">
        <v>524</v>
      </c>
      <c r="D306" s="124">
        <v>0</v>
      </c>
      <c r="E306" s="73"/>
      <c r="F306" s="73">
        <v>1</v>
      </c>
      <c r="G306" s="44">
        <v>104.29</v>
      </c>
      <c r="H306" s="44">
        <f t="shared" si="6"/>
        <v>0</v>
      </c>
      <c r="J306" s="83" t="s">
        <v>5969</v>
      </c>
      <c r="K306" s="83" t="s">
        <v>5970</v>
      </c>
    </row>
    <row r="307" spans="1:11" x14ac:dyDescent="0.3">
      <c r="A307" s="73" t="s">
        <v>3007</v>
      </c>
      <c r="B307" s="73">
        <v>297</v>
      </c>
      <c r="C307" s="73" t="s">
        <v>6316</v>
      </c>
      <c r="D307" s="124">
        <v>25.5</v>
      </c>
      <c r="E307" s="73"/>
      <c r="F307" s="73">
        <v>1</v>
      </c>
      <c r="G307" s="44">
        <v>4.3499999999999996</v>
      </c>
      <c r="H307" s="44">
        <f t="shared" si="6"/>
        <v>5.862068965517242</v>
      </c>
      <c r="J307" s="83" t="s">
        <v>5971</v>
      </c>
      <c r="K307" s="83" t="s">
        <v>6317</v>
      </c>
    </row>
    <row r="308" spans="1:11" x14ac:dyDescent="0.3">
      <c r="A308" s="73" t="s">
        <v>3007</v>
      </c>
      <c r="B308" s="73">
        <v>298</v>
      </c>
      <c r="C308" s="73" t="s">
        <v>337</v>
      </c>
      <c r="D308" s="124">
        <v>25.41</v>
      </c>
      <c r="E308" s="73">
        <v>1</v>
      </c>
      <c r="F308" s="73">
        <v>1</v>
      </c>
      <c r="G308" s="44">
        <v>4.3499999999999996</v>
      </c>
      <c r="H308" s="44">
        <f t="shared" si="6"/>
        <v>5.8413793103448279</v>
      </c>
      <c r="J308" s="83" t="s">
        <v>6318</v>
      </c>
      <c r="K308" s="83" t="s">
        <v>6319</v>
      </c>
    </row>
    <row r="309" spans="1:11" x14ac:dyDescent="0.3">
      <c r="A309" s="73" t="s">
        <v>3007</v>
      </c>
      <c r="B309" s="73">
        <v>299</v>
      </c>
      <c r="C309" s="73" t="s">
        <v>338</v>
      </c>
      <c r="D309" s="124">
        <v>2</v>
      </c>
      <c r="E309" s="73"/>
      <c r="F309" s="73">
        <v>1</v>
      </c>
      <c r="G309" s="44">
        <v>4.345238095</v>
      </c>
      <c r="H309" s="44">
        <f t="shared" si="6"/>
        <v>0.46027397262796022</v>
      </c>
      <c r="J309" s="83" t="s">
        <v>6320</v>
      </c>
    </row>
    <row r="310" spans="1:11" x14ac:dyDescent="0.3">
      <c r="A310" s="73"/>
      <c r="B310" s="73"/>
      <c r="C310" s="73"/>
      <c r="D310" s="124"/>
      <c r="E310" s="73"/>
      <c r="F310" s="73"/>
      <c r="G310" s="44"/>
      <c r="H310" s="73"/>
    </row>
    <row r="311" spans="1:11" x14ac:dyDescent="0.3">
      <c r="A311" s="40" t="s">
        <v>13</v>
      </c>
      <c r="B311" s="73"/>
      <c r="C311" s="150"/>
      <c r="D311" s="151"/>
      <c r="E311" s="73"/>
      <c r="F311" s="73"/>
      <c r="G311" s="135"/>
      <c r="H311" s="135"/>
    </row>
    <row r="312" spans="1:11" x14ac:dyDescent="0.3">
      <c r="A312" s="73" t="s">
        <v>3395</v>
      </c>
      <c r="B312" s="73">
        <v>300</v>
      </c>
      <c r="C312" s="86" t="s">
        <v>447</v>
      </c>
      <c r="D312" s="122">
        <v>15</v>
      </c>
      <c r="E312" s="73"/>
      <c r="F312" s="73">
        <v>1</v>
      </c>
      <c r="G312" s="44">
        <v>4.345238095</v>
      </c>
      <c r="H312" s="44">
        <f t="shared" ref="H312:H358" si="7">(D312*F312)/G312</f>
        <v>3.4520547947097016</v>
      </c>
      <c r="J312" s="83" t="s">
        <v>6321</v>
      </c>
    </row>
    <row r="313" spans="1:11" x14ac:dyDescent="0.3">
      <c r="A313" s="73" t="s">
        <v>3395</v>
      </c>
      <c r="B313" s="73">
        <v>301</v>
      </c>
      <c r="C313" s="86" t="s">
        <v>4119</v>
      </c>
      <c r="D313" s="122">
        <v>1.35</v>
      </c>
      <c r="E313" s="73">
        <v>2</v>
      </c>
      <c r="F313" s="73">
        <v>1</v>
      </c>
      <c r="G313" s="44">
        <v>17.38095238</v>
      </c>
      <c r="H313" s="44">
        <f t="shared" si="7"/>
        <v>7.7671232880968291E-2</v>
      </c>
      <c r="J313" s="83" t="s">
        <v>6322</v>
      </c>
      <c r="K313" s="83" t="s">
        <v>6323</v>
      </c>
    </row>
    <row r="314" spans="1:11" x14ac:dyDescent="0.3">
      <c r="A314" s="73" t="s">
        <v>3395</v>
      </c>
      <c r="B314" s="73">
        <v>302</v>
      </c>
      <c r="C314" s="86" t="s">
        <v>189</v>
      </c>
      <c r="D314" s="122">
        <v>1.75</v>
      </c>
      <c r="E314" s="73">
        <v>4</v>
      </c>
      <c r="F314" s="73">
        <v>1</v>
      </c>
      <c r="G314" s="44">
        <v>2</v>
      </c>
      <c r="H314" s="44">
        <f t="shared" si="7"/>
        <v>0.875</v>
      </c>
      <c r="J314" s="83" t="s">
        <v>6324</v>
      </c>
      <c r="K314" s="83" t="s">
        <v>5995</v>
      </c>
    </row>
    <row r="315" spans="1:11" x14ac:dyDescent="0.3">
      <c r="A315" s="73" t="s">
        <v>3395</v>
      </c>
      <c r="B315" s="73">
        <v>303</v>
      </c>
      <c r="C315" s="86" t="s">
        <v>190</v>
      </c>
      <c r="D315" s="122">
        <v>1.05</v>
      </c>
      <c r="E315" s="73"/>
      <c r="F315" s="73">
        <v>1</v>
      </c>
      <c r="G315" s="44">
        <v>13.03571429</v>
      </c>
      <c r="H315" s="44">
        <f t="shared" si="7"/>
        <v>8.0547945178997937E-2</v>
      </c>
      <c r="J315" s="83" t="s">
        <v>6049</v>
      </c>
      <c r="K315" s="83" t="s">
        <v>6325</v>
      </c>
    </row>
    <row r="316" spans="1:11" x14ac:dyDescent="0.3">
      <c r="A316" s="73" t="s">
        <v>5981</v>
      </c>
      <c r="B316" s="73">
        <v>304</v>
      </c>
      <c r="C316" s="86" t="s">
        <v>199</v>
      </c>
      <c r="D316" s="122">
        <v>7.99</v>
      </c>
      <c r="E316" s="73"/>
      <c r="F316" s="73">
        <v>1</v>
      </c>
      <c r="G316" s="44">
        <v>521.42857140000001</v>
      </c>
      <c r="H316" s="44">
        <f t="shared" si="7"/>
        <v>1.5323287672072508E-2</v>
      </c>
      <c r="J316" s="83" t="s">
        <v>6051</v>
      </c>
      <c r="K316" s="83" t="s">
        <v>6052</v>
      </c>
    </row>
    <row r="317" spans="1:11" x14ac:dyDescent="0.3">
      <c r="A317" s="73" t="s">
        <v>5981</v>
      </c>
      <c r="B317" s="73">
        <v>305</v>
      </c>
      <c r="C317" s="86" t="s">
        <v>200</v>
      </c>
      <c r="D317" s="122">
        <v>15.5</v>
      </c>
      <c r="E317" s="73">
        <v>4</v>
      </c>
      <c r="F317" s="73">
        <v>1</v>
      </c>
      <c r="G317" s="44">
        <v>17.38095238</v>
      </c>
      <c r="H317" s="44">
        <f t="shared" si="7"/>
        <v>0.89178082196667297</v>
      </c>
      <c r="J317" s="83" t="s">
        <v>6053</v>
      </c>
      <c r="K317" s="83" t="s">
        <v>6326</v>
      </c>
    </row>
    <row r="318" spans="1:11" x14ac:dyDescent="0.3">
      <c r="A318" s="73" t="s">
        <v>6327</v>
      </c>
      <c r="B318" s="73">
        <v>306</v>
      </c>
      <c r="C318" s="86" t="s">
        <v>570</v>
      </c>
      <c r="D318" s="122">
        <v>2</v>
      </c>
      <c r="E318" s="73"/>
      <c r="F318" s="73">
        <v>1</v>
      </c>
      <c r="G318" s="44">
        <v>26.071428569999998</v>
      </c>
      <c r="H318" s="44">
        <f t="shared" si="7"/>
        <v>7.6712328771326707E-2</v>
      </c>
      <c r="J318" s="83" t="s">
        <v>6055</v>
      </c>
      <c r="K318" s="83" t="s">
        <v>6056</v>
      </c>
    </row>
    <row r="319" spans="1:11" x14ac:dyDescent="0.3">
      <c r="A319" s="73" t="s">
        <v>6327</v>
      </c>
      <c r="B319" s="73">
        <v>307</v>
      </c>
      <c r="C319" s="86" t="s">
        <v>280</v>
      </c>
      <c r="D319" s="122">
        <v>1.59</v>
      </c>
      <c r="E319" s="73"/>
      <c r="F319" s="73">
        <v>1</v>
      </c>
      <c r="G319" s="44">
        <v>52.142857139999997</v>
      </c>
      <c r="H319" s="44">
        <f t="shared" si="7"/>
        <v>3.0493150686602369E-2</v>
      </c>
      <c r="J319" s="83" t="s">
        <v>6328</v>
      </c>
      <c r="K319" s="83" t="s">
        <v>6013</v>
      </c>
    </row>
    <row r="320" spans="1:11" x14ac:dyDescent="0.3">
      <c r="A320" s="73" t="s">
        <v>5981</v>
      </c>
      <c r="B320" s="73">
        <v>308</v>
      </c>
      <c r="C320" s="86" t="s">
        <v>194</v>
      </c>
      <c r="D320" s="122">
        <v>2</v>
      </c>
      <c r="E320" s="73"/>
      <c r="F320" s="73">
        <v>1</v>
      </c>
      <c r="G320" s="44">
        <v>4.345238095</v>
      </c>
      <c r="H320" s="44">
        <f t="shared" si="7"/>
        <v>0.46027397262796022</v>
      </c>
      <c r="J320" s="83" t="s">
        <v>6329</v>
      </c>
      <c r="K320" s="83" t="s">
        <v>1504</v>
      </c>
    </row>
    <row r="321" spans="1:11" x14ac:dyDescent="0.3">
      <c r="A321" s="73" t="s">
        <v>5981</v>
      </c>
      <c r="B321" s="73">
        <v>309</v>
      </c>
      <c r="C321" s="86" t="s">
        <v>195</v>
      </c>
      <c r="D321" s="122">
        <v>1.2</v>
      </c>
      <c r="E321" s="73">
        <v>5</v>
      </c>
      <c r="F321" s="73">
        <v>1</v>
      </c>
      <c r="G321" s="44">
        <v>43.452380949999998</v>
      </c>
      <c r="H321" s="44">
        <f t="shared" si="7"/>
        <v>2.7616438357677613E-2</v>
      </c>
      <c r="J321" s="83" t="s">
        <v>6058</v>
      </c>
      <c r="K321" s="83" t="s">
        <v>6330</v>
      </c>
    </row>
    <row r="322" spans="1:11" x14ac:dyDescent="0.3">
      <c r="A322" s="73" t="s">
        <v>6327</v>
      </c>
      <c r="B322" s="73">
        <v>310</v>
      </c>
      <c r="C322" s="86" t="s">
        <v>196</v>
      </c>
      <c r="D322" s="122">
        <v>0.47</v>
      </c>
      <c r="E322" s="73"/>
      <c r="F322" s="73">
        <v>1</v>
      </c>
      <c r="G322" s="44">
        <v>4.345238095</v>
      </c>
      <c r="H322" s="44">
        <f t="shared" si="7"/>
        <v>0.10816438356757065</v>
      </c>
      <c r="J322" s="83" t="s">
        <v>6331</v>
      </c>
      <c r="K322" s="83" t="s">
        <v>6332</v>
      </c>
    </row>
    <row r="323" spans="1:11" x14ac:dyDescent="0.3">
      <c r="A323" s="73" t="s">
        <v>6327</v>
      </c>
      <c r="B323" s="73">
        <v>311</v>
      </c>
      <c r="C323" s="86" t="s">
        <v>6333</v>
      </c>
      <c r="D323" s="122">
        <v>5</v>
      </c>
      <c r="E323" s="73"/>
      <c r="F323" s="73">
        <v>1</v>
      </c>
      <c r="G323" s="44">
        <v>4.345238095</v>
      </c>
      <c r="H323" s="44">
        <f t="shared" si="7"/>
        <v>1.1506849315699006</v>
      </c>
      <c r="J323" s="83" t="s">
        <v>6334</v>
      </c>
      <c r="K323" s="83" t="s">
        <v>6335</v>
      </c>
    </row>
    <row r="324" spans="1:11" x14ac:dyDescent="0.3">
      <c r="A324" s="73" t="s">
        <v>5981</v>
      </c>
      <c r="B324" s="73">
        <v>312</v>
      </c>
      <c r="C324" s="86" t="s">
        <v>564</v>
      </c>
      <c r="D324" s="122">
        <v>1.99</v>
      </c>
      <c r="E324" s="73"/>
      <c r="F324" s="73">
        <v>1</v>
      </c>
      <c r="G324" s="44">
        <v>52.142857139999997</v>
      </c>
      <c r="H324" s="44">
        <f t="shared" si="7"/>
        <v>3.8164383563735034E-2</v>
      </c>
      <c r="J324" s="83" t="s">
        <v>6062</v>
      </c>
      <c r="K324" s="83" t="s">
        <v>6009</v>
      </c>
    </row>
    <row r="325" spans="1:11" x14ac:dyDescent="0.3">
      <c r="A325" s="73" t="s">
        <v>5981</v>
      </c>
      <c r="B325" s="73">
        <v>313</v>
      </c>
      <c r="C325" s="86" t="s">
        <v>565</v>
      </c>
      <c r="D325" s="122">
        <v>1.2</v>
      </c>
      <c r="E325" s="73"/>
      <c r="F325" s="73">
        <v>1</v>
      </c>
      <c r="G325" s="44">
        <v>52.142857139999997</v>
      </c>
      <c r="H325" s="44">
        <f t="shared" si="7"/>
        <v>2.3013698631398013E-2</v>
      </c>
      <c r="J325" s="83" t="s">
        <v>6010</v>
      </c>
      <c r="K325" s="83" t="s">
        <v>6011</v>
      </c>
    </row>
    <row r="326" spans="1:11" x14ac:dyDescent="0.3">
      <c r="A326" s="73" t="s">
        <v>6327</v>
      </c>
      <c r="B326" s="73">
        <v>314</v>
      </c>
      <c r="C326" s="86" t="s">
        <v>193</v>
      </c>
      <c r="D326" s="122">
        <v>1.6</v>
      </c>
      <c r="E326" s="73"/>
      <c r="F326" s="73">
        <v>1</v>
      </c>
      <c r="G326" s="44">
        <v>4.345238095</v>
      </c>
      <c r="H326" s="44">
        <f t="shared" si="7"/>
        <v>0.36821917810236821</v>
      </c>
      <c r="J326" s="83" t="s">
        <v>6063</v>
      </c>
      <c r="K326" s="83" t="s">
        <v>6064</v>
      </c>
    </row>
    <row r="327" spans="1:11" x14ac:dyDescent="0.3">
      <c r="A327" s="73" t="s">
        <v>3395</v>
      </c>
      <c r="B327" s="73">
        <v>315</v>
      </c>
      <c r="C327" s="86" t="s">
        <v>281</v>
      </c>
      <c r="D327" s="122">
        <v>1</v>
      </c>
      <c r="E327" s="73"/>
      <c r="F327" s="73">
        <v>1</v>
      </c>
      <c r="G327" s="44">
        <v>26.071428569999998</v>
      </c>
      <c r="H327" s="44">
        <f t="shared" si="7"/>
        <v>3.8356164385663354E-2</v>
      </c>
      <c r="J327" s="83" t="s">
        <v>6336</v>
      </c>
      <c r="K327" s="83" t="s">
        <v>6021</v>
      </c>
    </row>
    <row r="328" spans="1:11" x14ac:dyDescent="0.3">
      <c r="A328" s="73" t="s">
        <v>6327</v>
      </c>
      <c r="B328" s="73">
        <v>316</v>
      </c>
      <c r="C328" s="86" t="s">
        <v>191</v>
      </c>
      <c r="D328" s="122">
        <v>0.84</v>
      </c>
      <c r="E328" s="73"/>
      <c r="F328" s="73">
        <v>1</v>
      </c>
      <c r="G328" s="44">
        <v>13.03571429</v>
      </c>
      <c r="H328" s="44">
        <f t="shared" si="7"/>
        <v>6.4438356143198344E-2</v>
      </c>
      <c r="J328" s="83" t="s">
        <v>6049</v>
      </c>
      <c r="K328" s="83" t="s">
        <v>1510</v>
      </c>
    </row>
    <row r="329" spans="1:11" x14ac:dyDescent="0.3">
      <c r="A329" s="73" t="s">
        <v>6327</v>
      </c>
      <c r="B329" s="73">
        <v>317</v>
      </c>
      <c r="C329" s="86" t="s">
        <v>192</v>
      </c>
      <c r="D329" s="122">
        <v>0.84</v>
      </c>
      <c r="E329" s="73"/>
      <c r="F329" s="73">
        <v>1</v>
      </c>
      <c r="G329" s="44">
        <v>13.03571429</v>
      </c>
      <c r="H329" s="44">
        <f t="shared" si="7"/>
        <v>6.4438356143198344E-2</v>
      </c>
      <c r="J329" s="83" t="s">
        <v>6065</v>
      </c>
      <c r="K329" s="83" t="s">
        <v>6066</v>
      </c>
    </row>
    <row r="330" spans="1:11" x14ac:dyDescent="0.3">
      <c r="A330" s="73" t="s">
        <v>6327</v>
      </c>
      <c r="B330" s="73">
        <v>318</v>
      </c>
      <c r="C330" s="86" t="s">
        <v>6337</v>
      </c>
      <c r="D330" s="122">
        <v>1.05</v>
      </c>
      <c r="E330" s="73"/>
      <c r="F330" s="73">
        <v>1</v>
      </c>
      <c r="G330" s="44">
        <v>52.142857139999997</v>
      </c>
      <c r="H330" s="44">
        <f t="shared" si="7"/>
        <v>2.0136986302473261E-2</v>
      </c>
      <c r="J330" s="83" t="s">
        <v>6068</v>
      </c>
      <c r="K330" s="83" t="s">
        <v>6069</v>
      </c>
    </row>
    <row r="331" spans="1:11" x14ac:dyDescent="0.3">
      <c r="A331" s="73" t="s">
        <v>5981</v>
      </c>
      <c r="B331" s="73">
        <v>319</v>
      </c>
      <c r="C331" s="86" t="s">
        <v>1458</v>
      </c>
      <c r="D331" s="122">
        <v>4.7300000000000004</v>
      </c>
      <c r="E331" s="73"/>
      <c r="F331" s="73">
        <v>1</v>
      </c>
      <c r="G331" s="44">
        <v>52.142857139999997</v>
      </c>
      <c r="H331" s="44">
        <f t="shared" si="7"/>
        <v>9.0712328772093842E-2</v>
      </c>
      <c r="J331" s="83" t="s">
        <v>6338</v>
      </c>
      <c r="K331" s="83" t="s">
        <v>1516</v>
      </c>
    </row>
    <row r="332" spans="1:11" x14ac:dyDescent="0.3">
      <c r="A332" s="73" t="s">
        <v>5981</v>
      </c>
      <c r="B332" s="73">
        <v>320</v>
      </c>
      <c r="C332" s="86" t="s">
        <v>568</v>
      </c>
      <c r="D332" s="122">
        <v>2.1</v>
      </c>
      <c r="E332" s="73"/>
      <c r="F332" s="73">
        <v>1</v>
      </c>
      <c r="G332" s="44">
        <v>104.2857143</v>
      </c>
      <c r="H332" s="44">
        <f t="shared" si="7"/>
        <v>2.0136986298611374E-2</v>
      </c>
      <c r="J332" s="83" t="s">
        <v>6339</v>
      </c>
      <c r="K332" s="83" t="s">
        <v>6340</v>
      </c>
    </row>
    <row r="333" spans="1:11" x14ac:dyDescent="0.3">
      <c r="A333" s="73" t="s">
        <v>6327</v>
      </c>
      <c r="B333" s="73">
        <v>321</v>
      </c>
      <c r="C333" s="86" t="s">
        <v>1461</v>
      </c>
      <c r="D333" s="122">
        <v>1.5</v>
      </c>
      <c r="E333" s="73"/>
      <c r="F333" s="73">
        <v>1</v>
      </c>
      <c r="G333" s="44">
        <v>52.142857139999997</v>
      </c>
      <c r="H333" s="44">
        <f t="shared" si="7"/>
        <v>2.8767123289247517E-2</v>
      </c>
      <c r="J333" s="83" t="s">
        <v>1912</v>
      </c>
      <c r="K333" s="83" t="s">
        <v>6070</v>
      </c>
    </row>
    <row r="334" spans="1:11" x14ac:dyDescent="0.3">
      <c r="A334" s="73" t="s">
        <v>5981</v>
      </c>
      <c r="B334" s="73">
        <v>322</v>
      </c>
      <c r="C334" s="86" t="s">
        <v>525</v>
      </c>
      <c r="D334" s="122">
        <v>1</v>
      </c>
      <c r="E334" s="73">
        <v>10</v>
      </c>
      <c r="F334" s="73">
        <v>1</v>
      </c>
      <c r="G334" s="44">
        <v>26.071428569999998</v>
      </c>
      <c r="H334" s="44">
        <f t="shared" si="7"/>
        <v>3.8356164385663354E-2</v>
      </c>
      <c r="J334" s="83" t="s">
        <v>6341</v>
      </c>
      <c r="K334" s="83" t="s">
        <v>6034</v>
      </c>
    </row>
    <row r="335" spans="1:11" x14ac:dyDescent="0.3">
      <c r="A335" s="73" t="s">
        <v>5981</v>
      </c>
      <c r="B335" s="73">
        <v>323</v>
      </c>
      <c r="C335" s="86" t="s">
        <v>526</v>
      </c>
      <c r="D335" s="122">
        <v>3.59</v>
      </c>
      <c r="E335" s="73"/>
      <c r="F335" s="73">
        <v>1</v>
      </c>
      <c r="G335" s="44">
        <v>13.03571429</v>
      </c>
      <c r="H335" s="44">
        <f t="shared" si="7"/>
        <v>0.27539726018343103</v>
      </c>
      <c r="J335" s="83" t="s">
        <v>6342</v>
      </c>
      <c r="K335" s="83" t="s">
        <v>6036</v>
      </c>
    </row>
    <row r="336" spans="1:11" x14ac:dyDescent="0.3">
      <c r="A336" s="73" t="s">
        <v>6327</v>
      </c>
      <c r="B336" s="73">
        <v>324</v>
      </c>
      <c r="C336" s="86" t="s">
        <v>197</v>
      </c>
      <c r="D336" s="122">
        <v>1.05</v>
      </c>
      <c r="E336" s="73"/>
      <c r="F336" s="73">
        <v>1</v>
      </c>
      <c r="G336" s="44">
        <v>26.071428569999998</v>
      </c>
      <c r="H336" s="44">
        <f t="shared" si="7"/>
        <v>4.0273972604946522E-2</v>
      </c>
      <c r="J336" s="83" t="s">
        <v>6343</v>
      </c>
      <c r="K336" s="83" t="s">
        <v>6037</v>
      </c>
    </row>
    <row r="337" spans="1:11" x14ac:dyDescent="0.3">
      <c r="A337" s="73" t="s">
        <v>6327</v>
      </c>
      <c r="B337" s="73">
        <v>325</v>
      </c>
      <c r="C337" s="86" t="s">
        <v>252</v>
      </c>
      <c r="D337" s="122">
        <v>1.5</v>
      </c>
      <c r="E337" s="73"/>
      <c r="F337" s="73">
        <v>1</v>
      </c>
      <c r="G337" s="44">
        <v>521.42857140000001</v>
      </c>
      <c r="H337" s="44">
        <f t="shared" si="7"/>
        <v>2.8767123289247512E-3</v>
      </c>
      <c r="J337" s="83" t="s">
        <v>6344</v>
      </c>
      <c r="K337" s="83" t="s">
        <v>6345</v>
      </c>
    </row>
    <row r="338" spans="1:11" x14ac:dyDescent="0.3">
      <c r="A338" s="73" t="s">
        <v>6327</v>
      </c>
      <c r="B338" s="73">
        <v>326</v>
      </c>
      <c r="C338" s="86" t="s">
        <v>875</v>
      </c>
      <c r="D338" s="122">
        <v>2.79</v>
      </c>
      <c r="E338" s="73"/>
      <c r="F338" s="73">
        <v>1</v>
      </c>
      <c r="G338" s="44">
        <v>521.42857140000001</v>
      </c>
      <c r="H338" s="44">
        <f t="shared" si="7"/>
        <v>5.3506849318000378E-3</v>
      </c>
      <c r="J338" s="83" t="s">
        <v>6344</v>
      </c>
      <c r="K338" s="83" t="s">
        <v>6039</v>
      </c>
    </row>
    <row r="339" spans="1:11" x14ac:dyDescent="0.3">
      <c r="A339" s="73" t="s">
        <v>5981</v>
      </c>
      <c r="B339" s="73">
        <v>327</v>
      </c>
      <c r="C339" s="86" t="s">
        <v>202</v>
      </c>
      <c r="D339" s="122">
        <v>17.5</v>
      </c>
      <c r="E339" s="73"/>
      <c r="F339" s="73">
        <v>1</v>
      </c>
      <c r="G339" s="44">
        <v>52.142857139999997</v>
      </c>
      <c r="H339" s="44">
        <f t="shared" si="7"/>
        <v>0.33561643837455435</v>
      </c>
      <c r="J339" s="83" t="s">
        <v>6072</v>
      </c>
      <c r="K339" s="83" t="s">
        <v>6073</v>
      </c>
    </row>
    <row r="340" spans="1:11" x14ac:dyDescent="0.3">
      <c r="A340" s="73" t="s">
        <v>6346</v>
      </c>
      <c r="B340" s="73">
        <v>328</v>
      </c>
      <c r="C340" s="86" t="s">
        <v>527</v>
      </c>
      <c r="D340" s="122">
        <v>9.99</v>
      </c>
      <c r="E340" s="73"/>
      <c r="F340" s="73">
        <v>1</v>
      </c>
      <c r="G340" s="44">
        <v>521.42857140000001</v>
      </c>
      <c r="H340" s="44">
        <f t="shared" si="7"/>
        <v>1.9158904110638843E-2</v>
      </c>
      <c r="J340" s="83" t="s">
        <v>6085</v>
      </c>
      <c r="K340" s="83" t="s">
        <v>6086</v>
      </c>
    </row>
    <row r="341" spans="1:11" x14ac:dyDescent="0.3">
      <c r="A341" s="73" t="s">
        <v>6347</v>
      </c>
      <c r="B341" s="73">
        <v>329</v>
      </c>
      <c r="C341" s="86" t="s">
        <v>203</v>
      </c>
      <c r="D341" s="122">
        <v>16.989999999999998</v>
      </c>
      <c r="E341" s="73"/>
      <c r="F341" s="73">
        <v>1</v>
      </c>
      <c r="G341" s="44">
        <v>521.42857140000001</v>
      </c>
      <c r="H341" s="44">
        <f t="shared" si="7"/>
        <v>3.2583561645621012E-2</v>
      </c>
      <c r="J341" s="83" t="s">
        <v>6087</v>
      </c>
      <c r="K341" s="83" t="s">
        <v>6088</v>
      </c>
    </row>
    <row r="342" spans="1:11" x14ac:dyDescent="0.3">
      <c r="A342" s="73" t="s">
        <v>6346</v>
      </c>
      <c r="B342" s="73">
        <v>330</v>
      </c>
      <c r="C342" s="86" t="s">
        <v>569</v>
      </c>
      <c r="D342" s="122">
        <v>9.99</v>
      </c>
      <c r="E342" s="73"/>
      <c r="F342" s="73">
        <v>1</v>
      </c>
      <c r="G342" s="44">
        <v>260.7142857</v>
      </c>
      <c r="H342" s="44">
        <f t="shared" si="7"/>
        <v>3.8317808221277685E-2</v>
      </c>
      <c r="J342" s="83" t="s">
        <v>6089</v>
      </c>
      <c r="K342" s="83" t="s">
        <v>1531</v>
      </c>
    </row>
    <row r="343" spans="1:11" x14ac:dyDescent="0.3">
      <c r="A343" s="73" t="s">
        <v>6346</v>
      </c>
      <c r="B343" s="73">
        <v>331</v>
      </c>
      <c r="C343" s="86" t="s">
        <v>528</v>
      </c>
      <c r="D343" s="122">
        <v>19.989999999999998</v>
      </c>
      <c r="E343" s="73"/>
      <c r="F343" s="73">
        <v>1</v>
      </c>
      <c r="G343" s="44">
        <v>260.7142857</v>
      </c>
      <c r="H343" s="44">
        <f t="shared" si="7"/>
        <v>7.6673972606941032E-2</v>
      </c>
      <c r="J343" s="83" t="s">
        <v>6348</v>
      </c>
      <c r="K343" s="83" t="s">
        <v>6349</v>
      </c>
    </row>
    <row r="344" spans="1:11" x14ac:dyDescent="0.3">
      <c r="A344" s="73" t="s">
        <v>2931</v>
      </c>
      <c r="B344" s="73">
        <v>332</v>
      </c>
      <c r="C344" s="86" t="s">
        <v>355</v>
      </c>
      <c r="D344" s="122">
        <v>16</v>
      </c>
      <c r="E344" s="73"/>
      <c r="F344" s="73">
        <v>1</v>
      </c>
      <c r="G344" s="44">
        <v>260.7142857</v>
      </c>
      <c r="H344" s="44">
        <f t="shared" si="7"/>
        <v>6.1369863017061363E-2</v>
      </c>
      <c r="J344" s="83" t="s">
        <v>6350</v>
      </c>
      <c r="K344" s="83" t="s">
        <v>6076</v>
      </c>
    </row>
    <row r="345" spans="1:11" x14ac:dyDescent="0.3">
      <c r="A345" s="73" t="s">
        <v>2931</v>
      </c>
      <c r="B345" s="73">
        <v>333</v>
      </c>
      <c r="C345" s="86" t="s">
        <v>529</v>
      </c>
      <c r="D345" s="122">
        <v>21</v>
      </c>
      <c r="E345" s="73"/>
      <c r="F345" s="73">
        <v>1</v>
      </c>
      <c r="G345" s="44">
        <v>521.42857140000001</v>
      </c>
      <c r="H345" s="44">
        <f t="shared" si="7"/>
        <v>4.0273972604946522E-2</v>
      </c>
      <c r="J345" s="83" t="s">
        <v>6351</v>
      </c>
      <c r="K345" s="83" t="s">
        <v>6078</v>
      </c>
    </row>
    <row r="346" spans="1:11" x14ac:dyDescent="0.3">
      <c r="A346" s="73" t="s">
        <v>3396</v>
      </c>
      <c r="B346" s="73">
        <v>334</v>
      </c>
      <c r="C346" s="86" t="s">
        <v>183</v>
      </c>
      <c r="D346" s="122">
        <v>118</v>
      </c>
      <c r="E346" s="73"/>
      <c r="F346" s="73">
        <v>1</v>
      </c>
      <c r="G346" s="44">
        <v>104.2857143</v>
      </c>
      <c r="H346" s="44">
        <f t="shared" si="7"/>
        <v>1.1315068491600677</v>
      </c>
      <c r="J346" s="83" t="s">
        <v>6352</v>
      </c>
      <c r="K346" s="83" t="s">
        <v>6353</v>
      </c>
    </row>
    <row r="347" spans="1:11" x14ac:dyDescent="0.3">
      <c r="A347" s="73" t="s">
        <v>3396</v>
      </c>
      <c r="B347" s="73">
        <v>335</v>
      </c>
      <c r="C347" s="86" t="s">
        <v>184</v>
      </c>
      <c r="D347" s="122">
        <v>18.5</v>
      </c>
      <c r="E347" s="73"/>
      <c r="F347" s="73">
        <v>2</v>
      </c>
      <c r="G347" s="44">
        <v>52.142857139999997</v>
      </c>
      <c r="H347" s="44">
        <f t="shared" si="7"/>
        <v>0.70958904113477206</v>
      </c>
      <c r="J347" s="83" t="s">
        <v>6092</v>
      </c>
      <c r="K347" s="83" t="s">
        <v>1472</v>
      </c>
    </row>
    <row r="348" spans="1:11" x14ac:dyDescent="0.3">
      <c r="A348" s="73" t="s">
        <v>3396</v>
      </c>
      <c r="B348" s="73">
        <v>336</v>
      </c>
      <c r="C348" s="86" t="s">
        <v>185</v>
      </c>
      <c r="D348" s="122">
        <v>50.5</v>
      </c>
      <c r="E348" s="73"/>
      <c r="F348" s="73">
        <v>1</v>
      </c>
      <c r="G348" s="44">
        <v>52.142857139999997</v>
      </c>
      <c r="H348" s="44">
        <f t="shared" si="7"/>
        <v>0.96849315073799969</v>
      </c>
      <c r="J348" s="83" t="s">
        <v>6094</v>
      </c>
      <c r="K348" s="83" t="s">
        <v>6354</v>
      </c>
    </row>
    <row r="349" spans="1:11" x14ac:dyDescent="0.3">
      <c r="A349" s="73" t="s">
        <v>3396</v>
      </c>
      <c r="B349" s="73">
        <v>337</v>
      </c>
      <c r="C349" s="86" t="s">
        <v>531</v>
      </c>
      <c r="D349" s="122">
        <v>219</v>
      </c>
      <c r="E349" s="73"/>
      <c r="F349" s="73">
        <v>1</v>
      </c>
      <c r="G349" s="44">
        <v>260.7142857</v>
      </c>
      <c r="H349" s="44">
        <f t="shared" si="7"/>
        <v>0.84000000004602737</v>
      </c>
      <c r="J349" s="83" t="s">
        <v>6096</v>
      </c>
      <c r="K349" s="83" t="s">
        <v>6355</v>
      </c>
    </row>
    <row r="350" spans="1:11" x14ac:dyDescent="0.3">
      <c r="A350" s="73" t="s">
        <v>3396</v>
      </c>
      <c r="B350" s="73">
        <v>338</v>
      </c>
      <c r="C350" s="86" t="s">
        <v>532</v>
      </c>
      <c r="D350" s="122">
        <v>44</v>
      </c>
      <c r="E350" s="73"/>
      <c r="F350" s="73">
        <v>1</v>
      </c>
      <c r="G350" s="44">
        <v>8.69047619</v>
      </c>
      <c r="H350" s="44">
        <f t="shared" si="7"/>
        <v>5.0630136989075627</v>
      </c>
      <c r="J350" s="83" t="s">
        <v>6356</v>
      </c>
    </row>
    <row r="351" spans="1:11" x14ac:dyDescent="0.3">
      <c r="A351" s="73" t="s">
        <v>3396</v>
      </c>
      <c r="B351" s="73">
        <v>339</v>
      </c>
      <c r="C351" s="86" t="s">
        <v>346</v>
      </c>
      <c r="D351" s="122">
        <v>0.79</v>
      </c>
      <c r="E351" s="73">
        <v>16</v>
      </c>
      <c r="F351" s="73">
        <v>1</v>
      </c>
      <c r="G351" s="44">
        <v>4.345238095</v>
      </c>
      <c r="H351" s="44">
        <f t="shared" si="7"/>
        <v>0.1818082191880443</v>
      </c>
      <c r="J351" s="83" t="s">
        <v>6357</v>
      </c>
      <c r="K351" s="83" t="s">
        <v>1478</v>
      </c>
    </row>
    <row r="352" spans="1:11" x14ac:dyDescent="0.3">
      <c r="A352" s="73" t="s">
        <v>3396</v>
      </c>
      <c r="B352" s="73">
        <v>340</v>
      </c>
      <c r="C352" s="86" t="s">
        <v>187</v>
      </c>
      <c r="D352" s="122">
        <v>0.57999999999999996</v>
      </c>
      <c r="E352" s="73">
        <v>16</v>
      </c>
      <c r="F352" s="73">
        <v>1</v>
      </c>
      <c r="G352" s="44">
        <v>4.345238095</v>
      </c>
      <c r="H352" s="44">
        <f t="shared" si="7"/>
        <v>0.13347945206210846</v>
      </c>
      <c r="J352" s="83" t="s">
        <v>6358</v>
      </c>
      <c r="K352" s="83" t="s">
        <v>1479</v>
      </c>
    </row>
    <row r="353" spans="1:11" x14ac:dyDescent="0.3">
      <c r="A353" s="73" t="s">
        <v>3396</v>
      </c>
      <c r="B353" s="73">
        <v>341</v>
      </c>
      <c r="C353" s="86" t="s">
        <v>277</v>
      </c>
      <c r="D353" s="122">
        <v>0.42</v>
      </c>
      <c r="E353" s="73">
        <v>16</v>
      </c>
      <c r="F353" s="73">
        <v>1</v>
      </c>
      <c r="G353" s="44">
        <v>26.071428569999998</v>
      </c>
      <c r="H353" s="44">
        <f t="shared" si="7"/>
        <v>1.6109589041978609E-2</v>
      </c>
      <c r="J353" s="83" t="s">
        <v>6359</v>
      </c>
      <c r="K353" s="83" t="s">
        <v>6360</v>
      </c>
    </row>
    <row r="354" spans="1:11" x14ac:dyDescent="0.3">
      <c r="A354" s="73" t="s">
        <v>3396</v>
      </c>
      <c r="B354" s="73">
        <v>342</v>
      </c>
      <c r="C354" s="86" t="s">
        <v>2021</v>
      </c>
      <c r="D354" s="122">
        <v>4.99</v>
      </c>
      <c r="E354" s="73">
        <v>72</v>
      </c>
      <c r="F354" s="73">
        <v>1</v>
      </c>
      <c r="G354" s="44">
        <v>26.071428569999998</v>
      </c>
      <c r="H354" s="44">
        <f t="shared" si="7"/>
        <v>0.19139726028446014</v>
      </c>
      <c r="J354" s="83" t="s">
        <v>6361</v>
      </c>
      <c r="K354" s="83" t="s">
        <v>6362</v>
      </c>
    </row>
    <row r="355" spans="1:11" x14ac:dyDescent="0.3">
      <c r="A355" s="73" t="s">
        <v>3396</v>
      </c>
      <c r="B355" s="73">
        <v>343</v>
      </c>
      <c r="C355" s="86" t="s">
        <v>534</v>
      </c>
      <c r="D355" s="122">
        <v>1.05</v>
      </c>
      <c r="E355" s="73">
        <v>30</v>
      </c>
      <c r="F355" s="73">
        <v>1</v>
      </c>
      <c r="G355" s="44">
        <v>4.345238095</v>
      </c>
      <c r="H355" s="44">
        <f t="shared" si="7"/>
        <v>0.24164383562967912</v>
      </c>
      <c r="J355" s="83" t="s">
        <v>6363</v>
      </c>
      <c r="K355" s="83" t="s">
        <v>6364</v>
      </c>
    </row>
    <row r="356" spans="1:11" x14ac:dyDescent="0.3">
      <c r="A356" s="73" t="s">
        <v>3396</v>
      </c>
      <c r="B356" s="73">
        <v>344</v>
      </c>
      <c r="C356" s="86" t="s">
        <v>279</v>
      </c>
      <c r="D356" s="122">
        <v>1.05</v>
      </c>
      <c r="E356" s="73">
        <v>40</v>
      </c>
      <c r="F356" s="73">
        <v>1</v>
      </c>
      <c r="G356" s="44">
        <v>52.142857139999997</v>
      </c>
      <c r="H356" s="44">
        <f t="shared" si="7"/>
        <v>2.0136986302473261E-2</v>
      </c>
      <c r="J356" s="83" t="s">
        <v>1912</v>
      </c>
      <c r="K356" s="83" t="s">
        <v>6365</v>
      </c>
    </row>
    <row r="357" spans="1:11" x14ac:dyDescent="0.3">
      <c r="A357" s="73" t="s">
        <v>3396</v>
      </c>
      <c r="B357" s="73">
        <v>345</v>
      </c>
      <c r="C357" s="86" t="s">
        <v>567</v>
      </c>
      <c r="D357" s="122">
        <v>1.99</v>
      </c>
      <c r="E357" s="73"/>
      <c r="F357" s="73">
        <v>1</v>
      </c>
      <c r="G357" s="44">
        <v>52.142857139999997</v>
      </c>
      <c r="H357" s="44">
        <f t="shared" si="7"/>
        <v>3.8164383563735034E-2</v>
      </c>
      <c r="J357" s="83" t="s">
        <v>1912</v>
      </c>
      <c r="K357" s="83" t="s">
        <v>6110</v>
      </c>
    </row>
    <row r="358" spans="1:11" x14ac:dyDescent="0.3">
      <c r="A358" s="73" t="s">
        <v>3396</v>
      </c>
      <c r="B358" s="73">
        <v>346</v>
      </c>
      <c r="C358" s="86" t="s">
        <v>188</v>
      </c>
      <c r="D358" s="122">
        <v>6.99</v>
      </c>
      <c r="E358" s="73"/>
      <c r="F358" s="73">
        <v>1</v>
      </c>
      <c r="G358" s="44">
        <v>104.2857143</v>
      </c>
      <c r="H358" s="44">
        <f t="shared" si="7"/>
        <v>6.7027397251092136E-2</v>
      </c>
      <c r="J358" s="83" t="s">
        <v>6366</v>
      </c>
      <c r="K358" s="83" t="s">
        <v>2033</v>
      </c>
    </row>
    <row r="359" spans="1:11" x14ac:dyDescent="0.3">
      <c r="A359" s="73"/>
      <c r="B359" s="73"/>
      <c r="C359" s="154"/>
      <c r="D359" s="122"/>
      <c r="E359" s="73"/>
      <c r="F359" s="73"/>
      <c r="G359" s="44"/>
      <c r="H359" s="44"/>
    </row>
    <row r="360" spans="1:11" x14ac:dyDescent="0.3">
      <c r="A360" s="40" t="s">
        <v>14</v>
      </c>
      <c r="B360" s="73"/>
      <c r="C360" s="86"/>
      <c r="D360" s="122"/>
      <c r="E360" s="73"/>
      <c r="F360" s="73"/>
      <c r="G360" s="44"/>
      <c r="H360" s="44"/>
    </row>
    <row r="361" spans="1:11" x14ac:dyDescent="0.3">
      <c r="A361" s="73"/>
      <c r="B361" s="73">
        <v>347</v>
      </c>
      <c r="C361" s="86" t="s">
        <v>210</v>
      </c>
      <c r="D361" s="122">
        <v>10</v>
      </c>
      <c r="E361" s="73"/>
      <c r="F361" s="44">
        <v>1</v>
      </c>
      <c r="G361" s="44">
        <v>1</v>
      </c>
      <c r="H361" s="181">
        <f t="shared" ref="H361:H364" si="8">(D361*F361)/G361</f>
        <v>10</v>
      </c>
      <c r="J361" s="83" t="s">
        <v>6367</v>
      </c>
    </row>
    <row r="362" spans="1:11" x14ac:dyDescent="0.3">
      <c r="A362" s="73"/>
      <c r="B362" s="73">
        <v>348</v>
      </c>
      <c r="C362" s="86" t="s">
        <v>2034</v>
      </c>
      <c r="D362" s="122">
        <v>100</v>
      </c>
      <c r="E362" s="73"/>
      <c r="F362" s="44">
        <v>1</v>
      </c>
      <c r="G362" s="44">
        <v>52.142857100000001</v>
      </c>
      <c r="H362" s="44">
        <f t="shared" si="8"/>
        <v>1.917808220754363</v>
      </c>
      <c r="J362" s="83" t="s">
        <v>6368</v>
      </c>
    </row>
    <row r="363" spans="1:11" x14ac:dyDescent="0.3">
      <c r="A363" s="73"/>
      <c r="B363" s="73">
        <v>349</v>
      </c>
      <c r="C363" s="86" t="s">
        <v>2034</v>
      </c>
      <c r="D363" s="122">
        <v>30</v>
      </c>
      <c r="E363" s="73"/>
      <c r="F363" s="44">
        <v>1</v>
      </c>
      <c r="G363" s="44">
        <v>52.142857100000001</v>
      </c>
      <c r="H363" s="44">
        <f t="shared" si="8"/>
        <v>0.57534246622630891</v>
      </c>
      <c r="J363" s="83" t="s">
        <v>6369</v>
      </c>
      <c r="K363" s="83" t="s">
        <v>6118</v>
      </c>
    </row>
    <row r="364" spans="1:11" x14ac:dyDescent="0.3">
      <c r="A364" s="73"/>
      <c r="B364" s="73">
        <v>350</v>
      </c>
      <c r="C364" s="86" t="s">
        <v>2034</v>
      </c>
      <c r="D364" s="122"/>
      <c r="E364" s="73"/>
      <c r="F364" s="44">
        <v>1</v>
      </c>
      <c r="G364" s="44">
        <v>52.142857100000001</v>
      </c>
      <c r="H364" s="44">
        <f t="shared" si="8"/>
        <v>0</v>
      </c>
      <c r="J364" s="83" t="s">
        <v>6370</v>
      </c>
    </row>
    <row r="365" spans="1:11" x14ac:dyDescent="0.3">
      <c r="A365" s="73"/>
      <c r="B365" s="73"/>
      <c r="C365" s="86"/>
      <c r="D365" s="122"/>
      <c r="E365" s="73"/>
      <c r="F365" s="73"/>
      <c r="G365" s="44"/>
      <c r="H365" s="44"/>
    </row>
    <row r="366" spans="1:11" x14ac:dyDescent="0.3">
      <c r="A366" s="40" t="s">
        <v>15</v>
      </c>
      <c r="B366" s="73"/>
      <c r="C366" s="86"/>
      <c r="D366" s="122"/>
      <c r="E366" s="73"/>
      <c r="F366" s="73"/>
      <c r="G366" s="44"/>
      <c r="H366" s="44"/>
    </row>
    <row r="367" spans="1:11" x14ac:dyDescent="0.3">
      <c r="A367" s="73" t="s">
        <v>2565</v>
      </c>
      <c r="B367" s="73">
        <v>351</v>
      </c>
      <c r="C367" s="86" t="s">
        <v>212</v>
      </c>
      <c r="D367" s="122">
        <v>130</v>
      </c>
      <c r="E367" s="73"/>
      <c r="F367" s="73">
        <v>1</v>
      </c>
      <c r="G367" s="44">
        <v>521.42857100000003</v>
      </c>
      <c r="H367" s="44">
        <f t="shared" ref="H367:H394" si="9">(D367*F367)/G367</f>
        <v>0.24931506869806716</v>
      </c>
      <c r="J367" s="83" t="s">
        <v>6371</v>
      </c>
      <c r="K367" s="83" t="s">
        <v>6372</v>
      </c>
    </row>
    <row r="368" spans="1:11" x14ac:dyDescent="0.3">
      <c r="A368" s="73" t="s">
        <v>2565</v>
      </c>
      <c r="B368" s="73">
        <v>352</v>
      </c>
      <c r="C368" s="86" t="s">
        <v>213</v>
      </c>
      <c r="D368" s="122">
        <v>26.99</v>
      </c>
      <c r="E368" s="73"/>
      <c r="F368" s="73">
        <v>1</v>
      </c>
      <c r="G368" s="44">
        <v>260.71428600000002</v>
      </c>
      <c r="H368" s="44">
        <f t="shared" si="9"/>
        <v>0.10352328755778269</v>
      </c>
      <c r="J368" s="83" t="s">
        <v>6373</v>
      </c>
      <c r="K368" s="83" t="s">
        <v>6123</v>
      </c>
    </row>
    <row r="369" spans="1:11" x14ac:dyDescent="0.3">
      <c r="A369" s="73" t="s">
        <v>2529</v>
      </c>
      <c r="B369" s="73">
        <v>353</v>
      </c>
      <c r="C369" s="86" t="s">
        <v>3606</v>
      </c>
      <c r="D369" s="122">
        <v>31.99</v>
      </c>
      <c r="E369" s="73"/>
      <c r="F369" s="73">
        <v>1</v>
      </c>
      <c r="G369" s="44">
        <v>260.71428600000002</v>
      </c>
      <c r="H369" s="44">
        <f t="shared" si="9"/>
        <v>0.12270136972854644</v>
      </c>
      <c r="J369" s="83" t="s">
        <v>6374</v>
      </c>
      <c r="K369" s="83" t="s">
        <v>6125</v>
      </c>
    </row>
    <row r="370" spans="1:11" x14ac:dyDescent="0.3">
      <c r="A370" s="73" t="s">
        <v>2529</v>
      </c>
      <c r="B370" s="73">
        <v>354</v>
      </c>
      <c r="C370" s="86" t="s">
        <v>214</v>
      </c>
      <c r="D370" s="122">
        <v>239</v>
      </c>
      <c r="E370" s="73"/>
      <c r="F370" s="73">
        <v>1</v>
      </c>
      <c r="G370" s="44">
        <v>260.71428600000002</v>
      </c>
      <c r="H370" s="44">
        <f t="shared" si="9"/>
        <v>0.916712327762507</v>
      </c>
      <c r="J370" s="83" t="s">
        <v>6375</v>
      </c>
      <c r="K370" s="83" t="s">
        <v>6127</v>
      </c>
    </row>
    <row r="371" spans="1:11" x14ac:dyDescent="0.3">
      <c r="A371" s="73" t="s">
        <v>2529</v>
      </c>
      <c r="B371" s="73">
        <v>355</v>
      </c>
      <c r="C371" s="86" t="s">
        <v>393</v>
      </c>
      <c r="D371" s="122">
        <v>39.99</v>
      </c>
      <c r="E371" s="73"/>
      <c r="F371" s="73">
        <v>1</v>
      </c>
      <c r="G371" s="44">
        <v>208.57142899999999</v>
      </c>
      <c r="H371" s="44">
        <f t="shared" si="9"/>
        <v>0.19173287631835711</v>
      </c>
      <c r="J371" s="83" t="s">
        <v>6376</v>
      </c>
      <c r="K371" s="83" t="s">
        <v>6377</v>
      </c>
    </row>
    <row r="372" spans="1:11" x14ac:dyDescent="0.3">
      <c r="A372" s="73" t="s">
        <v>2529</v>
      </c>
      <c r="B372" s="73">
        <v>356</v>
      </c>
      <c r="C372" s="86" t="s">
        <v>535</v>
      </c>
      <c r="D372" s="122">
        <v>1.99</v>
      </c>
      <c r="E372" s="73"/>
      <c r="F372" s="73">
        <v>1</v>
      </c>
      <c r="G372" s="44">
        <v>4.3452381000000004</v>
      </c>
      <c r="H372" s="44">
        <f t="shared" si="9"/>
        <v>0.4579726022378382</v>
      </c>
      <c r="J372" s="83" t="s">
        <v>6378</v>
      </c>
      <c r="K372" s="83" t="s">
        <v>6129</v>
      </c>
    </row>
    <row r="373" spans="1:11" x14ac:dyDescent="0.3">
      <c r="A373" s="73" t="s">
        <v>2565</v>
      </c>
      <c r="B373" s="73">
        <v>357</v>
      </c>
      <c r="C373" s="86" t="s">
        <v>536</v>
      </c>
      <c r="D373" s="122">
        <v>20</v>
      </c>
      <c r="E373" s="73"/>
      <c r="F373" s="73">
        <v>1</v>
      </c>
      <c r="G373" s="44">
        <v>52.142857100000001</v>
      </c>
      <c r="H373" s="44">
        <f t="shared" si="9"/>
        <v>0.38356164415087257</v>
      </c>
      <c r="J373" s="83" t="s">
        <v>6379</v>
      </c>
    </row>
    <row r="374" spans="1:11" x14ac:dyDescent="0.3">
      <c r="A374" s="73" t="s">
        <v>2530</v>
      </c>
      <c r="B374" s="73">
        <v>358</v>
      </c>
      <c r="C374" s="86" t="s">
        <v>216</v>
      </c>
      <c r="D374" s="122">
        <v>144</v>
      </c>
      <c r="E374" s="73"/>
      <c r="F374" s="73">
        <v>1</v>
      </c>
      <c r="G374" s="44">
        <v>52.142857100000001</v>
      </c>
      <c r="H374" s="44">
        <f t="shared" si="9"/>
        <v>2.7616438378862824</v>
      </c>
      <c r="J374" s="83" t="s">
        <v>6131</v>
      </c>
    </row>
    <row r="375" spans="1:11" x14ac:dyDescent="0.3">
      <c r="A375" s="73" t="s">
        <v>6380</v>
      </c>
      <c r="B375" s="73">
        <v>359</v>
      </c>
      <c r="C375" s="86" t="s">
        <v>6381</v>
      </c>
      <c r="D375" s="122">
        <v>130</v>
      </c>
      <c r="E375" s="73"/>
      <c r="F375" s="73">
        <v>1</v>
      </c>
      <c r="G375" s="44">
        <v>52.142857100000001</v>
      </c>
      <c r="H375" s="44">
        <f t="shared" si="9"/>
        <v>2.4931506869806719</v>
      </c>
      <c r="J375" s="83" t="s">
        <v>6382</v>
      </c>
    </row>
    <row r="376" spans="1:11" x14ac:dyDescent="0.3">
      <c r="A376" s="73" t="s">
        <v>4201</v>
      </c>
      <c r="B376" s="73">
        <v>360</v>
      </c>
      <c r="C376" s="86" t="s">
        <v>537</v>
      </c>
      <c r="D376" s="122">
        <v>50</v>
      </c>
      <c r="E376" s="73"/>
      <c r="F376" s="73">
        <v>1</v>
      </c>
      <c r="G376" s="44">
        <v>521.42857100000003</v>
      </c>
      <c r="H376" s="44">
        <f t="shared" si="9"/>
        <v>9.5890411037718143E-2</v>
      </c>
      <c r="J376" s="83" t="s">
        <v>6133</v>
      </c>
    </row>
    <row r="377" spans="1:11" x14ac:dyDescent="0.3">
      <c r="A377" s="73" t="s">
        <v>3603</v>
      </c>
      <c r="B377" s="73">
        <v>361</v>
      </c>
      <c r="C377" s="86" t="s">
        <v>359</v>
      </c>
      <c r="D377" s="122">
        <v>6.99</v>
      </c>
      <c r="E377" s="73"/>
      <c r="F377" s="73">
        <v>1</v>
      </c>
      <c r="G377" s="44">
        <v>52.142857100000001</v>
      </c>
      <c r="H377" s="44">
        <f t="shared" si="9"/>
        <v>0.13405479463072997</v>
      </c>
      <c r="J377" s="83" t="s">
        <v>6134</v>
      </c>
      <c r="K377" s="83" t="s">
        <v>6135</v>
      </c>
    </row>
    <row r="378" spans="1:11" x14ac:dyDescent="0.3">
      <c r="A378" s="73" t="s">
        <v>3603</v>
      </c>
      <c r="B378" s="73">
        <v>362</v>
      </c>
      <c r="C378" s="86" t="s">
        <v>538</v>
      </c>
      <c r="D378" s="122">
        <v>5.09</v>
      </c>
      <c r="E378" s="73"/>
      <c r="F378" s="73">
        <v>1</v>
      </c>
      <c r="G378" s="44">
        <v>52.142857100000001</v>
      </c>
      <c r="H378" s="44">
        <f t="shared" si="9"/>
        <v>9.7616438436397071E-2</v>
      </c>
      <c r="J378" s="83" t="s">
        <v>6383</v>
      </c>
      <c r="K378" s="83" t="s">
        <v>6137</v>
      </c>
    </row>
    <row r="379" spans="1:11" x14ac:dyDescent="0.3">
      <c r="A379" s="73" t="s">
        <v>3603</v>
      </c>
      <c r="B379" s="73">
        <v>363</v>
      </c>
      <c r="C379" s="86" t="s">
        <v>539</v>
      </c>
      <c r="D379" s="122">
        <v>2.79</v>
      </c>
      <c r="E379" s="73"/>
      <c r="F379" s="73">
        <v>1</v>
      </c>
      <c r="G379" s="44">
        <v>52.142857100000001</v>
      </c>
      <c r="H379" s="44">
        <f t="shared" si="9"/>
        <v>5.3506849359046725E-2</v>
      </c>
      <c r="J379" s="83" t="s">
        <v>6384</v>
      </c>
      <c r="K379" s="83" t="s">
        <v>6138</v>
      </c>
    </row>
    <row r="380" spans="1:11" x14ac:dyDescent="0.3">
      <c r="A380" s="73" t="s">
        <v>3603</v>
      </c>
      <c r="B380" s="73">
        <v>364</v>
      </c>
      <c r="C380" s="86" t="s">
        <v>540</v>
      </c>
      <c r="D380" s="122">
        <v>1.2</v>
      </c>
      <c r="E380" s="73"/>
      <c r="F380" s="73">
        <v>1</v>
      </c>
      <c r="G380" s="44">
        <v>52.142857100000001</v>
      </c>
      <c r="H380" s="44">
        <f t="shared" si="9"/>
        <v>2.3013698649052353E-2</v>
      </c>
      <c r="J380" s="83" t="s">
        <v>6385</v>
      </c>
      <c r="K380" s="83" t="s">
        <v>6140</v>
      </c>
    </row>
    <row r="381" spans="1:11" x14ac:dyDescent="0.3">
      <c r="A381" s="73" t="s">
        <v>3603</v>
      </c>
      <c r="B381" s="73">
        <v>365</v>
      </c>
      <c r="C381" s="86" t="s">
        <v>541</v>
      </c>
      <c r="D381" s="122">
        <v>3.99</v>
      </c>
      <c r="E381" s="73"/>
      <c r="F381" s="73">
        <v>1</v>
      </c>
      <c r="G381" s="44">
        <v>52.142857100000001</v>
      </c>
      <c r="H381" s="44">
        <f t="shared" si="9"/>
        <v>7.6520548008099085E-2</v>
      </c>
      <c r="J381" s="83" t="s">
        <v>6386</v>
      </c>
      <c r="K381" s="83" t="s">
        <v>6142</v>
      </c>
    </row>
    <row r="382" spans="1:11" x14ac:dyDescent="0.3">
      <c r="A382" s="73" t="s">
        <v>3603</v>
      </c>
      <c r="B382" s="73">
        <v>366</v>
      </c>
      <c r="C382" s="86" t="s">
        <v>358</v>
      </c>
      <c r="D382" s="122">
        <v>4.99</v>
      </c>
      <c r="E382" s="73">
        <v>50</v>
      </c>
      <c r="F382" s="73">
        <v>1</v>
      </c>
      <c r="G382" s="44">
        <v>52.142857100000001</v>
      </c>
      <c r="H382" s="44">
        <f t="shared" si="9"/>
        <v>9.5698630215642719E-2</v>
      </c>
      <c r="J382" s="83" t="s">
        <v>1910</v>
      </c>
      <c r="K382" s="83" t="s">
        <v>6144</v>
      </c>
    </row>
    <row r="383" spans="1:11" x14ac:dyDescent="0.3">
      <c r="A383" s="73" t="s">
        <v>3603</v>
      </c>
      <c r="B383" s="73">
        <v>367</v>
      </c>
      <c r="C383" s="86" t="s">
        <v>542</v>
      </c>
      <c r="D383" s="122">
        <v>4.99</v>
      </c>
      <c r="E383" s="73">
        <v>10</v>
      </c>
      <c r="F383" s="73">
        <v>1</v>
      </c>
      <c r="G383" s="44">
        <v>52.142857100000001</v>
      </c>
      <c r="H383" s="44">
        <f t="shared" si="9"/>
        <v>9.5698630215642719E-2</v>
      </c>
      <c r="J383" s="83" t="s">
        <v>1910</v>
      </c>
      <c r="K383" s="83" t="s">
        <v>6145</v>
      </c>
    </row>
    <row r="384" spans="1:11" x14ac:dyDescent="0.3">
      <c r="A384" s="73" t="s">
        <v>3603</v>
      </c>
      <c r="B384" s="73">
        <v>368</v>
      </c>
      <c r="C384" s="86" t="s">
        <v>543</v>
      </c>
      <c r="D384" s="122">
        <v>3.99</v>
      </c>
      <c r="E384" s="73"/>
      <c r="F384" s="73">
        <v>1</v>
      </c>
      <c r="G384" s="44">
        <v>52.142857100000001</v>
      </c>
      <c r="H384" s="44">
        <f t="shared" si="9"/>
        <v>7.6520548008099085E-2</v>
      </c>
      <c r="J384" s="83" t="s">
        <v>6387</v>
      </c>
      <c r="K384" s="83" t="s">
        <v>6147</v>
      </c>
    </row>
    <row r="385" spans="1:11" x14ac:dyDescent="0.3">
      <c r="A385" s="73" t="s">
        <v>6150</v>
      </c>
      <c r="B385" s="73">
        <v>369</v>
      </c>
      <c r="C385" s="86" t="s">
        <v>217</v>
      </c>
      <c r="D385" s="122">
        <v>27</v>
      </c>
      <c r="E385" s="73"/>
      <c r="F385" s="73"/>
      <c r="G385" s="44">
        <v>4.345238095</v>
      </c>
      <c r="H385" s="44">
        <f>(D385*F385)/G385</f>
        <v>0</v>
      </c>
      <c r="K385" s="83" t="s">
        <v>6388</v>
      </c>
    </row>
    <row r="386" spans="1:11" x14ac:dyDescent="0.3">
      <c r="A386" s="73" t="s">
        <v>219</v>
      </c>
      <c r="B386" s="73">
        <v>370</v>
      </c>
      <c r="C386" s="86" t="s">
        <v>219</v>
      </c>
      <c r="D386" s="122">
        <v>150.5</v>
      </c>
      <c r="E386" s="73">
        <v>1</v>
      </c>
      <c r="F386" s="73">
        <v>1</v>
      </c>
      <c r="G386" s="44">
        <v>52.142857139999997</v>
      </c>
      <c r="H386" s="44">
        <f t="shared" si="9"/>
        <v>2.8863013700211675</v>
      </c>
      <c r="K386" s="83" t="s">
        <v>2548</v>
      </c>
    </row>
    <row r="387" spans="1:11" x14ac:dyDescent="0.3">
      <c r="A387" s="73" t="s">
        <v>6150</v>
      </c>
      <c r="B387" s="73">
        <v>371</v>
      </c>
      <c r="C387" s="86" t="s">
        <v>218</v>
      </c>
      <c r="D387" s="122">
        <v>20</v>
      </c>
      <c r="E387" s="73"/>
      <c r="F387" s="73">
        <v>1</v>
      </c>
      <c r="G387" s="44">
        <v>1</v>
      </c>
      <c r="H387" s="44">
        <f t="shared" si="9"/>
        <v>20</v>
      </c>
      <c r="J387" s="83" t="s">
        <v>6389</v>
      </c>
    </row>
    <row r="388" spans="1:11" x14ac:dyDescent="0.3">
      <c r="A388" s="73" t="s">
        <v>220</v>
      </c>
      <c r="B388" s="73">
        <v>372</v>
      </c>
      <c r="C388" s="86" t="s">
        <v>6152</v>
      </c>
      <c r="D388" s="122">
        <v>264</v>
      </c>
      <c r="E388" s="73"/>
      <c r="F388" s="73">
        <v>1</v>
      </c>
      <c r="G388" s="44">
        <v>52.142857139999997</v>
      </c>
      <c r="H388" s="44">
        <f t="shared" si="9"/>
        <v>5.0630136989075627</v>
      </c>
      <c r="J388" s="83" t="s">
        <v>6390</v>
      </c>
      <c r="K388" s="83" t="s">
        <v>6391</v>
      </c>
    </row>
    <row r="389" spans="1:11" x14ac:dyDescent="0.3">
      <c r="A389" s="73" t="s">
        <v>364</v>
      </c>
      <c r="B389" s="73">
        <v>373</v>
      </c>
      <c r="C389" s="86" t="s">
        <v>6155</v>
      </c>
      <c r="D389" s="122">
        <v>205.86</v>
      </c>
      <c r="E389" s="73"/>
      <c r="F389" s="73">
        <v>1</v>
      </c>
      <c r="G389" s="44">
        <v>52.142857139999997</v>
      </c>
      <c r="H389" s="44">
        <f t="shared" si="9"/>
        <v>3.9480000002163291</v>
      </c>
      <c r="J389" s="83" t="s">
        <v>6392</v>
      </c>
      <c r="K389" s="83" t="s">
        <v>6393</v>
      </c>
    </row>
    <row r="390" spans="1:11" x14ac:dyDescent="0.3">
      <c r="A390" s="73" t="s">
        <v>364</v>
      </c>
      <c r="B390" s="73">
        <v>374</v>
      </c>
      <c r="C390" s="86" t="s">
        <v>221</v>
      </c>
      <c r="D390" s="122">
        <v>225</v>
      </c>
      <c r="E390" s="73"/>
      <c r="F390" s="73">
        <v>1</v>
      </c>
      <c r="G390" s="44">
        <v>52.142857139999997</v>
      </c>
      <c r="H390" s="44">
        <f t="shared" si="9"/>
        <v>4.3150684933871277</v>
      </c>
      <c r="J390" s="83" t="s">
        <v>6394</v>
      </c>
    </row>
    <row r="391" spans="1:11" x14ac:dyDescent="0.3">
      <c r="A391" s="73"/>
      <c r="B391" s="73"/>
      <c r="C391" s="178" t="s">
        <v>7034</v>
      </c>
      <c r="D391" s="110">
        <v>232.5</v>
      </c>
      <c r="E391" s="66"/>
      <c r="F391" s="27">
        <v>1</v>
      </c>
      <c r="G391" s="44">
        <v>52.14</v>
      </c>
      <c r="H391" s="44">
        <f t="shared" si="9"/>
        <v>4.4591484464902189</v>
      </c>
    </row>
    <row r="392" spans="1:11" x14ac:dyDescent="0.3">
      <c r="A392" s="73" t="s">
        <v>2546</v>
      </c>
      <c r="B392" s="73">
        <v>375</v>
      </c>
      <c r="C392" s="86" t="s">
        <v>222</v>
      </c>
      <c r="D392" s="122">
        <v>80</v>
      </c>
      <c r="E392" s="73">
        <v>1</v>
      </c>
      <c r="F392" s="73">
        <v>1</v>
      </c>
      <c r="G392" s="44">
        <v>521.42857140000001</v>
      </c>
      <c r="H392" s="44">
        <f t="shared" si="9"/>
        <v>0.15342465754265341</v>
      </c>
      <c r="J392" s="83" t="s">
        <v>6331</v>
      </c>
      <c r="K392" s="83" t="s">
        <v>6395</v>
      </c>
    </row>
    <row r="393" spans="1:11" x14ac:dyDescent="0.3">
      <c r="A393" s="73" t="s">
        <v>2545</v>
      </c>
      <c r="B393" s="73">
        <v>376</v>
      </c>
      <c r="C393" s="86" t="s">
        <v>6161</v>
      </c>
      <c r="D393" s="122">
        <v>6</v>
      </c>
      <c r="E393" s="73">
        <v>6</v>
      </c>
      <c r="F393" s="73">
        <v>1</v>
      </c>
      <c r="G393" s="44">
        <v>521.42857140000001</v>
      </c>
      <c r="H393" s="44">
        <f t="shared" si="9"/>
        <v>1.1506849315699005E-2</v>
      </c>
      <c r="J393" s="83" t="s">
        <v>6396</v>
      </c>
      <c r="K393" s="83" t="s">
        <v>2058</v>
      </c>
    </row>
    <row r="394" spans="1:11" x14ac:dyDescent="0.3">
      <c r="A394" s="73" t="s">
        <v>2546</v>
      </c>
      <c r="B394" s="73">
        <v>377</v>
      </c>
      <c r="C394" s="86" t="s">
        <v>544</v>
      </c>
      <c r="D394" s="122">
        <v>20</v>
      </c>
      <c r="E394" s="73"/>
      <c r="F394" s="73">
        <v>1</v>
      </c>
      <c r="G394" s="44">
        <v>52.142857139999997</v>
      </c>
      <c r="H394" s="44">
        <f t="shared" si="9"/>
        <v>0.38356164385663355</v>
      </c>
      <c r="J394" s="83" t="s">
        <v>6397</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1"/>
  <sheetViews>
    <sheetView topLeftCell="B1" zoomScale="80" zoomScaleNormal="80" workbookViewId="0">
      <pane ySplit="2" topLeftCell="A286" activePane="bottomLeft" state="frozen"/>
      <selection activeCell="F365" sqref="F365"/>
      <selection pane="bottomLeft" activeCell="C325" sqref="A1:XFD1048576"/>
    </sheetView>
  </sheetViews>
  <sheetFormatPr defaultColWidth="9" defaultRowHeight="14" x14ac:dyDescent="0.3"/>
  <cols>
    <col min="1" max="1" width="28.25" style="83" customWidth="1"/>
    <col min="2" max="2" width="5.75" style="83" customWidth="1"/>
    <col min="3" max="3" width="47" style="83" customWidth="1"/>
    <col min="4" max="4" width="10.33203125" style="125" customWidth="1"/>
    <col min="5" max="5" width="11.58203125" style="83" bestFit="1" customWidth="1"/>
    <col min="6" max="6" width="9.25" style="83" bestFit="1" customWidth="1"/>
    <col min="7" max="7" width="14" style="25" customWidth="1"/>
    <col min="8" max="8" width="14.33203125" style="83" bestFit="1" customWidth="1"/>
    <col min="9" max="11" width="9" style="83"/>
    <col min="12" max="16384" width="9" style="66"/>
  </cols>
  <sheetData>
    <row r="1" spans="1:9" x14ac:dyDescent="0.3">
      <c r="A1" s="68" t="s">
        <v>489</v>
      </c>
      <c r="B1" s="87"/>
      <c r="C1" s="80"/>
      <c r="D1" s="119"/>
      <c r="E1" s="80"/>
      <c r="F1" s="80"/>
      <c r="G1" s="99"/>
      <c r="H1" s="80"/>
      <c r="I1" s="80"/>
    </row>
    <row r="2" spans="1:9" x14ac:dyDescent="0.3">
      <c r="A2" s="69" t="s">
        <v>8</v>
      </c>
      <c r="B2" s="89" t="s">
        <v>0</v>
      </c>
      <c r="C2" s="40" t="s">
        <v>1</v>
      </c>
      <c r="D2" s="111" t="s">
        <v>867</v>
      </c>
      <c r="E2" s="40" t="s">
        <v>3</v>
      </c>
      <c r="F2" s="40" t="s">
        <v>4</v>
      </c>
      <c r="G2" s="49" t="s">
        <v>5</v>
      </c>
      <c r="H2" s="49" t="s">
        <v>6</v>
      </c>
      <c r="I2" s="80"/>
    </row>
    <row r="3" spans="1:9" x14ac:dyDescent="0.3">
      <c r="A3" s="69" t="s">
        <v>7</v>
      </c>
      <c r="B3" s="88"/>
      <c r="C3" s="73"/>
      <c r="D3" s="119"/>
      <c r="E3" s="80"/>
      <c r="F3" s="80"/>
      <c r="G3" s="99"/>
      <c r="H3" s="80"/>
      <c r="I3" s="80"/>
    </row>
    <row r="4" spans="1:9" x14ac:dyDescent="0.3">
      <c r="A4" s="73"/>
      <c r="B4" s="88">
        <v>1</v>
      </c>
      <c r="C4" s="86" t="s">
        <v>490</v>
      </c>
      <c r="D4" s="120">
        <v>1.1599999999999999</v>
      </c>
      <c r="E4" s="80">
        <v>1</v>
      </c>
      <c r="F4" s="80">
        <v>1</v>
      </c>
      <c r="G4" s="99">
        <v>1</v>
      </c>
      <c r="H4" s="44">
        <f t="shared" ref="H4:H35" si="0">+(D4*F4)/G4</f>
        <v>1.1599999999999999</v>
      </c>
      <c r="I4" s="80"/>
    </row>
    <row r="5" spans="1:9" x14ac:dyDescent="0.3">
      <c r="A5" s="73"/>
      <c r="B5" s="88">
        <v>2</v>
      </c>
      <c r="C5" s="86" t="s">
        <v>16</v>
      </c>
      <c r="D5" s="120">
        <v>1.05</v>
      </c>
      <c r="E5" s="80">
        <v>1</v>
      </c>
      <c r="F5" s="80">
        <v>1</v>
      </c>
      <c r="G5" s="99">
        <v>1</v>
      </c>
      <c r="H5" s="44">
        <f t="shared" si="0"/>
        <v>1.05</v>
      </c>
      <c r="I5" s="80"/>
    </row>
    <row r="6" spans="1:9" x14ac:dyDescent="0.3">
      <c r="A6" s="73"/>
      <c r="B6" s="88">
        <v>3</v>
      </c>
      <c r="C6" s="86" t="s">
        <v>6400</v>
      </c>
      <c r="D6" s="120">
        <v>1.3</v>
      </c>
      <c r="E6" s="80">
        <v>1</v>
      </c>
      <c r="F6" s="80">
        <v>2</v>
      </c>
      <c r="G6" s="99">
        <v>1</v>
      </c>
      <c r="H6" s="44">
        <f t="shared" si="0"/>
        <v>2.6</v>
      </c>
      <c r="I6" s="80"/>
    </row>
    <row r="7" spans="1:9" x14ac:dyDescent="0.3">
      <c r="A7" s="73"/>
      <c r="B7" s="88">
        <v>4</v>
      </c>
      <c r="C7" s="86" t="s">
        <v>6403</v>
      </c>
      <c r="D7" s="120">
        <v>1.05</v>
      </c>
      <c r="E7" s="80">
        <v>1</v>
      </c>
      <c r="F7" s="80">
        <v>1</v>
      </c>
      <c r="G7" s="99">
        <v>2</v>
      </c>
      <c r="H7" s="44">
        <f t="shared" si="0"/>
        <v>0.52500000000000002</v>
      </c>
      <c r="I7" s="80"/>
    </row>
    <row r="8" spans="1:9" x14ac:dyDescent="0.3">
      <c r="A8" s="73"/>
      <c r="B8" s="88">
        <v>5</v>
      </c>
      <c r="C8" s="86" t="s">
        <v>19</v>
      </c>
      <c r="D8" s="119">
        <v>0.89</v>
      </c>
      <c r="E8" s="80">
        <v>1</v>
      </c>
      <c r="F8" s="80">
        <v>1</v>
      </c>
      <c r="G8" s="99">
        <v>3</v>
      </c>
      <c r="H8" s="44">
        <f t="shared" si="0"/>
        <v>0.29666666666666669</v>
      </c>
      <c r="I8" s="80"/>
    </row>
    <row r="9" spans="1:9" x14ac:dyDescent="0.3">
      <c r="A9" s="73"/>
      <c r="B9" s="88">
        <v>6</v>
      </c>
      <c r="C9" s="86" t="s">
        <v>6406</v>
      </c>
      <c r="D9" s="119">
        <v>3.5</v>
      </c>
      <c r="E9" s="80">
        <v>1</v>
      </c>
      <c r="F9" s="80">
        <v>1</v>
      </c>
      <c r="G9" s="99">
        <v>3</v>
      </c>
      <c r="H9" s="44">
        <f t="shared" si="0"/>
        <v>1.1666666666666667</v>
      </c>
      <c r="I9" s="80"/>
    </row>
    <row r="10" spans="1:9" x14ac:dyDescent="0.3">
      <c r="A10" s="73"/>
      <c r="B10" s="88">
        <v>7</v>
      </c>
      <c r="C10" s="86" t="s">
        <v>6408</v>
      </c>
      <c r="D10" s="119">
        <v>2.59</v>
      </c>
      <c r="E10" s="80">
        <v>1</v>
      </c>
      <c r="F10" s="80">
        <v>1</v>
      </c>
      <c r="G10" s="99">
        <v>3.5</v>
      </c>
      <c r="H10" s="44">
        <f t="shared" si="0"/>
        <v>0.74</v>
      </c>
      <c r="I10" s="80"/>
    </row>
    <row r="11" spans="1:9" x14ac:dyDescent="0.3">
      <c r="A11" s="73"/>
      <c r="B11" s="88">
        <v>8</v>
      </c>
      <c r="C11" s="86" t="s">
        <v>2065</v>
      </c>
      <c r="D11" s="119">
        <v>2.5499999999999998</v>
      </c>
      <c r="E11" s="80">
        <v>1</v>
      </c>
      <c r="F11" s="80">
        <v>1</v>
      </c>
      <c r="G11" s="99">
        <v>4</v>
      </c>
      <c r="H11" s="44">
        <f t="shared" si="0"/>
        <v>0.63749999999999996</v>
      </c>
      <c r="I11" s="80"/>
    </row>
    <row r="12" spans="1:9" x14ac:dyDescent="0.3">
      <c r="A12" s="73"/>
      <c r="B12" s="88">
        <v>9</v>
      </c>
      <c r="C12" s="86" t="s">
        <v>6411</v>
      </c>
      <c r="D12" s="119">
        <v>1.58</v>
      </c>
      <c r="E12" s="80">
        <v>1</v>
      </c>
      <c r="F12" s="80">
        <v>2</v>
      </c>
      <c r="G12" s="99">
        <v>1</v>
      </c>
      <c r="H12" s="44">
        <f t="shared" si="0"/>
        <v>3.16</v>
      </c>
      <c r="I12" s="80"/>
    </row>
    <row r="13" spans="1:9" x14ac:dyDescent="0.3">
      <c r="A13" s="73"/>
      <c r="B13" s="88">
        <v>10</v>
      </c>
      <c r="C13" s="86" t="s">
        <v>6414</v>
      </c>
      <c r="D13" s="120">
        <v>2</v>
      </c>
      <c r="E13" s="80">
        <v>1</v>
      </c>
      <c r="F13" s="80">
        <v>1</v>
      </c>
      <c r="G13" s="99">
        <v>1</v>
      </c>
      <c r="H13" s="44">
        <f t="shared" si="0"/>
        <v>2</v>
      </c>
      <c r="I13" s="80"/>
    </row>
    <row r="14" spans="1:9" x14ac:dyDescent="0.3">
      <c r="A14" s="73"/>
      <c r="B14" s="88">
        <v>11</v>
      </c>
      <c r="C14" s="86" t="s">
        <v>934</v>
      </c>
      <c r="D14" s="120">
        <v>2.1</v>
      </c>
      <c r="E14" s="80">
        <v>1</v>
      </c>
      <c r="F14" s="80">
        <v>1</v>
      </c>
      <c r="G14" s="99">
        <v>8</v>
      </c>
      <c r="H14" s="44">
        <f t="shared" si="0"/>
        <v>0.26250000000000001</v>
      </c>
      <c r="I14" s="80"/>
    </row>
    <row r="15" spans="1:9" x14ac:dyDescent="0.3">
      <c r="A15" s="73"/>
      <c r="B15" s="88">
        <v>12</v>
      </c>
      <c r="C15" s="86" t="s">
        <v>6419</v>
      </c>
      <c r="D15" s="120">
        <v>2.63</v>
      </c>
      <c r="E15" s="80">
        <v>1</v>
      </c>
      <c r="F15" s="80">
        <v>1</v>
      </c>
      <c r="G15" s="99">
        <v>3</v>
      </c>
      <c r="H15" s="44">
        <f t="shared" si="0"/>
        <v>0.87666666666666659</v>
      </c>
      <c r="I15" s="80"/>
    </row>
    <row r="16" spans="1:9" x14ac:dyDescent="0.3">
      <c r="A16" s="73"/>
      <c r="B16" s="88">
        <v>13</v>
      </c>
      <c r="C16" s="86" t="s">
        <v>225</v>
      </c>
      <c r="D16" s="120">
        <v>2.2000000000000002</v>
      </c>
      <c r="E16" s="80">
        <v>1</v>
      </c>
      <c r="F16" s="80">
        <v>1</v>
      </c>
      <c r="G16" s="99">
        <v>1</v>
      </c>
      <c r="H16" s="44">
        <f t="shared" si="0"/>
        <v>2.2000000000000002</v>
      </c>
      <c r="I16" s="80"/>
    </row>
    <row r="17" spans="1:9" x14ac:dyDescent="0.3">
      <c r="A17" s="73"/>
      <c r="B17" s="88">
        <v>14</v>
      </c>
      <c r="C17" s="86" t="s">
        <v>226</v>
      </c>
      <c r="D17" s="120">
        <v>1.31</v>
      </c>
      <c r="E17" s="80">
        <v>1</v>
      </c>
      <c r="F17" s="80">
        <v>1</v>
      </c>
      <c r="G17" s="99">
        <v>2.6</v>
      </c>
      <c r="H17" s="44">
        <f t="shared" si="0"/>
        <v>0.50384615384615383</v>
      </c>
      <c r="I17" s="80"/>
    </row>
    <row r="18" spans="1:9" x14ac:dyDescent="0.3">
      <c r="A18" s="73"/>
      <c r="B18" s="88">
        <v>15</v>
      </c>
      <c r="C18" s="86" t="s">
        <v>227</v>
      </c>
      <c r="D18" s="120">
        <v>1.48</v>
      </c>
      <c r="E18" s="80">
        <v>1</v>
      </c>
      <c r="F18" s="80">
        <v>1</v>
      </c>
      <c r="G18" s="99">
        <v>5</v>
      </c>
      <c r="H18" s="44">
        <f t="shared" si="0"/>
        <v>0.29599999999999999</v>
      </c>
      <c r="I18" s="80"/>
    </row>
    <row r="19" spans="1:9" x14ac:dyDescent="0.3">
      <c r="A19" s="73"/>
      <c r="B19" s="88">
        <v>16</v>
      </c>
      <c r="C19" s="86" t="s">
        <v>26</v>
      </c>
      <c r="D19" s="120">
        <v>1.26</v>
      </c>
      <c r="E19" s="80">
        <v>1</v>
      </c>
      <c r="F19" s="80">
        <v>1</v>
      </c>
      <c r="G19" s="99">
        <v>16</v>
      </c>
      <c r="H19" s="44">
        <f t="shared" si="0"/>
        <v>7.8750000000000001E-2</v>
      </c>
      <c r="I19" s="80"/>
    </row>
    <row r="20" spans="1:9" x14ac:dyDescent="0.3">
      <c r="A20" s="73"/>
      <c r="B20" s="88">
        <v>17</v>
      </c>
      <c r="C20" s="86" t="s">
        <v>27</v>
      </c>
      <c r="D20" s="120">
        <v>0.94</v>
      </c>
      <c r="E20" s="80">
        <v>1</v>
      </c>
      <c r="F20" s="80">
        <v>1</v>
      </c>
      <c r="G20" s="99">
        <v>1.8</v>
      </c>
      <c r="H20" s="44">
        <f t="shared" si="0"/>
        <v>0.52222222222222214</v>
      </c>
      <c r="I20" s="80"/>
    </row>
    <row r="21" spans="1:9" x14ac:dyDescent="0.3">
      <c r="A21" s="73"/>
      <c r="B21" s="88">
        <v>18</v>
      </c>
      <c r="C21" s="86" t="s">
        <v>285</v>
      </c>
      <c r="D21" s="120">
        <v>1.05</v>
      </c>
      <c r="E21" s="80">
        <v>1</v>
      </c>
      <c r="F21" s="80">
        <v>1</v>
      </c>
      <c r="G21" s="99">
        <v>3</v>
      </c>
      <c r="H21" s="44">
        <f t="shared" si="0"/>
        <v>0.35000000000000003</v>
      </c>
      <c r="I21" s="80"/>
    </row>
    <row r="22" spans="1:9" x14ac:dyDescent="0.3">
      <c r="A22" s="73"/>
      <c r="B22" s="88">
        <v>19</v>
      </c>
      <c r="C22" s="86" t="s">
        <v>6430</v>
      </c>
      <c r="D22" s="120">
        <v>0.53</v>
      </c>
      <c r="E22" s="80">
        <v>1</v>
      </c>
      <c r="F22" s="80">
        <v>1</v>
      </c>
      <c r="G22" s="99">
        <v>11</v>
      </c>
      <c r="H22" s="44">
        <f t="shared" si="0"/>
        <v>4.8181818181818187E-2</v>
      </c>
      <c r="I22" s="80"/>
    </row>
    <row r="23" spans="1:9" x14ac:dyDescent="0.3">
      <c r="A23" s="73"/>
      <c r="B23" s="88">
        <v>20</v>
      </c>
      <c r="C23" s="86" t="s">
        <v>6431</v>
      </c>
      <c r="D23" s="120">
        <v>0.45</v>
      </c>
      <c r="E23" s="80">
        <v>1</v>
      </c>
      <c r="F23" s="80">
        <v>1</v>
      </c>
      <c r="G23" s="99">
        <v>2</v>
      </c>
      <c r="H23" s="44">
        <f t="shared" si="0"/>
        <v>0.22500000000000001</v>
      </c>
      <c r="I23" s="80"/>
    </row>
    <row r="24" spans="1:9" x14ac:dyDescent="0.3">
      <c r="A24" s="73"/>
      <c r="B24" s="88">
        <v>21</v>
      </c>
      <c r="C24" s="86" t="s">
        <v>29</v>
      </c>
      <c r="D24" s="120">
        <v>0.04</v>
      </c>
      <c r="E24" s="80">
        <v>1</v>
      </c>
      <c r="F24" s="80">
        <v>1</v>
      </c>
      <c r="G24" s="99">
        <v>1</v>
      </c>
      <c r="H24" s="44">
        <f t="shared" si="0"/>
        <v>0.04</v>
      </c>
      <c r="I24" s="80"/>
    </row>
    <row r="25" spans="1:9" x14ac:dyDescent="0.3">
      <c r="A25" s="73"/>
      <c r="B25" s="88">
        <v>22</v>
      </c>
      <c r="C25" s="86" t="s">
        <v>942</v>
      </c>
      <c r="D25" s="120">
        <v>0.11</v>
      </c>
      <c r="E25" s="80">
        <v>1</v>
      </c>
      <c r="F25" s="80">
        <v>1</v>
      </c>
      <c r="G25" s="99">
        <v>1</v>
      </c>
      <c r="H25" s="44">
        <f t="shared" si="0"/>
        <v>0.11</v>
      </c>
      <c r="I25" s="80"/>
    </row>
    <row r="26" spans="1:9" x14ac:dyDescent="0.3">
      <c r="A26" s="73"/>
      <c r="B26" s="88">
        <v>23</v>
      </c>
      <c r="C26" s="86" t="s">
        <v>260</v>
      </c>
      <c r="D26" s="120">
        <v>0.26</v>
      </c>
      <c r="E26" s="80">
        <v>1</v>
      </c>
      <c r="F26" s="80">
        <v>1</v>
      </c>
      <c r="G26" s="99">
        <v>4</v>
      </c>
      <c r="H26" s="44">
        <f t="shared" si="0"/>
        <v>6.5000000000000002E-2</v>
      </c>
      <c r="I26" s="80"/>
    </row>
    <row r="27" spans="1:9" x14ac:dyDescent="0.3">
      <c r="A27" s="73"/>
      <c r="B27" s="88">
        <v>24</v>
      </c>
      <c r="C27" s="73" t="s">
        <v>235</v>
      </c>
      <c r="D27" s="120">
        <v>0.63</v>
      </c>
      <c r="E27" s="80">
        <v>1</v>
      </c>
      <c r="F27" s="80">
        <v>1</v>
      </c>
      <c r="G27" s="99">
        <v>1</v>
      </c>
      <c r="H27" s="44">
        <f t="shared" si="0"/>
        <v>0.63</v>
      </c>
      <c r="I27" s="80"/>
    </row>
    <row r="28" spans="1:9" x14ac:dyDescent="0.3">
      <c r="A28" s="73"/>
      <c r="B28" s="88">
        <v>25</v>
      </c>
      <c r="C28" s="73" t="s">
        <v>491</v>
      </c>
      <c r="D28" s="120">
        <v>1</v>
      </c>
      <c r="E28" s="80">
        <v>1</v>
      </c>
      <c r="F28" s="80">
        <v>1</v>
      </c>
      <c r="G28" s="99">
        <v>2</v>
      </c>
      <c r="H28" s="44">
        <f t="shared" si="0"/>
        <v>0.5</v>
      </c>
      <c r="I28" s="80"/>
    </row>
    <row r="29" spans="1:9" x14ac:dyDescent="0.3">
      <c r="A29" s="73"/>
      <c r="B29" s="88">
        <v>26</v>
      </c>
      <c r="C29" s="73" t="s">
        <v>31</v>
      </c>
      <c r="D29" s="120">
        <v>0.95</v>
      </c>
      <c r="E29" s="80">
        <v>1</v>
      </c>
      <c r="F29" s="80">
        <v>1</v>
      </c>
      <c r="G29" s="99">
        <v>1</v>
      </c>
      <c r="H29" s="44">
        <f t="shared" si="0"/>
        <v>0.95</v>
      </c>
      <c r="I29" s="80"/>
    </row>
    <row r="30" spans="1:9" x14ac:dyDescent="0.3">
      <c r="A30" s="73"/>
      <c r="B30" s="88">
        <v>27</v>
      </c>
      <c r="C30" s="73" t="s">
        <v>32</v>
      </c>
      <c r="D30" s="120">
        <v>0.75</v>
      </c>
      <c r="E30" s="80">
        <v>1</v>
      </c>
      <c r="F30" s="80">
        <v>1</v>
      </c>
      <c r="G30" s="99">
        <v>1</v>
      </c>
      <c r="H30" s="44">
        <f t="shared" si="0"/>
        <v>0.75</v>
      </c>
      <c r="I30" s="80"/>
    </row>
    <row r="31" spans="1:9" x14ac:dyDescent="0.3">
      <c r="A31" s="73"/>
      <c r="B31" s="88">
        <v>28</v>
      </c>
      <c r="C31" s="73" t="s">
        <v>35</v>
      </c>
      <c r="D31" s="120">
        <v>0.66</v>
      </c>
      <c r="E31" s="80">
        <v>1</v>
      </c>
      <c r="F31" s="80">
        <v>1</v>
      </c>
      <c r="G31" s="99">
        <v>5</v>
      </c>
      <c r="H31" s="44">
        <f t="shared" si="0"/>
        <v>0.13200000000000001</v>
      </c>
      <c r="I31" s="80"/>
    </row>
    <row r="32" spans="1:9" x14ac:dyDescent="0.3">
      <c r="A32" s="73"/>
      <c r="B32" s="88">
        <v>29</v>
      </c>
      <c r="C32" s="73" t="s">
        <v>492</v>
      </c>
      <c r="D32" s="120">
        <v>1.49</v>
      </c>
      <c r="E32" s="80">
        <v>1</v>
      </c>
      <c r="F32" s="80">
        <v>1</v>
      </c>
      <c r="G32" s="99">
        <v>14</v>
      </c>
      <c r="H32" s="44">
        <f t="shared" si="0"/>
        <v>0.10642857142857143</v>
      </c>
      <c r="I32" s="80"/>
    </row>
    <row r="33" spans="1:9" x14ac:dyDescent="0.3">
      <c r="A33" s="73"/>
      <c r="B33" s="88">
        <v>30</v>
      </c>
      <c r="C33" s="73" t="s">
        <v>493</v>
      </c>
      <c r="D33" s="120">
        <v>2.1</v>
      </c>
      <c r="E33" s="80">
        <v>3</v>
      </c>
      <c r="F33" s="80">
        <v>1</v>
      </c>
      <c r="G33" s="99">
        <v>3</v>
      </c>
      <c r="H33" s="44">
        <f t="shared" si="0"/>
        <v>0.70000000000000007</v>
      </c>
      <c r="I33" s="80"/>
    </row>
    <row r="34" spans="1:9" x14ac:dyDescent="0.3">
      <c r="A34" s="73"/>
      <c r="B34" s="88">
        <v>31</v>
      </c>
      <c r="C34" s="73" t="s">
        <v>39</v>
      </c>
      <c r="D34" s="120">
        <v>0.89</v>
      </c>
      <c r="E34" s="80">
        <v>1</v>
      </c>
      <c r="F34" s="80">
        <v>1</v>
      </c>
      <c r="G34" s="99">
        <v>1</v>
      </c>
      <c r="H34" s="44">
        <f t="shared" si="0"/>
        <v>0.89</v>
      </c>
      <c r="I34" s="80"/>
    </row>
    <row r="35" spans="1:9" x14ac:dyDescent="0.3">
      <c r="A35" s="73"/>
      <c r="B35" s="88">
        <v>32</v>
      </c>
      <c r="C35" s="73" t="s">
        <v>228</v>
      </c>
      <c r="D35" s="120">
        <v>1.05</v>
      </c>
      <c r="E35" s="80">
        <v>1</v>
      </c>
      <c r="F35" s="80">
        <v>1</v>
      </c>
      <c r="G35" s="99">
        <v>1</v>
      </c>
      <c r="H35" s="44">
        <f t="shared" si="0"/>
        <v>1.05</v>
      </c>
      <c r="I35" s="80"/>
    </row>
    <row r="36" spans="1:9" x14ac:dyDescent="0.3">
      <c r="A36" s="73"/>
      <c r="B36" s="88">
        <v>33</v>
      </c>
      <c r="C36" s="73" t="s">
        <v>229</v>
      </c>
      <c r="D36" s="120">
        <v>0.45</v>
      </c>
      <c r="E36" s="80">
        <v>1</v>
      </c>
      <c r="F36" s="80">
        <v>1</v>
      </c>
      <c r="G36" s="99">
        <v>1</v>
      </c>
      <c r="H36" s="44">
        <f t="shared" ref="H36:H67" si="1">+(D36*F36)/G36</f>
        <v>0.45</v>
      </c>
      <c r="I36" s="80"/>
    </row>
    <row r="37" spans="1:9" x14ac:dyDescent="0.3">
      <c r="A37" s="73"/>
      <c r="B37" s="88">
        <v>34</v>
      </c>
      <c r="C37" s="73" t="s">
        <v>6446</v>
      </c>
      <c r="D37" s="120">
        <v>0.43</v>
      </c>
      <c r="E37" s="80">
        <v>1</v>
      </c>
      <c r="F37" s="80">
        <v>1</v>
      </c>
      <c r="G37" s="99">
        <v>1</v>
      </c>
      <c r="H37" s="44">
        <f t="shared" si="1"/>
        <v>0.43</v>
      </c>
      <c r="I37" s="80"/>
    </row>
    <row r="38" spans="1:9" x14ac:dyDescent="0.3">
      <c r="A38" s="73"/>
      <c r="B38" s="88">
        <v>35</v>
      </c>
      <c r="C38" s="73" t="s">
        <v>43</v>
      </c>
      <c r="D38" s="120">
        <v>0.13</v>
      </c>
      <c r="E38" s="80">
        <v>1</v>
      </c>
      <c r="F38" s="80">
        <v>1</v>
      </c>
      <c r="G38" s="99">
        <v>1</v>
      </c>
      <c r="H38" s="44">
        <f t="shared" si="1"/>
        <v>0.13</v>
      </c>
      <c r="I38" s="80"/>
    </row>
    <row r="39" spans="1:9" x14ac:dyDescent="0.3">
      <c r="A39" s="73"/>
      <c r="B39" s="88">
        <v>36</v>
      </c>
      <c r="C39" s="73" t="s">
        <v>44</v>
      </c>
      <c r="D39" s="120">
        <v>1.68</v>
      </c>
      <c r="E39" s="80">
        <v>1</v>
      </c>
      <c r="F39" s="80">
        <v>1</v>
      </c>
      <c r="G39" s="99">
        <v>1</v>
      </c>
      <c r="H39" s="44">
        <f t="shared" si="1"/>
        <v>1.68</v>
      </c>
      <c r="I39" s="80"/>
    </row>
    <row r="40" spans="1:9" x14ac:dyDescent="0.3">
      <c r="A40" s="73"/>
      <c r="B40" s="88">
        <v>37</v>
      </c>
      <c r="C40" s="73" t="s">
        <v>495</v>
      </c>
      <c r="D40" s="120">
        <v>0.53</v>
      </c>
      <c r="E40" s="80">
        <v>1</v>
      </c>
      <c r="F40" s="80">
        <v>1</v>
      </c>
      <c r="G40" s="99">
        <v>1</v>
      </c>
      <c r="H40" s="44">
        <f t="shared" si="1"/>
        <v>0.53</v>
      </c>
      <c r="I40" s="80"/>
    </row>
    <row r="41" spans="1:9" x14ac:dyDescent="0.3">
      <c r="A41" s="73"/>
      <c r="B41" s="88">
        <v>38</v>
      </c>
      <c r="C41" s="73" t="s">
        <v>45</v>
      </c>
      <c r="D41" s="119">
        <v>1.42</v>
      </c>
      <c r="E41" s="80">
        <v>1</v>
      </c>
      <c r="F41" s="80">
        <v>1</v>
      </c>
      <c r="G41" s="99">
        <v>1.5</v>
      </c>
      <c r="H41" s="44">
        <f t="shared" si="1"/>
        <v>0.94666666666666666</v>
      </c>
      <c r="I41" s="80"/>
    </row>
    <row r="42" spans="1:9" x14ac:dyDescent="0.3">
      <c r="A42" s="73"/>
      <c r="B42" s="88">
        <v>39</v>
      </c>
      <c r="C42" s="73" t="s">
        <v>46</v>
      </c>
      <c r="D42" s="119">
        <v>1.68</v>
      </c>
      <c r="E42" s="80">
        <v>1</v>
      </c>
      <c r="F42" s="80">
        <v>1</v>
      </c>
      <c r="G42" s="99">
        <v>1</v>
      </c>
      <c r="H42" s="44">
        <f t="shared" si="1"/>
        <v>1.68</v>
      </c>
      <c r="I42" s="80"/>
    </row>
    <row r="43" spans="1:9" x14ac:dyDescent="0.3">
      <c r="A43" s="73"/>
      <c r="B43" s="88">
        <v>40</v>
      </c>
      <c r="C43" s="73" t="s">
        <v>494</v>
      </c>
      <c r="D43" s="119">
        <v>2.1</v>
      </c>
      <c r="E43" s="80">
        <v>1</v>
      </c>
      <c r="F43" s="80">
        <v>1</v>
      </c>
      <c r="G43" s="99">
        <v>1</v>
      </c>
      <c r="H43" s="44">
        <f t="shared" si="1"/>
        <v>2.1</v>
      </c>
      <c r="I43" s="80"/>
    </row>
    <row r="44" spans="1:9" x14ac:dyDescent="0.3">
      <c r="A44" s="73"/>
      <c r="B44" s="88">
        <v>41</v>
      </c>
      <c r="C44" s="73" t="s">
        <v>290</v>
      </c>
      <c r="D44" s="119">
        <v>2</v>
      </c>
      <c r="E44" s="80">
        <v>1</v>
      </c>
      <c r="F44" s="80">
        <v>2</v>
      </c>
      <c r="G44" s="99">
        <v>1</v>
      </c>
      <c r="H44" s="44">
        <f t="shared" si="1"/>
        <v>4</v>
      </c>
      <c r="I44" s="80"/>
    </row>
    <row r="45" spans="1:9" x14ac:dyDescent="0.3">
      <c r="A45" s="73"/>
      <c r="B45" s="88">
        <v>42</v>
      </c>
      <c r="C45" s="73" t="s">
        <v>47</v>
      </c>
      <c r="D45" s="119">
        <v>1.89</v>
      </c>
      <c r="E45" s="80">
        <v>1</v>
      </c>
      <c r="F45" s="80">
        <v>1</v>
      </c>
      <c r="G45" s="99">
        <v>8</v>
      </c>
      <c r="H45" s="44">
        <f t="shared" si="1"/>
        <v>0.23624999999999999</v>
      </c>
      <c r="I45" s="80"/>
    </row>
    <row r="46" spans="1:9" x14ac:dyDescent="0.3">
      <c r="A46" s="73"/>
      <c r="B46" s="88">
        <v>43</v>
      </c>
      <c r="C46" s="73" t="s">
        <v>48</v>
      </c>
      <c r="D46" s="109">
        <v>0.95</v>
      </c>
      <c r="E46" s="80">
        <v>1</v>
      </c>
      <c r="F46" s="80">
        <v>1</v>
      </c>
      <c r="G46" s="99">
        <v>1.6</v>
      </c>
      <c r="H46" s="44">
        <f t="shared" si="1"/>
        <v>0.59374999999999989</v>
      </c>
      <c r="I46" s="80"/>
    </row>
    <row r="47" spans="1:9" x14ac:dyDescent="0.3">
      <c r="A47" s="73"/>
      <c r="B47" s="88">
        <v>44</v>
      </c>
      <c r="C47" s="73" t="s">
        <v>49</v>
      </c>
      <c r="D47" s="109">
        <v>0.79</v>
      </c>
      <c r="E47" s="80">
        <v>1</v>
      </c>
      <c r="F47" s="80">
        <v>1</v>
      </c>
      <c r="G47" s="99">
        <v>6</v>
      </c>
      <c r="H47" s="44">
        <f t="shared" si="1"/>
        <v>0.13166666666666668</v>
      </c>
      <c r="I47" s="80"/>
    </row>
    <row r="48" spans="1:9" x14ac:dyDescent="0.3">
      <c r="A48" s="73"/>
      <c r="B48" s="88">
        <v>45</v>
      </c>
      <c r="C48" s="73" t="s">
        <v>1590</v>
      </c>
      <c r="D48" s="109">
        <v>0.59</v>
      </c>
      <c r="E48" s="80">
        <v>16</v>
      </c>
      <c r="F48" s="80">
        <v>1</v>
      </c>
      <c r="G48" s="99">
        <v>1</v>
      </c>
      <c r="H48" s="44">
        <f t="shared" si="1"/>
        <v>0.59</v>
      </c>
      <c r="I48" s="80"/>
    </row>
    <row r="49" spans="1:9" x14ac:dyDescent="0.3">
      <c r="A49" s="73"/>
      <c r="B49" s="88">
        <v>46</v>
      </c>
      <c r="C49" s="73" t="s">
        <v>231</v>
      </c>
      <c r="D49" s="109">
        <v>1.39</v>
      </c>
      <c r="E49" s="80">
        <v>4</v>
      </c>
      <c r="F49" s="80">
        <v>1</v>
      </c>
      <c r="G49" s="99">
        <v>4</v>
      </c>
      <c r="H49" s="44">
        <f t="shared" si="1"/>
        <v>0.34749999999999998</v>
      </c>
      <c r="I49" s="80"/>
    </row>
    <row r="50" spans="1:9" x14ac:dyDescent="0.3">
      <c r="A50" s="73"/>
      <c r="B50" s="88">
        <v>47</v>
      </c>
      <c r="C50" s="73" t="s">
        <v>51</v>
      </c>
      <c r="D50" s="109">
        <v>2.2999999999999998</v>
      </c>
      <c r="E50" s="80">
        <v>8</v>
      </c>
      <c r="F50" s="80">
        <v>1</v>
      </c>
      <c r="G50" s="99">
        <v>1</v>
      </c>
      <c r="H50" s="44">
        <f t="shared" si="1"/>
        <v>2.2999999999999998</v>
      </c>
      <c r="I50" s="80"/>
    </row>
    <row r="51" spans="1:9" x14ac:dyDescent="0.3">
      <c r="A51" s="73"/>
      <c r="B51" s="88">
        <v>48</v>
      </c>
      <c r="C51" s="73" t="s">
        <v>53</v>
      </c>
      <c r="D51" s="109">
        <v>2.1</v>
      </c>
      <c r="E51" s="80">
        <v>1</v>
      </c>
      <c r="F51" s="80">
        <v>1</v>
      </c>
      <c r="G51" s="99">
        <v>20</v>
      </c>
      <c r="H51" s="44">
        <f t="shared" si="1"/>
        <v>0.10500000000000001</v>
      </c>
      <c r="I51" s="80"/>
    </row>
    <row r="52" spans="1:9" x14ac:dyDescent="0.3">
      <c r="A52" s="73"/>
      <c r="B52" s="88">
        <v>49</v>
      </c>
      <c r="C52" s="73" t="s">
        <v>54</v>
      </c>
      <c r="D52" s="109">
        <v>0.6</v>
      </c>
      <c r="E52" s="80">
        <v>1</v>
      </c>
      <c r="F52" s="80">
        <v>1</v>
      </c>
      <c r="G52" s="99">
        <v>20</v>
      </c>
      <c r="H52" s="44">
        <f t="shared" si="1"/>
        <v>0.03</v>
      </c>
      <c r="I52" s="80"/>
    </row>
    <row r="53" spans="1:9" x14ac:dyDescent="0.3">
      <c r="A53" s="73"/>
      <c r="B53" s="88">
        <v>50</v>
      </c>
      <c r="C53" s="73" t="s">
        <v>2583</v>
      </c>
      <c r="D53" s="109">
        <v>1.58</v>
      </c>
      <c r="E53" s="80">
        <v>12</v>
      </c>
      <c r="F53" s="80">
        <v>1</v>
      </c>
      <c r="G53" s="99">
        <v>6</v>
      </c>
      <c r="H53" s="44">
        <f t="shared" si="1"/>
        <v>0.26333333333333336</v>
      </c>
      <c r="I53" s="80"/>
    </row>
    <row r="54" spans="1:9" x14ac:dyDescent="0.3">
      <c r="A54" s="73"/>
      <c r="B54" s="88">
        <v>51</v>
      </c>
      <c r="C54" s="73" t="s">
        <v>2583</v>
      </c>
      <c r="D54" s="119">
        <v>2</v>
      </c>
      <c r="E54" s="80">
        <v>1</v>
      </c>
      <c r="F54" s="80">
        <v>1</v>
      </c>
      <c r="G54" s="99">
        <v>20</v>
      </c>
      <c r="H54" s="44">
        <f t="shared" si="1"/>
        <v>0.1</v>
      </c>
      <c r="I54" s="80"/>
    </row>
    <row r="55" spans="1:9" x14ac:dyDescent="0.3">
      <c r="A55" s="73"/>
      <c r="B55" s="88">
        <v>52</v>
      </c>
      <c r="C55" s="73" t="s">
        <v>58</v>
      </c>
      <c r="D55" s="119">
        <v>1.26</v>
      </c>
      <c r="E55" s="80">
        <v>1</v>
      </c>
      <c r="F55" s="80">
        <v>1</v>
      </c>
      <c r="G55" s="99">
        <v>14</v>
      </c>
      <c r="H55" s="44">
        <f t="shared" si="1"/>
        <v>0.09</v>
      </c>
      <c r="I55" s="80"/>
    </row>
    <row r="56" spans="1:9" x14ac:dyDescent="0.3">
      <c r="A56" s="69"/>
      <c r="B56" s="88">
        <v>53</v>
      </c>
      <c r="C56" s="80" t="s">
        <v>234</v>
      </c>
      <c r="D56" s="119">
        <v>1.46</v>
      </c>
      <c r="E56" s="80">
        <v>1</v>
      </c>
      <c r="F56" s="80">
        <v>1</v>
      </c>
      <c r="G56" s="99">
        <v>4</v>
      </c>
      <c r="H56" s="44">
        <f t="shared" si="1"/>
        <v>0.36499999999999999</v>
      </c>
      <c r="I56" s="80"/>
    </row>
    <row r="57" spans="1:9" x14ac:dyDescent="0.3">
      <c r="A57" s="73"/>
      <c r="B57" s="88">
        <v>54</v>
      </c>
      <c r="C57" s="80" t="s">
        <v>52</v>
      </c>
      <c r="D57" s="119">
        <v>0.32</v>
      </c>
      <c r="E57" s="80">
        <v>1</v>
      </c>
      <c r="F57" s="80">
        <v>1</v>
      </c>
      <c r="G57" s="99">
        <v>1.5</v>
      </c>
      <c r="H57" s="44">
        <f t="shared" si="1"/>
        <v>0.21333333333333335</v>
      </c>
      <c r="I57" s="80"/>
    </row>
    <row r="58" spans="1:9" x14ac:dyDescent="0.3">
      <c r="A58" s="73"/>
      <c r="B58" s="88">
        <v>55</v>
      </c>
      <c r="C58" s="73" t="s">
        <v>6472</v>
      </c>
      <c r="D58" s="119">
        <v>1.99</v>
      </c>
      <c r="E58" s="80">
        <v>9</v>
      </c>
      <c r="F58" s="80">
        <v>1</v>
      </c>
      <c r="G58" s="99">
        <v>4.5</v>
      </c>
      <c r="H58" s="44">
        <f t="shared" si="1"/>
        <v>0.44222222222222224</v>
      </c>
      <c r="I58" s="80"/>
    </row>
    <row r="59" spans="1:9" x14ac:dyDescent="0.3">
      <c r="A59" s="69"/>
      <c r="B59" s="88">
        <v>56</v>
      </c>
      <c r="C59" s="73" t="s">
        <v>496</v>
      </c>
      <c r="D59" s="119">
        <v>0.84</v>
      </c>
      <c r="E59" s="80">
        <v>1</v>
      </c>
      <c r="F59" s="80">
        <v>1</v>
      </c>
      <c r="G59" s="99">
        <v>20</v>
      </c>
      <c r="H59" s="44">
        <f t="shared" si="1"/>
        <v>4.1999999999999996E-2</v>
      </c>
      <c r="I59" s="80"/>
    </row>
    <row r="60" spans="1:9" x14ac:dyDescent="0.3">
      <c r="A60" s="73"/>
      <c r="B60" s="88">
        <v>57</v>
      </c>
      <c r="C60" s="73" t="s">
        <v>60</v>
      </c>
      <c r="D60" s="119">
        <v>1.1000000000000001</v>
      </c>
      <c r="E60" s="80">
        <v>80</v>
      </c>
      <c r="F60" s="80">
        <v>1</v>
      </c>
      <c r="G60" s="99">
        <v>2</v>
      </c>
      <c r="H60" s="44">
        <f t="shared" si="1"/>
        <v>0.55000000000000004</v>
      </c>
      <c r="I60" s="80"/>
    </row>
    <row r="61" spans="1:9" x14ac:dyDescent="0.3">
      <c r="A61" s="73"/>
      <c r="B61" s="88">
        <v>58</v>
      </c>
      <c r="C61" s="73" t="s">
        <v>61</v>
      </c>
      <c r="D61" s="119">
        <v>3.15</v>
      </c>
      <c r="E61" s="80">
        <v>1</v>
      </c>
      <c r="F61" s="80">
        <v>1</v>
      </c>
      <c r="G61" s="99">
        <v>2.5</v>
      </c>
      <c r="H61" s="44">
        <f t="shared" si="1"/>
        <v>1.26</v>
      </c>
      <c r="I61" s="80"/>
    </row>
    <row r="62" spans="1:9" x14ac:dyDescent="0.3">
      <c r="A62" s="73"/>
      <c r="B62" s="88">
        <v>59</v>
      </c>
      <c r="C62" s="80" t="s">
        <v>6479</v>
      </c>
      <c r="D62" s="119">
        <v>1.58</v>
      </c>
      <c r="E62" s="80">
        <v>1</v>
      </c>
      <c r="F62" s="80">
        <v>1</v>
      </c>
      <c r="G62" s="99">
        <v>1</v>
      </c>
      <c r="H62" s="44">
        <f t="shared" si="1"/>
        <v>1.58</v>
      </c>
      <c r="I62" s="80"/>
    </row>
    <row r="63" spans="1:9" x14ac:dyDescent="0.3">
      <c r="A63" s="73"/>
      <c r="B63" s="88">
        <v>60</v>
      </c>
      <c r="C63" s="73" t="s">
        <v>297</v>
      </c>
      <c r="D63" s="119">
        <v>0.65</v>
      </c>
      <c r="E63" s="80">
        <v>1</v>
      </c>
      <c r="F63" s="80">
        <v>1</v>
      </c>
      <c r="G63" s="99">
        <v>10</v>
      </c>
      <c r="H63" s="44">
        <f t="shared" si="1"/>
        <v>6.5000000000000002E-2</v>
      </c>
      <c r="I63" s="80"/>
    </row>
    <row r="64" spans="1:9" x14ac:dyDescent="0.3">
      <c r="A64" s="73"/>
      <c r="B64" s="88">
        <v>61</v>
      </c>
      <c r="C64" s="73" t="s">
        <v>265</v>
      </c>
      <c r="D64" s="119">
        <v>0.44999999999999996</v>
      </c>
      <c r="E64" s="80">
        <v>1</v>
      </c>
      <c r="F64" s="80">
        <v>1</v>
      </c>
      <c r="G64" s="99">
        <v>4</v>
      </c>
      <c r="H64" s="44">
        <f t="shared" si="1"/>
        <v>0.11249999999999999</v>
      </c>
      <c r="I64" s="80"/>
    </row>
    <row r="65" spans="1:11" x14ac:dyDescent="0.3">
      <c r="A65" s="73"/>
      <c r="B65" s="88">
        <v>62</v>
      </c>
      <c r="C65" s="73" t="s">
        <v>62</v>
      </c>
      <c r="D65" s="119">
        <v>0.85</v>
      </c>
      <c r="E65" s="80">
        <v>1</v>
      </c>
      <c r="F65" s="80">
        <v>1</v>
      </c>
      <c r="G65" s="99">
        <v>6</v>
      </c>
      <c r="H65" s="44">
        <f t="shared" si="1"/>
        <v>0.14166666666666666</v>
      </c>
      <c r="I65" s="80"/>
    </row>
    <row r="66" spans="1:11" x14ac:dyDescent="0.3">
      <c r="A66" s="73"/>
      <c r="B66" s="88">
        <v>63</v>
      </c>
      <c r="C66" s="73" t="s">
        <v>385</v>
      </c>
      <c r="D66" s="119">
        <v>3.68</v>
      </c>
      <c r="E66" s="80">
        <v>1</v>
      </c>
      <c r="F66" s="80">
        <v>1</v>
      </c>
      <c r="G66" s="99">
        <v>1</v>
      </c>
      <c r="H66" s="44">
        <f t="shared" si="1"/>
        <v>3.68</v>
      </c>
      <c r="I66" s="80"/>
    </row>
    <row r="67" spans="1:11" x14ac:dyDescent="0.3">
      <c r="A67" s="73"/>
      <c r="B67" s="88">
        <v>64</v>
      </c>
      <c r="C67" s="73" t="s">
        <v>64</v>
      </c>
      <c r="D67" s="119">
        <v>1.58</v>
      </c>
      <c r="E67" s="80">
        <v>1</v>
      </c>
      <c r="F67" s="80">
        <v>1</v>
      </c>
      <c r="G67" s="99">
        <v>12</v>
      </c>
      <c r="H67" s="44">
        <f t="shared" si="1"/>
        <v>0.13166666666666668</v>
      </c>
      <c r="I67" s="80"/>
    </row>
    <row r="68" spans="1:11" x14ac:dyDescent="0.3">
      <c r="A68" s="73"/>
      <c r="B68" s="88">
        <v>65</v>
      </c>
      <c r="C68" s="73" t="s">
        <v>374</v>
      </c>
      <c r="D68" s="119">
        <v>0.53</v>
      </c>
      <c r="E68" s="80">
        <v>1</v>
      </c>
      <c r="F68" s="80">
        <v>1</v>
      </c>
      <c r="G68" s="99">
        <v>12</v>
      </c>
      <c r="H68" s="44">
        <f t="shared" ref="H68:H71" si="2">+(D68*F68)/G68</f>
        <v>4.4166666666666667E-2</v>
      </c>
      <c r="I68" s="80"/>
    </row>
    <row r="69" spans="1:11" x14ac:dyDescent="0.3">
      <c r="A69" s="73"/>
      <c r="B69" s="88">
        <v>66</v>
      </c>
      <c r="C69" s="73" t="s">
        <v>5381</v>
      </c>
      <c r="D69" s="119">
        <v>50</v>
      </c>
      <c r="E69" s="80"/>
      <c r="F69" s="80">
        <v>1</v>
      </c>
      <c r="G69" s="99">
        <v>52.14</v>
      </c>
      <c r="H69" s="44">
        <f t="shared" si="2"/>
        <v>0.95895665515918682</v>
      </c>
      <c r="I69" s="80"/>
    </row>
    <row r="70" spans="1:11" x14ac:dyDescent="0.3">
      <c r="A70" s="73"/>
      <c r="B70" s="88">
        <v>67</v>
      </c>
      <c r="C70" s="73" t="s">
        <v>299</v>
      </c>
      <c r="D70" s="119">
        <v>15</v>
      </c>
      <c r="E70" s="80"/>
      <c r="F70" s="80">
        <v>1</v>
      </c>
      <c r="G70" s="99">
        <v>2</v>
      </c>
      <c r="H70" s="44">
        <f t="shared" si="2"/>
        <v>7.5</v>
      </c>
      <c r="I70" s="80"/>
    </row>
    <row r="71" spans="1:11" x14ac:dyDescent="0.3">
      <c r="A71" s="73"/>
      <c r="B71" s="88">
        <v>68</v>
      </c>
      <c r="C71" s="73" t="s">
        <v>237</v>
      </c>
      <c r="D71" s="119">
        <v>10</v>
      </c>
      <c r="E71" s="80"/>
      <c r="F71" s="80">
        <v>1</v>
      </c>
      <c r="G71" s="99">
        <v>4.3499999999999996</v>
      </c>
      <c r="H71" s="44">
        <f t="shared" si="2"/>
        <v>2.298850574712644</v>
      </c>
      <c r="I71" s="80" t="s">
        <v>449</v>
      </c>
      <c r="J71" s="156">
        <f>SUM(H4:H71)</f>
        <v>60.741958217772812</v>
      </c>
      <c r="K71" s="83">
        <f>COUNT(H4:H71)</f>
        <v>68</v>
      </c>
    </row>
    <row r="72" spans="1:11" x14ac:dyDescent="0.3">
      <c r="A72" s="69" t="s">
        <v>238</v>
      </c>
      <c r="B72" s="88"/>
      <c r="C72" s="73"/>
      <c r="D72" s="119"/>
      <c r="E72" s="80"/>
      <c r="F72" s="80"/>
      <c r="G72" s="99"/>
      <c r="H72" s="80"/>
      <c r="I72" s="80"/>
    </row>
    <row r="73" spans="1:11" x14ac:dyDescent="0.3">
      <c r="A73" s="69"/>
      <c r="B73" s="88" t="s">
        <v>880</v>
      </c>
      <c r="C73" s="86" t="s">
        <v>375</v>
      </c>
      <c r="D73" s="120">
        <v>3.6</v>
      </c>
      <c r="E73" s="80">
        <v>4</v>
      </c>
      <c r="F73" s="80">
        <v>1</v>
      </c>
      <c r="G73" s="99">
        <v>1.3</v>
      </c>
      <c r="H73" s="44">
        <f>+(D73*F73)/G73</f>
        <v>2.7692307692307692</v>
      </c>
      <c r="I73" s="80"/>
    </row>
    <row r="74" spans="1:11" x14ac:dyDescent="0.3">
      <c r="A74" s="73"/>
      <c r="B74" s="88" t="s">
        <v>881</v>
      </c>
      <c r="C74" s="86" t="s">
        <v>497</v>
      </c>
      <c r="D74" s="120">
        <v>3.99</v>
      </c>
      <c r="E74" s="80">
        <v>1</v>
      </c>
      <c r="F74" s="80">
        <v>1</v>
      </c>
      <c r="G74" s="99">
        <v>1</v>
      </c>
      <c r="H74" s="44">
        <f>+(D74*F74)/G74</f>
        <v>3.99</v>
      </c>
      <c r="I74" s="80"/>
    </row>
    <row r="75" spans="1:11" x14ac:dyDescent="0.3">
      <c r="A75" s="73"/>
      <c r="B75" s="88" t="s">
        <v>882</v>
      </c>
      <c r="C75" s="73" t="s">
        <v>239</v>
      </c>
      <c r="D75" s="120">
        <v>4.45</v>
      </c>
      <c r="E75" s="80">
        <v>1</v>
      </c>
      <c r="F75" s="80">
        <v>1</v>
      </c>
      <c r="G75" s="99">
        <v>2</v>
      </c>
      <c r="H75" s="44">
        <f>+(D75*F75)/G75</f>
        <v>2.2250000000000001</v>
      </c>
      <c r="I75" s="80" t="s">
        <v>238</v>
      </c>
      <c r="J75" s="156">
        <f>SUM(H73:H75)</f>
        <v>8.9842307692307699</v>
      </c>
      <c r="K75" s="83">
        <f>COUNT(H73:H75)</f>
        <v>3</v>
      </c>
    </row>
    <row r="76" spans="1:11" x14ac:dyDescent="0.3">
      <c r="A76" s="69" t="s">
        <v>240</v>
      </c>
      <c r="B76" s="88"/>
      <c r="C76" s="73"/>
      <c r="D76" s="119"/>
      <c r="E76" s="80"/>
      <c r="F76" s="80"/>
      <c r="G76" s="99"/>
      <c r="H76" s="80"/>
      <c r="I76" s="80"/>
    </row>
    <row r="77" spans="1:11" x14ac:dyDescent="0.3">
      <c r="A77" s="69"/>
      <c r="B77" s="88" t="s">
        <v>883</v>
      </c>
      <c r="C77" s="86" t="s">
        <v>66</v>
      </c>
      <c r="D77" s="120">
        <v>9.99</v>
      </c>
      <c r="E77" s="80">
        <v>4</v>
      </c>
      <c r="F77" s="80">
        <v>3</v>
      </c>
      <c r="G77" s="99">
        <v>52.14</v>
      </c>
      <c r="H77" s="44">
        <f t="shared" ref="H77:H108" si="3">+(D77*F77)/G77</f>
        <v>0.57479861910241659</v>
      </c>
      <c r="I77" s="80"/>
    </row>
    <row r="78" spans="1:11" x14ac:dyDescent="0.3">
      <c r="A78" s="73"/>
      <c r="B78" s="88" t="s">
        <v>884</v>
      </c>
      <c r="C78" s="86" t="s">
        <v>241</v>
      </c>
      <c r="D78" s="120">
        <v>22</v>
      </c>
      <c r="E78" s="80">
        <v>1</v>
      </c>
      <c r="F78" s="80">
        <v>6</v>
      </c>
      <c r="G78" s="99">
        <v>52.14</v>
      </c>
      <c r="H78" s="44">
        <f t="shared" si="3"/>
        <v>2.5316455696202533</v>
      </c>
      <c r="I78" s="80"/>
    </row>
    <row r="79" spans="1:11" x14ac:dyDescent="0.3">
      <c r="A79" s="73"/>
      <c r="B79" s="88" t="s">
        <v>885</v>
      </c>
      <c r="C79" s="86" t="s">
        <v>65</v>
      </c>
      <c r="D79" s="120">
        <v>8</v>
      </c>
      <c r="E79" s="80">
        <v>5</v>
      </c>
      <c r="F79" s="80">
        <v>1</v>
      </c>
      <c r="G79" s="99">
        <v>104.29</v>
      </c>
      <c r="H79" s="44">
        <f t="shared" si="3"/>
        <v>7.6709176335219093E-2</v>
      </c>
      <c r="I79" s="80"/>
    </row>
    <row r="80" spans="1:11" x14ac:dyDescent="0.3">
      <c r="A80" s="73"/>
      <c r="B80" s="88" t="s">
        <v>886</v>
      </c>
      <c r="C80" s="92" t="s">
        <v>498</v>
      </c>
      <c r="D80" s="120">
        <v>6</v>
      </c>
      <c r="E80" s="80">
        <v>3</v>
      </c>
      <c r="F80" s="80">
        <v>2</v>
      </c>
      <c r="G80" s="99">
        <v>52.14</v>
      </c>
      <c r="H80" s="44">
        <f t="shared" si="3"/>
        <v>0.23014959723820483</v>
      </c>
      <c r="I80" s="80"/>
    </row>
    <row r="81" spans="1:9" x14ac:dyDescent="0.3">
      <c r="A81" s="73"/>
      <c r="B81" s="88" t="s">
        <v>887</v>
      </c>
      <c r="C81" s="86" t="s">
        <v>5504</v>
      </c>
      <c r="D81" s="120">
        <v>6</v>
      </c>
      <c r="E81" s="80">
        <v>1</v>
      </c>
      <c r="F81" s="80">
        <v>4</v>
      </c>
      <c r="G81" s="99">
        <v>52.14</v>
      </c>
      <c r="H81" s="44">
        <f t="shared" si="3"/>
        <v>0.46029919447640966</v>
      </c>
      <c r="I81" s="80"/>
    </row>
    <row r="82" spans="1:9" x14ac:dyDescent="0.3">
      <c r="A82" s="73"/>
      <c r="B82" s="88" t="s">
        <v>888</v>
      </c>
      <c r="C82" s="86" t="s">
        <v>301</v>
      </c>
      <c r="D82" s="120">
        <v>2</v>
      </c>
      <c r="E82" s="80">
        <v>1</v>
      </c>
      <c r="F82" s="80">
        <v>6</v>
      </c>
      <c r="G82" s="99">
        <v>104.29</v>
      </c>
      <c r="H82" s="44">
        <f t="shared" si="3"/>
        <v>0.11506376450282864</v>
      </c>
      <c r="I82" s="80"/>
    </row>
    <row r="83" spans="1:9" x14ac:dyDescent="0.3">
      <c r="A83" s="73"/>
      <c r="B83" s="88" t="s">
        <v>889</v>
      </c>
      <c r="C83" s="86" t="s">
        <v>1726</v>
      </c>
      <c r="D83" s="120">
        <v>3</v>
      </c>
      <c r="E83" s="80">
        <v>1</v>
      </c>
      <c r="F83" s="80">
        <v>6</v>
      </c>
      <c r="G83" s="99">
        <v>104.29</v>
      </c>
      <c r="H83" s="44">
        <f t="shared" si="3"/>
        <v>0.17259564675424297</v>
      </c>
      <c r="I83" s="80"/>
    </row>
    <row r="84" spans="1:9" x14ac:dyDescent="0.3">
      <c r="A84" s="73"/>
      <c r="B84" s="88" t="s">
        <v>890</v>
      </c>
      <c r="C84" s="86" t="s">
        <v>5506</v>
      </c>
      <c r="D84" s="120">
        <v>15</v>
      </c>
      <c r="E84" s="80">
        <v>1</v>
      </c>
      <c r="F84" s="80">
        <v>3</v>
      </c>
      <c r="G84" s="99">
        <v>104.29</v>
      </c>
      <c r="H84" s="44">
        <f t="shared" si="3"/>
        <v>0.43148911688560743</v>
      </c>
      <c r="I84" s="80"/>
    </row>
    <row r="85" spans="1:9" x14ac:dyDescent="0.3">
      <c r="A85" s="73"/>
      <c r="B85" s="88" t="s">
        <v>891</v>
      </c>
      <c r="C85" s="86" t="s">
        <v>5507</v>
      </c>
      <c r="D85" s="120">
        <v>15</v>
      </c>
      <c r="E85" s="80">
        <v>1</v>
      </c>
      <c r="F85" s="80">
        <v>3</v>
      </c>
      <c r="G85" s="99">
        <v>104.29</v>
      </c>
      <c r="H85" s="44">
        <f t="shared" si="3"/>
        <v>0.43148911688560743</v>
      </c>
      <c r="I85" s="80"/>
    </row>
    <row r="86" spans="1:9" x14ac:dyDescent="0.3">
      <c r="A86" s="73"/>
      <c r="B86" s="88" t="s">
        <v>892</v>
      </c>
      <c r="C86" s="86" t="s">
        <v>499</v>
      </c>
      <c r="D86" s="120">
        <v>19.5</v>
      </c>
      <c r="E86" s="80">
        <v>1</v>
      </c>
      <c r="F86" s="80">
        <v>2</v>
      </c>
      <c r="G86" s="99">
        <v>104.29</v>
      </c>
      <c r="H86" s="44">
        <f t="shared" si="3"/>
        <v>0.37395723463419311</v>
      </c>
      <c r="I86" s="80"/>
    </row>
    <row r="87" spans="1:9" x14ac:dyDescent="0.3">
      <c r="A87" s="73"/>
      <c r="B87" s="88" t="s">
        <v>893</v>
      </c>
      <c r="C87" s="86" t="s">
        <v>500</v>
      </c>
      <c r="D87" s="120">
        <v>19.5</v>
      </c>
      <c r="E87" s="80">
        <v>1</v>
      </c>
      <c r="F87" s="80">
        <v>2</v>
      </c>
      <c r="G87" s="99">
        <v>104.29</v>
      </c>
      <c r="H87" s="44">
        <f t="shared" si="3"/>
        <v>0.37395723463419311</v>
      </c>
      <c r="I87" s="80"/>
    </row>
    <row r="88" spans="1:9" x14ac:dyDescent="0.3">
      <c r="A88" s="73"/>
      <c r="B88" s="88" t="s">
        <v>894</v>
      </c>
      <c r="C88" s="86" t="s">
        <v>70</v>
      </c>
      <c r="D88" s="120">
        <v>24</v>
      </c>
      <c r="E88" s="80">
        <v>1</v>
      </c>
      <c r="F88" s="80">
        <v>2</v>
      </c>
      <c r="G88" s="99">
        <v>104.29</v>
      </c>
      <c r="H88" s="44">
        <f t="shared" si="3"/>
        <v>0.46025505801131456</v>
      </c>
      <c r="I88" s="80"/>
    </row>
    <row r="89" spans="1:9" x14ac:dyDescent="0.3">
      <c r="A89" s="73"/>
      <c r="B89" s="88" t="s">
        <v>895</v>
      </c>
      <c r="C89" s="86" t="s">
        <v>1729</v>
      </c>
      <c r="D89" s="120">
        <v>25.99</v>
      </c>
      <c r="E89" s="80">
        <v>1</v>
      </c>
      <c r="F89" s="80">
        <v>1</v>
      </c>
      <c r="G89" s="99">
        <v>104.29</v>
      </c>
      <c r="H89" s="44">
        <f t="shared" si="3"/>
        <v>0.24920893661904303</v>
      </c>
      <c r="I89" s="80"/>
    </row>
    <row r="90" spans="1:9" x14ac:dyDescent="0.3">
      <c r="A90" s="69"/>
      <c r="B90" s="88" t="s">
        <v>896</v>
      </c>
      <c r="C90" s="86" t="s">
        <v>501</v>
      </c>
      <c r="D90" s="120">
        <v>35</v>
      </c>
      <c r="E90" s="80">
        <v>1</v>
      </c>
      <c r="F90" s="80">
        <v>1</v>
      </c>
      <c r="G90" s="99">
        <v>104.29</v>
      </c>
      <c r="H90" s="44">
        <f t="shared" si="3"/>
        <v>0.33560264646658355</v>
      </c>
      <c r="I90" s="80"/>
    </row>
    <row r="91" spans="1:9" x14ac:dyDescent="0.3">
      <c r="A91" s="73"/>
      <c r="B91" s="88" t="s">
        <v>897</v>
      </c>
      <c r="C91" s="86" t="s">
        <v>1730</v>
      </c>
      <c r="D91" s="120">
        <v>39.5</v>
      </c>
      <c r="E91" s="80">
        <v>1</v>
      </c>
      <c r="F91" s="80">
        <v>1</v>
      </c>
      <c r="G91" s="99">
        <v>260.70999999999998</v>
      </c>
      <c r="H91" s="44">
        <f t="shared" si="3"/>
        <v>0.15150933987955967</v>
      </c>
      <c r="I91" s="80"/>
    </row>
    <row r="92" spans="1:9" x14ac:dyDescent="0.3">
      <c r="A92" s="73"/>
      <c r="B92" s="88" t="s">
        <v>898</v>
      </c>
      <c r="C92" s="86" t="s">
        <v>1731</v>
      </c>
      <c r="D92" s="120">
        <v>29.5</v>
      </c>
      <c r="E92" s="80"/>
      <c r="F92" s="80">
        <v>1</v>
      </c>
      <c r="G92" s="99">
        <v>104.29</v>
      </c>
      <c r="H92" s="44">
        <f t="shared" si="3"/>
        <v>0.2828650877361204</v>
      </c>
      <c r="I92" s="80"/>
    </row>
    <row r="93" spans="1:9" x14ac:dyDescent="0.3">
      <c r="A93" s="73"/>
      <c r="B93" s="88" t="s">
        <v>899</v>
      </c>
      <c r="C93" s="86" t="s">
        <v>1732</v>
      </c>
      <c r="D93" s="120">
        <v>11</v>
      </c>
      <c r="E93" s="80">
        <v>1</v>
      </c>
      <c r="F93" s="80">
        <v>1</v>
      </c>
      <c r="G93" s="99">
        <v>104.29</v>
      </c>
      <c r="H93" s="44">
        <f t="shared" si="3"/>
        <v>0.10547511746092626</v>
      </c>
      <c r="I93" s="80"/>
    </row>
    <row r="94" spans="1:9" x14ac:dyDescent="0.3">
      <c r="A94" s="73"/>
      <c r="B94" s="88" t="s">
        <v>900</v>
      </c>
      <c r="C94" s="86" t="s">
        <v>2755</v>
      </c>
      <c r="D94" s="120">
        <v>15.99</v>
      </c>
      <c r="E94" s="80">
        <v>1</v>
      </c>
      <c r="F94" s="80">
        <v>1</v>
      </c>
      <c r="G94" s="99">
        <v>104.29</v>
      </c>
      <c r="H94" s="44">
        <f t="shared" si="3"/>
        <v>0.15332246620001916</v>
      </c>
      <c r="I94" s="80"/>
    </row>
    <row r="95" spans="1:9" x14ac:dyDescent="0.3">
      <c r="A95" s="73"/>
      <c r="B95" s="88" t="s">
        <v>901</v>
      </c>
      <c r="C95" s="86" t="s">
        <v>2756</v>
      </c>
      <c r="D95" s="120">
        <v>22.99</v>
      </c>
      <c r="E95" s="80">
        <v>1</v>
      </c>
      <c r="F95" s="80">
        <v>1</v>
      </c>
      <c r="G95" s="99">
        <v>104.29</v>
      </c>
      <c r="H95" s="44">
        <f t="shared" si="3"/>
        <v>0.22044299549333587</v>
      </c>
      <c r="I95" s="80"/>
    </row>
    <row r="96" spans="1:9" x14ac:dyDescent="0.3">
      <c r="A96" s="73"/>
      <c r="B96" s="88" t="s">
        <v>902</v>
      </c>
      <c r="C96" s="86" t="s">
        <v>1733</v>
      </c>
      <c r="D96" s="120">
        <v>28</v>
      </c>
      <c r="E96" s="80">
        <v>1</v>
      </c>
      <c r="F96" s="80">
        <v>1</v>
      </c>
      <c r="G96" s="99">
        <v>104.29</v>
      </c>
      <c r="H96" s="44">
        <f t="shared" si="3"/>
        <v>0.26848211717326681</v>
      </c>
      <c r="I96" s="80"/>
    </row>
    <row r="97" spans="1:9" x14ac:dyDescent="0.3">
      <c r="A97" s="73"/>
      <c r="B97" s="88" t="s">
        <v>903</v>
      </c>
      <c r="C97" s="86" t="s">
        <v>303</v>
      </c>
      <c r="D97" s="120">
        <v>19.5</v>
      </c>
      <c r="E97" s="80">
        <v>1</v>
      </c>
      <c r="F97" s="80">
        <v>1</v>
      </c>
      <c r="G97" s="99">
        <v>104.29</v>
      </c>
      <c r="H97" s="44">
        <f t="shared" si="3"/>
        <v>0.18697861731709656</v>
      </c>
      <c r="I97" s="80"/>
    </row>
    <row r="98" spans="1:9" x14ac:dyDescent="0.3">
      <c r="A98" s="73"/>
      <c r="B98" s="88" t="s">
        <v>904</v>
      </c>
      <c r="C98" s="86" t="s">
        <v>3835</v>
      </c>
      <c r="D98" s="120">
        <v>13.65</v>
      </c>
      <c r="E98" s="80">
        <v>1</v>
      </c>
      <c r="F98" s="80">
        <v>2</v>
      </c>
      <c r="G98" s="99">
        <v>104.29</v>
      </c>
      <c r="H98" s="44">
        <f t="shared" si="3"/>
        <v>0.26177006424393517</v>
      </c>
      <c r="I98" s="80"/>
    </row>
    <row r="99" spans="1:9" x14ac:dyDescent="0.3">
      <c r="A99" s="69"/>
      <c r="B99" s="88" t="s">
        <v>905</v>
      </c>
      <c r="C99" s="86" t="s">
        <v>3836</v>
      </c>
      <c r="D99" s="120">
        <v>19.5</v>
      </c>
      <c r="E99" s="80">
        <v>1</v>
      </c>
      <c r="F99" s="80">
        <v>2</v>
      </c>
      <c r="G99" s="99">
        <v>104.29</v>
      </c>
      <c r="H99" s="44">
        <f t="shared" si="3"/>
        <v>0.37395723463419311</v>
      </c>
      <c r="I99" s="80"/>
    </row>
    <row r="100" spans="1:9" x14ac:dyDescent="0.3">
      <c r="A100" s="73"/>
      <c r="B100" s="88" t="s">
        <v>906</v>
      </c>
      <c r="C100" s="86" t="s">
        <v>1735</v>
      </c>
      <c r="D100" s="120">
        <v>17.5</v>
      </c>
      <c r="E100" s="80">
        <v>1</v>
      </c>
      <c r="F100" s="80">
        <v>2</v>
      </c>
      <c r="G100" s="99">
        <v>104.29</v>
      </c>
      <c r="H100" s="44">
        <f t="shared" si="3"/>
        <v>0.33560264646658355</v>
      </c>
      <c r="I100" s="80"/>
    </row>
    <row r="101" spans="1:9" x14ac:dyDescent="0.3">
      <c r="A101" s="73"/>
      <c r="B101" s="88" t="s">
        <v>907</v>
      </c>
      <c r="C101" s="86" t="s">
        <v>5508</v>
      </c>
      <c r="D101" s="120">
        <v>17.5</v>
      </c>
      <c r="E101" s="80">
        <v>1</v>
      </c>
      <c r="F101" s="80">
        <v>1</v>
      </c>
      <c r="G101" s="99">
        <v>104.29</v>
      </c>
      <c r="H101" s="44">
        <f t="shared" si="3"/>
        <v>0.16780132323329178</v>
      </c>
      <c r="I101" s="80"/>
    </row>
    <row r="102" spans="1:9" x14ac:dyDescent="0.3">
      <c r="A102" s="73"/>
      <c r="B102" s="88" t="s">
        <v>908</v>
      </c>
      <c r="C102" s="86" t="s">
        <v>5509</v>
      </c>
      <c r="D102" s="120">
        <v>8.99</v>
      </c>
      <c r="E102" s="80">
        <v>1</v>
      </c>
      <c r="F102" s="80">
        <v>1</v>
      </c>
      <c r="G102" s="99">
        <v>104.29</v>
      </c>
      <c r="H102" s="44">
        <f t="shared" si="3"/>
        <v>8.6201936906702456E-2</v>
      </c>
      <c r="I102" s="80"/>
    </row>
    <row r="103" spans="1:9" x14ac:dyDescent="0.3">
      <c r="A103" s="73"/>
      <c r="B103" s="88" t="s">
        <v>909</v>
      </c>
      <c r="C103" s="92" t="s">
        <v>5510</v>
      </c>
      <c r="D103" s="120">
        <v>8.99</v>
      </c>
      <c r="E103" s="80">
        <v>1</v>
      </c>
      <c r="F103" s="80">
        <v>1</v>
      </c>
      <c r="G103" s="99">
        <v>104.29</v>
      </c>
      <c r="H103" s="44">
        <f t="shared" si="3"/>
        <v>8.6201936906702456E-2</v>
      </c>
      <c r="I103" s="80"/>
    </row>
    <row r="104" spans="1:9" x14ac:dyDescent="0.3">
      <c r="A104" s="73"/>
      <c r="B104" s="88" t="s">
        <v>600</v>
      </c>
      <c r="C104" s="86" t="s">
        <v>5511</v>
      </c>
      <c r="D104" s="120">
        <v>17.5</v>
      </c>
      <c r="E104" s="80">
        <v>1</v>
      </c>
      <c r="F104" s="80">
        <v>1</v>
      </c>
      <c r="G104" s="99">
        <v>104.29</v>
      </c>
      <c r="H104" s="44">
        <f t="shared" si="3"/>
        <v>0.16780132323329178</v>
      </c>
      <c r="I104" s="80"/>
    </row>
    <row r="105" spans="1:9" x14ac:dyDescent="0.3">
      <c r="A105" s="73"/>
      <c r="B105" s="88" t="s">
        <v>601</v>
      </c>
      <c r="C105" s="92" t="s">
        <v>1117</v>
      </c>
      <c r="D105" s="120">
        <v>8.99</v>
      </c>
      <c r="E105" s="80">
        <v>1</v>
      </c>
      <c r="F105" s="80">
        <v>1</v>
      </c>
      <c r="G105" s="99">
        <v>104.29</v>
      </c>
      <c r="H105" s="44">
        <f t="shared" si="3"/>
        <v>8.6201936906702456E-2</v>
      </c>
      <c r="I105" s="80"/>
    </row>
    <row r="106" spans="1:9" x14ac:dyDescent="0.3">
      <c r="A106" s="73"/>
      <c r="B106" s="88" t="s">
        <v>602</v>
      </c>
      <c r="C106" s="86" t="s">
        <v>1736</v>
      </c>
      <c r="D106" s="120">
        <v>12</v>
      </c>
      <c r="E106" s="80">
        <v>1</v>
      </c>
      <c r="F106" s="80">
        <v>3</v>
      </c>
      <c r="G106" s="99">
        <v>104.29</v>
      </c>
      <c r="H106" s="44">
        <f t="shared" si="3"/>
        <v>0.34519129350848593</v>
      </c>
      <c r="I106" s="80"/>
    </row>
    <row r="107" spans="1:9" x14ac:dyDescent="0.3">
      <c r="A107" s="73"/>
      <c r="B107" s="88" t="s">
        <v>910</v>
      </c>
      <c r="C107" s="86" t="s">
        <v>1118</v>
      </c>
      <c r="D107" s="120">
        <v>28</v>
      </c>
      <c r="E107" s="80">
        <v>1</v>
      </c>
      <c r="F107" s="80">
        <v>1</v>
      </c>
      <c r="G107" s="99">
        <v>104.29</v>
      </c>
      <c r="H107" s="44">
        <f t="shared" si="3"/>
        <v>0.26848211717326681</v>
      </c>
      <c r="I107" s="80"/>
    </row>
    <row r="108" spans="1:9" x14ac:dyDescent="0.3">
      <c r="A108" s="73"/>
      <c r="B108" s="88" t="s">
        <v>603</v>
      </c>
      <c r="C108" s="86" t="s">
        <v>502</v>
      </c>
      <c r="D108" s="120">
        <v>35.99</v>
      </c>
      <c r="E108" s="80">
        <v>1</v>
      </c>
      <c r="F108" s="80">
        <v>1</v>
      </c>
      <c r="G108" s="99">
        <v>104.29</v>
      </c>
      <c r="H108" s="44">
        <f t="shared" si="3"/>
        <v>0.3450954070380669</v>
      </c>
      <c r="I108" s="80"/>
    </row>
    <row r="109" spans="1:9" x14ac:dyDescent="0.3">
      <c r="A109" s="73"/>
      <c r="B109" s="88" t="s">
        <v>604</v>
      </c>
      <c r="C109" s="86" t="s">
        <v>1119</v>
      </c>
      <c r="D109" s="120">
        <v>17.989999999999998</v>
      </c>
      <c r="E109" s="80">
        <v>1</v>
      </c>
      <c r="F109" s="80">
        <v>1</v>
      </c>
      <c r="G109" s="99">
        <v>104.29</v>
      </c>
      <c r="H109" s="44">
        <f t="shared" ref="H109:H125" si="4">+(D109*F109)/G109</f>
        <v>0.17249976028382394</v>
      </c>
      <c r="I109" s="80"/>
    </row>
    <row r="110" spans="1:9" x14ac:dyDescent="0.3">
      <c r="A110" s="73"/>
      <c r="B110" s="88" t="s">
        <v>605</v>
      </c>
      <c r="C110" s="81" t="s">
        <v>243</v>
      </c>
      <c r="D110" s="120">
        <v>17</v>
      </c>
      <c r="E110" s="80">
        <v>1</v>
      </c>
      <c r="F110" s="80">
        <v>2</v>
      </c>
      <c r="G110" s="99">
        <v>52.14</v>
      </c>
      <c r="H110" s="44">
        <f t="shared" si="4"/>
        <v>0.65209052550824698</v>
      </c>
      <c r="I110" s="80"/>
    </row>
    <row r="111" spans="1:9" x14ac:dyDescent="0.3">
      <c r="A111" s="73"/>
      <c r="B111" s="88" t="s">
        <v>606</v>
      </c>
      <c r="C111" s="86" t="s">
        <v>1741</v>
      </c>
      <c r="D111" s="120">
        <v>28</v>
      </c>
      <c r="E111" s="80">
        <v>1</v>
      </c>
      <c r="F111" s="80">
        <v>2</v>
      </c>
      <c r="G111" s="99">
        <v>104.29</v>
      </c>
      <c r="H111" s="44">
        <f t="shared" si="4"/>
        <v>0.53696423434653362</v>
      </c>
      <c r="I111" s="80"/>
    </row>
    <row r="112" spans="1:9" x14ac:dyDescent="0.3">
      <c r="A112" s="73"/>
      <c r="B112" s="88" t="s">
        <v>607</v>
      </c>
      <c r="C112" s="86" t="s">
        <v>304</v>
      </c>
      <c r="D112" s="120">
        <v>15</v>
      </c>
      <c r="E112" s="80">
        <v>1</v>
      </c>
      <c r="F112" s="80">
        <v>2</v>
      </c>
      <c r="G112" s="99">
        <v>104.29</v>
      </c>
      <c r="H112" s="44">
        <f t="shared" si="4"/>
        <v>0.28765941125707162</v>
      </c>
      <c r="I112" s="80"/>
    </row>
    <row r="113" spans="1:11" x14ac:dyDescent="0.3">
      <c r="A113" s="73"/>
      <c r="B113" s="88" t="s">
        <v>608</v>
      </c>
      <c r="C113" s="86" t="s">
        <v>2763</v>
      </c>
      <c r="D113" s="120">
        <v>15</v>
      </c>
      <c r="E113" s="80">
        <v>1</v>
      </c>
      <c r="F113" s="80">
        <v>1</v>
      </c>
      <c r="G113" s="99">
        <v>104.29</v>
      </c>
      <c r="H113" s="44">
        <f t="shared" si="4"/>
        <v>0.14382970562853581</v>
      </c>
      <c r="I113" s="80"/>
    </row>
    <row r="114" spans="1:11" x14ac:dyDescent="0.3">
      <c r="A114" s="73"/>
      <c r="B114" s="88" t="s">
        <v>609</v>
      </c>
      <c r="C114" s="92" t="s">
        <v>3830</v>
      </c>
      <c r="D114" s="120">
        <v>15</v>
      </c>
      <c r="E114" s="80">
        <v>1</v>
      </c>
      <c r="F114" s="80">
        <v>1</v>
      </c>
      <c r="G114" s="99">
        <v>104.29</v>
      </c>
      <c r="H114" s="44">
        <f t="shared" si="4"/>
        <v>0.14382970562853581</v>
      </c>
      <c r="I114" s="80"/>
    </row>
    <row r="115" spans="1:11" x14ac:dyDescent="0.3">
      <c r="A115" s="73"/>
      <c r="B115" s="88" t="s">
        <v>610</v>
      </c>
      <c r="C115" s="73" t="s">
        <v>1737</v>
      </c>
      <c r="D115" s="120">
        <v>7.99</v>
      </c>
      <c r="E115" s="80"/>
      <c r="F115" s="80">
        <v>1</v>
      </c>
      <c r="G115" s="99">
        <v>260.70999999999998</v>
      </c>
      <c r="H115" s="44">
        <f t="shared" si="4"/>
        <v>3.0647079130067895E-2</v>
      </c>
      <c r="I115" s="80"/>
    </row>
    <row r="116" spans="1:11" x14ac:dyDescent="0.3">
      <c r="A116" s="73"/>
      <c r="B116" s="88" t="s">
        <v>611</v>
      </c>
      <c r="C116" s="92" t="s">
        <v>80</v>
      </c>
      <c r="D116" s="120">
        <v>3.99</v>
      </c>
      <c r="E116" s="80"/>
      <c r="F116" s="80">
        <v>2</v>
      </c>
      <c r="G116" s="99">
        <v>52.14</v>
      </c>
      <c r="H116" s="44">
        <f t="shared" si="4"/>
        <v>0.15304948216340622</v>
      </c>
      <c r="I116" s="80"/>
    </row>
    <row r="117" spans="1:11" x14ac:dyDescent="0.3">
      <c r="A117" s="73"/>
      <c r="B117" s="88" t="s">
        <v>612</v>
      </c>
      <c r="C117" s="86" t="s">
        <v>5126</v>
      </c>
      <c r="D117" s="120">
        <v>79</v>
      </c>
      <c r="E117" s="80"/>
      <c r="F117" s="80">
        <v>1</v>
      </c>
      <c r="G117" s="99">
        <v>208.57142859999999</v>
      </c>
      <c r="H117" s="44">
        <f t="shared" si="4"/>
        <v>0.37876712323578532</v>
      </c>
      <c r="I117" s="80"/>
    </row>
    <row r="118" spans="1:11" x14ac:dyDescent="0.3">
      <c r="A118" s="73"/>
      <c r="B118" s="88" t="s">
        <v>613</v>
      </c>
      <c r="C118" s="86" t="s">
        <v>6513</v>
      </c>
      <c r="D118" s="120">
        <v>65</v>
      </c>
      <c r="E118" s="80"/>
      <c r="F118" s="80">
        <v>1</v>
      </c>
      <c r="G118" s="99">
        <v>208.57142859999999</v>
      </c>
      <c r="H118" s="44">
        <f t="shared" si="4"/>
        <v>0.31164383557374742</v>
      </c>
      <c r="I118" s="80"/>
    </row>
    <row r="119" spans="1:11" x14ac:dyDescent="0.3">
      <c r="A119" s="73"/>
      <c r="B119" s="88" t="s">
        <v>614</v>
      </c>
      <c r="C119" s="80" t="s">
        <v>6515</v>
      </c>
      <c r="D119" s="120">
        <v>7</v>
      </c>
      <c r="E119" s="80"/>
      <c r="F119" s="80">
        <v>1</v>
      </c>
      <c r="G119" s="99">
        <v>52.142857139999997</v>
      </c>
      <c r="H119" s="44">
        <f t="shared" si="4"/>
        <v>0.13424657534982173</v>
      </c>
      <c r="I119" s="80"/>
    </row>
    <row r="120" spans="1:11" x14ac:dyDescent="0.3">
      <c r="A120" s="73"/>
      <c r="B120" s="88" t="s">
        <v>615</v>
      </c>
      <c r="C120" s="73" t="s">
        <v>78</v>
      </c>
      <c r="D120" s="120">
        <v>69</v>
      </c>
      <c r="E120" s="80"/>
      <c r="F120" s="80">
        <v>1</v>
      </c>
      <c r="G120" s="99">
        <v>208.57</v>
      </c>
      <c r="H120" s="44">
        <f t="shared" si="4"/>
        <v>0.33082418372728584</v>
      </c>
      <c r="I120" s="80"/>
    </row>
    <row r="121" spans="1:11" x14ac:dyDescent="0.3">
      <c r="A121" s="73"/>
      <c r="B121" s="88" t="s">
        <v>616</v>
      </c>
      <c r="C121" s="92" t="s">
        <v>5613</v>
      </c>
      <c r="D121" s="120">
        <v>45</v>
      </c>
      <c r="E121" s="80"/>
      <c r="F121" s="80">
        <v>1</v>
      </c>
      <c r="G121" s="99">
        <v>208.57</v>
      </c>
      <c r="H121" s="44">
        <f t="shared" si="4"/>
        <v>0.21575490243083859</v>
      </c>
      <c r="I121" s="80"/>
    </row>
    <row r="122" spans="1:11" x14ac:dyDescent="0.3">
      <c r="A122" s="73"/>
      <c r="B122" s="88" t="s">
        <v>617</v>
      </c>
      <c r="C122" s="92" t="s">
        <v>5614</v>
      </c>
      <c r="D122" s="120">
        <v>15.99</v>
      </c>
      <c r="E122" s="80"/>
      <c r="F122" s="80">
        <v>1</v>
      </c>
      <c r="G122" s="99">
        <v>208.57</v>
      </c>
      <c r="H122" s="44">
        <f t="shared" si="4"/>
        <v>7.6664908663757969E-2</v>
      </c>
      <c r="I122" s="80"/>
    </row>
    <row r="123" spans="1:11" x14ac:dyDescent="0.3">
      <c r="A123" s="73"/>
      <c r="B123" s="88" t="s">
        <v>618</v>
      </c>
      <c r="C123" s="81" t="s">
        <v>5128</v>
      </c>
      <c r="D123" s="120">
        <v>16.989999999999998</v>
      </c>
      <c r="E123" s="80"/>
      <c r="F123" s="80">
        <v>1</v>
      </c>
      <c r="G123" s="99">
        <v>521.42999999999995</v>
      </c>
      <c r="H123" s="44">
        <f t="shared" si="4"/>
        <v>3.2583472374048288E-2</v>
      </c>
      <c r="I123" s="80"/>
    </row>
    <row r="124" spans="1:11" x14ac:dyDescent="0.3">
      <c r="A124" s="73"/>
      <c r="B124" s="88" t="s">
        <v>619</v>
      </c>
      <c r="C124" s="81" t="s">
        <v>1805</v>
      </c>
      <c r="D124" s="120">
        <v>39.99</v>
      </c>
      <c r="E124" s="80"/>
      <c r="F124" s="80">
        <v>1</v>
      </c>
      <c r="G124" s="99">
        <v>208.57</v>
      </c>
      <c r="H124" s="44">
        <f t="shared" si="4"/>
        <v>0.19173418996020522</v>
      </c>
      <c r="I124" s="80"/>
    </row>
    <row r="125" spans="1:11" x14ac:dyDescent="0.3">
      <c r="A125" s="73"/>
      <c r="B125" s="88" t="s">
        <v>620</v>
      </c>
      <c r="C125" s="92" t="s">
        <v>5616</v>
      </c>
      <c r="D125" s="120">
        <v>99</v>
      </c>
      <c r="E125" s="80"/>
      <c r="F125" s="80">
        <v>1</v>
      </c>
      <c r="G125" s="99">
        <v>208.57</v>
      </c>
      <c r="H125" s="44">
        <f t="shared" si="4"/>
        <v>0.47466078534784484</v>
      </c>
      <c r="I125" s="73" t="s">
        <v>10</v>
      </c>
      <c r="J125" s="156">
        <f>SUM(H77:H125)</f>
        <v>14.978053754287222</v>
      </c>
      <c r="K125" s="83">
        <f>COUNT(H77:H125)</f>
        <v>49</v>
      </c>
    </row>
    <row r="126" spans="1:11" x14ac:dyDescent="0.3">
      <c r="A126" s="69" t="s">
        <v>244</v>
      </c>
      <c r="B126" s="88"/>
      <c r="C126" s="73"/>
      <c r="D126" s="119"/>
      <c r="E126" s="80"/>
      <c r="F126" s="80"/>
      <c r="G126" s="99"/>
      <c r="H126" s="80"/>
      <c r="I126" s="80"/>
    </row>
    <row r="127" spans="1:11" x14ac:dyDescent="0.3">
      <c r="A127" s="69"/>
      <c r="B127" s="88" t="s">
        <v>621</v>
      </c>
      <c r="C127" s="86" t="s">
        <v>503</v>
      </c>
      <c r="D127" s="120">
        <f>'Single Male'!E118</f>
        <v>7.1537884313999998</v>
      </c>
      <c r="E127" s="80"/>
      <c r="F127" s="80">
        <v>1</v>
      </c>
      <c r="G127" s="99">
        <v>1</v>
      </c>
      <c r="H127" s="44">
        <f t="shared" ref="H127:H132" si="5">+(D127*F127)/G127</f>
        <v>7.1537884313999998</v>
      </c>
      <c r="I127" s="80"/>
    </row>
    <row r="128" spans="1:11" x14ac:dyDescent="0.3">
      <c r="A128" s="69"/>
      <c r="B128" s="88" t="s">
        <v>622</v>
      </c>
      <c r="C128" s="86" t="s">
        <v>88</v>
      </c>
      <c r="D128" s="120">
        <f>'Single Male'!E117</f>
        <v>5.7711983979000001</v>
      </c>
      <c r="E128" s="80"/>
      <c r="F128" s="80">
        <v>1</v>
      </c>
      <c r="G128" s="99">
        <v>1</v>
      </c>
      <c r="H128" s="44">
        <f t="shared" si="5"/>
        <v>5.7711983979000001</v>
      </c>
      <c r="I128" s="80"/>
    </row>
    <row r="129" spans="1:11" x14ac:dyDescent="0.3">
      <c r="A129" s="69"/>
      <c r="B129" s="88" t="s">
        <v>623</v>
      </c>
      <c r="C129" s="86" t="s">
        <v>268</v>
      </c>
      <c r="D129" s="119">
        <f>'Male pensioner '!D120</f>
        <v>145.35</v>
      </c>
      <c r="E129" s="80"/>
      <c r="F129" s="80">
        <v>1</v>
      </c>
      <c r="G129" s="99">
        <v>52.14</v>
      </c>
      <c r="H129" s="44">
        <f t="shared" si="5"/>
        <v>2.7876869965477558</v>
      </c>
      <c r="I129" s="80"/>
    </row>
    <row r="130" spans="1:11" x14ac:dyDescent="0.3">
      <c r="A130" s="73"/>
      <c r="B130" s="88" t="s">
        <v>624</v>
      </c>
      <c r="C130" s="50" t="s">
        <v>87</v>
      </c>
      <c r="D130" s="123">
        <f>'Private Rental'!C26</f>
        <v>179.58333333333334</v>
      </c>
      <c r="E130" s="80"/>
      <c r="F130" s="80">
        <v>1</v>
      </c>
      <c r="G130" s="99">
        <v>1</v>
      </c>
      <c r="H130" s="44">
        <f t="shared" si="5"/>
        <v>179.58333333333334</v>
      </c>
      <c r="I130" s="80"/>
    </row>
    <row r="131" spans="1:11" x14ac:dyDescent="0.3">
      <c r="A131" s="73"/>
      <c r="B131" s="88" t="s">
        <v>625</v>
      </c>
      <c r="C131" s="50" t="s">
        <v>89</v>
      </c>
      <c r="D131" s="108">
        <f>'Single Male'!E119</f>
        <v>1.72</v>
      </c>
      <c r="E131" s="80"/>
      <c r="F131" s="80">
        <v>1</v>
      </c>
      <c r="G131" s="99">
        <v>1</v>
      </c>
      <c r="H131" s="44">
        <f t="shared" si="5"/>
        <v>1.72</v>
      </c>
      <c r="I131" s="80"/>
    </row>
    <row r="132" spans="1:11" x14ac:dyDescent="0.3">
      <c r="A132" s="73"/>
      <c r="B132" s="88" t="s">
        <v>626</v>
      </c>
      <c r="C132" s="80" t="s">
        <v>90</v>
      </c>
      <c r="D132" s="119">
        <f>'Single Male'!E120</f>
        <v>13.0944656076</v>
      </c>
      <c r="E132" s="80"/>
      <c r="F132" s="80">
        <v>1</v>
      </c>
      <c r="G132" s="99">
        <v>1</v>
      </c>
      <c r="H132" s="44">
        <f t="shared" si="5"/>
        <v>13.0944656076</v>
      </c>
      <c r="I132" s="73" t="s">
        <v>11</v>
      </c>
      <c r="J132" s="156">
        <f>SUM(H127:H132)</f>
        <v>210.1104727667811</v>
      </c>
      <c r="K132" s="83">
        <f>COUNT(H127:H132)</f>
        <v>6</v>
      </c>
    </row>
    <row r="133" spans="1:11" x14ac:dyDescent="0.3">
      <c r="A133" s="69" t="s">
        <v>245</v>
      </c>
      <c r="B133" s="88"/>
      <c r="C133" s="73"/>
      <c r="E133" s="80"/>
      <c r="F133" s="80"/>
      <c r="G133" s="99"/>
      <c r="H133" s="80"/>
      <c r="I133" s="80"/>
    </row>
    <row r="134" spans="1:11" x14ac:dyDescent="0.3">
      <c r="A134" s="69"/>
      <c r="B134" s="88" t="s">
        <v>627</v>
      </c>
      <c r="C134" s="86" t="s">
        <v>504</v>
      </c>
      <c r="D134" s="120">
        <v>10.98</v>
      </c>
      <c r="E134" s="80">
        <v>1</v>
      </c>
      <c r="F134" s="80">
        <v>1</v>
      </c>
      <c r="G134" s="99">
        <v>1042.8599999999999</v>
      </c>
      <c r="H134" s="44">
        <f t="shared" ref="H134:H165" si="6">+(D134*F134)/G134</f>
        <v>1.0528738277429379E-2</v>
      </c>
      <c r="I134" s="80"/>
    </row>
    <row r="135" spans="1:11" x14ac:dyDescent="0.3">
      <c r="A135" s="69"/>
      <c r="B135" s="88" t="s">
        <v>628</v>
      </c>
      <c r="C135" s="50" t="s">
        <v>505</v>
      </c>
      <c r="D135" s="120">
        <v>5.12</v>
      </c>
      <c r="E135" s="80">
        <v>1</v>
      </c>
      <c r="F135" s="80">
        <v>1</v>
      </c>
      <c r="G135" s="99">
        <v>1042.8599999999999</v>
      </c>
      <c r="H135" s="44">
        <f t="shared" si="6"/>
        <v>4.9095755902038634E-3</v>
      </c>
      <c r="I135" s="80"/>
    </row>
    <row r="136" spans="1:11" x14ac:dyDescent="0.3">
      <c r="A136" s="69"/>
      <c r="B136" s="88" t="s">
        <v>629</v>
      </c>
      <c r="C136" s="73" t="s">
        <v>506</v>
      </c>
      <c r="D136" s="120">
        <v>3.28</v>
      </c>
      <c r="E136" s="80"/>
      <c r="F136" s="80">
        <v>1</v>
      </c>
      <c r="G136" s="99">
        <v>1042.8599999999999</v>
      </c>
      <c r="H136" s="44">
        <f t="shared" si="6"/>
        <v>3.1451968624743496E-3</v>
      </c>
      <c r="I136" s="80"/>
    </row>
    <row r="137" spans="1:11" x14ac:dyDescent="0.3">
      <c r="A137" s="69"/>
      <c r="B137" s="88" t="s">
        <v>630</v>
      </c>
      <c r="C137" s="86" t="s">
        <v>1188</v>
      </c>
      <c r="D137" s="120">
        <v>16</v>
      </c>
      <c r="E137" s="80"/>
      <c r="F137" s="80">
        <v>1</v>
      </c>
      <c r="G137" s="99">
        <v>260.70999999999998</v>
      </c>
      <c r="H137" s="44">
        <f t="shared" si="6"/>
        <v>6.1370871849948223E-2</v>
      </c>
      <c r="I137" s="80"/>
    </row>
    <row r="138" spans="1:11" x14ac:dyDescent="0.3">
      <c r="A138" s="69"/>
      <c r="B138" s="88" t="s">
        <v>631</v>
      </c>
      <c r="C138" s="86" t="s">
        <v>1188</v>
      </c>
      <c r="D138" s="120">
        <v>6.99</v>
      </c>
      <c r="E138" s="80">
        <v>1</v>
      </c>
      <c r="F138" s="80">
        <v>1</v>
      </c>
      <c r="G138" s="99">
        <v>104.29</v>
      </c>
      <c r="H138" s="44">
        <f t="shared" si="6"/>
        <v>6.702464282289769E-2</v>
      </c>
      <c r="I138" s="80"/>
    </row>
    <row r="139" spans="1:11" x14ac:dyDescent="0.3">
      <c r="A139" s="69"/>
      <c r="B139" s="88" t="s">
        <v>632</v>
      </c>
      <c r="C139" s="86" t="s">
        <v>6916</v>
      </c>
      <c r="D139" s="120">
        <v>5</v>
      </c>
      <c r="E139" s="80"/>
      <c r="F139" s="80">
        <v>1</v>
      </c>
      <c r="G139" s="99">
        <v>521.42999999999995</v>
      </c>
      <c r="H139" s="44">
        <f t="shared" si="6"/>
        <v>9.5890148246169198E-3</v>
      </c>
      <c r="I139" s="80"/>
    </row>
    <row r="140" spans="1:11" x14ac:dyDescent="0.3">
      <c r="A140" s="69"/>
      <c r="B140" s="88" t="s">
        <v>633</v>
      </c>
      <c r="C140" s="86" t="s">
        <v>6925</v>
      </c>
      <c r="D140" s="120">
        <v>6.5</v>
      </c>
      <c r="E140" s="80">
        <v>1</v>
      </c>
      <c r="F140" s="80">
        <v>1</v>
      </c>
      <c r="G140" s="99">
        <v>521.42999999999995</v>
      </c>
      <c r="H140" s="44">
        <f t="shared" si="6"/>
        <v>1.2465719272001996E-2</v>
      </c>
      <c r="I140" s="80"/>
    </row>
    <row r="141" spans="1:11" x14ac:dyDescent="0.3">
      <c r="A141" s="69"/>
      <c r="B141" s="88" t="s">
        <v>634</v>
      </c>
      <c r="C141" s="73" t="s">
        <v>1189</v>
      </c>
      <c r="D141" s="120">
        <v>6.99</v>
      </c>
      <c r="E141" s="80">
        <v>6</v>
      </c>
      <c r="F141" s="80">
        <v>1</v>
      </c>
      <c r="G141" s="99">
        <v>1042.8599999999999</v>
      </c>
      <c r="H141" s="44">
        <f t="shared" si="6"/>
        <v>6.7027213624072275E-3</v>
      </c>
      <c r="I141" s="80"/>
    </row>
    <row r="142" spans="1:11" x14ac:dyDescent="0.3">
      <c r="A142" s="69"/>
      <c r="B142" s="88" t="s">
        <v>635</v>
      </c>
      <c r="C142" s="86" t="s">
        <v>6916</v>
      </c>
      <c r="D142" s="120">
        <v>5</v>
      </c>
      <c r="E142" s="80"/>
      <c r="F142" s="80">
        <v>1</v>
      </c>
      <c r="G142" s="99">
        <v>521.42999999999995</v>
      </c>
      <c r="H142" s="44">
        <f t="shared" si="6"/>
        <v>9.5890148246169198E-3</v>
      </c>
      <c r="I142" s="80"/>
    </row>
    <row r="143" spans="1:11" x14ac:dyDescent="0.3">
      <c r="A143" s="69"/>
      <c r="B143" s="88" t="s">
        <v>636</v>
      </c>
      <c r="C143" s="86" t="s">
        <v>6925</v>
      </c>
      <c r="D143" s="120">
        <v>6.5</v>
      </c>
      <c r="E143" s="80">
        <v>1</v>
      </c>
      <c r="F143" s="80">
        <v>2</v>
      </c>
      <c r="G143" s="99">
        <v>521.42999999999995</v>
      </c>
      <c r="H143" s="44">
        <f t="shared" si="6"/>
        <v>2.4931438544003991E-2</v>
      </c>
      <c r="I143" s="80"/>
    </row>
    <row r="144" spans="1:11" x14ac:dyDescent="0.3">
      <c r="A144" s="69"/>
      <c r="B144" s="88" t="s">
        <v>637</v>
      </c>
      <c r="C144" s="86" t="s">
        <v>6962</v>
      </c>
      <c r="D144" s="120">
        <v>33.99</v>
      </c>
      <c r="E144" s="80">
        <v>1</v>
      </c>
      <c r="F144" s="80">
        <v>1</v>
      </c>
      <c r="G144" s="99">
        <v>521.42999999999995</v>
      </c>
      <c r="H144" s="44">
        <f t="shared" si="6"/>
        <v>6.5186122777745825E-2</v>
      </c>
      <c r="I144" s="80"/>
    </row>
    <row r="145" spans="1:9" x14ac:dyDescent="0.3">
      <c r="A145" s="69"/>
      <c r="B145" s="88" t="s">
        <v>638</v>
      </c>
      <c r="C145" s="86" t="s">
        <v>6963</v>
      </c>
      <c r="D145" s="120">
        <v>15</v>
      </c>
      <c r="E145" s="80"/>
      <c r="F145" s="80">
        <v>1</v>
      </c>
      <c r="G145" s="99">
        <v>521.42999999999995</v>
      </c>
      <c r="H145" s="44">
        <f t="shared" si="6"/>
        <v>2.8767044473850759E-2</v>
      </c>
      <c r="I145" s="80"/>
    </row>
    <row r="146" spans="1:9" x14ac:dyDescent="0.3">
      <c r="A146" s="69"/>
      <c r="B146" s="88" t="s">
        <v>639</v>
      </c>
      <c r="C146" s="86" t="s">
        <v>6964</v>
      </c>
      <c r="D146" s="120">
        <v>3.49</v>
      </c>
      <c r="E146" s="80">
        <v>25</v>
      </c>
      <c r="F146" s="80">
        <v>1</v>
      </c>
      <c r="G146" s="99">
        <v>1042.8599999999999</v>
      </c>
      <c r="H146" s="44">
        <f t="shared" si="6"/>
        <v>3.3465661737913052E-3</v>
      </c>
      <c r="I146" s="80"/>
    </row>
    <row r="147" spans="1:9" x14ac:dyDescent="0.3">
      <c r="A147" s="69"/>
      <c r="B147" s="88" t="s">
        <v>640</v>
      </c>
      <c r="C147" s="86" t="s">
        <v>6965</v>
      </c>
      <c r="D147" s="120">
        <v>26.15</v>
      </c>
      <c r="E147" s="80"/>
      <c r="F147" s="80">
        <v>3</v>
      </c>
      <c r="G147" s="99">
        <v>521.42999999999995</v>
      </c>
      <c r="H147" s="44">
        <f t="shared" si="6"/>
        <v>0.15045164259823945</v>
      </c>
      <c r="I147" s="80"/>
    </row>
    <row r="148" spans="1:9" x14ac:dyDescent="0.3">
      <c r="A148" s="69"/>
      <c r="B148" s="88" t="s">
        <v>641</v>
      </c>
      <c r="C148" s="73" t="s">
        <v>6966</v>
      </c>
      <c r="D148" s="120">
        <v>3</v>
      </c>
      <c r="E148" s="80">
        <v>1</v>
      </c>
      <c r="F148" s="80">
        <v>1</v>
      </c>
      <c r="G148" s="99">
        <v>1042.8599999999999</v>
      </c>
      <c r="H148" s="44">
        <f t="shared" si="6"/>
        <v>2.8767044473850759E-3</v>
      </c>
      <c r="I148" s="80"/>
    </row>
    <row r="149" spans="1:9" x14ac:dyDescent="0.3">
      <c r="A149" s="69"/>
      <c r="B149" s="88" t="s">
        <v>642</v>
      </c>
      <c r="C149" s="73" t="s">
        <v>269</v>
      </c>
      <c r="D149" s="120">
        <v>209</v>
      </c>
      <c r="E149" s="80">
        <v>1</v>
      </c>
      <c r="F149" s="80">
        <v>1</v>
      </c>
      <c r="G149" s="99">
        <v>521.42999999999995</v>
      </c>
      <c r="H149" s="44">
        <f t="shared" si="6"/>
        <v>0.40082081966898725</v>
      </c>
      <c r="I149" s="80"/>
    </row>
    <row r="150" spans="1:9" x14ac:dyDescent="0.3">
      <c r="A150" s="69"/>
      <c r="B150" s="88" t="s">
        <v>643</v>
      </c>
      <c r="C150" s="86" t="s">
        <v>98</v>
      </c>
      <c r="D150" s="120">
        <v>119.9</v>
      </c>
      <c r="E150" s="80">
        <v>1</v>
      </c>
      <c r="F150" s="80">
        <v>1</v>
      </c>
      <c r="G150" s="99">
        <v>521.42999999999995</v>
      </c>
      <c r="H150" s="44">
        <f t="shared" si="6"/>
        <v>0.22994457549431374</v>
      </c>
      <c r="I150" s="80"/>
    </row>
    <row r="151" spans="1:9" x14ac:dyDescent="0.3">
      <c r="A151" s="69"/>
      <c r="B151" s="88" t="s">
        <v>644</v>
      </c>
      <c r="C151" s="86" t="s">
        <v>98</v>
      </c>
      <c r="D151" s="120">
        <v>209.99</v>
      </c>
      <c r="E151" s="80">
        <v>1</v>
      </c>
      <c r="F151" s="80">
        <v>1</v>
      </c>
      <c r="G151" s="99">
        <v>1042.8599999999999</v>
      </c>
      <c r="H151" s="44">
        <f t="shared" si="6"/>
        <v>0.2013597223021307</v>
      </c>
      <c r="I151" s="80"/>
    </row>
    <row r="152" spans="1:9" x14ac:dyDescent="0.3">
      <c r="A152" s="69"/>
      <c r="B152" s="88" t="s">
        <v>911</v>
      </c>
      <c r="C152" s="73" t="s">
        <v>507</v>
      </c>
      <c r="D152" s="120">
        <v>4.99</v>
      </c>
      <c r="E152" s="80"/>
      <c r="F152" s="80">
        <v>3</v>
      </c>
      <c r="G152" s="99">
        <v>52.14</v>
      </c>
      <c r="H152" s="44">
        <f t="shared" si="6"/>
        <v>0.28711162255466055</v>
      </c>
      <c r="I152" s="80"/>
    </row>
    <row r="153" spans="1:9" x14ac:dyDescent="0.3">
      <c r="A153" s="69"/>
      <c r="B153" s="88" t="s">
        <v>645</v>
      </c>
      <c r="C153" s="86" t="s">
        <v>103</v>
      </c>
      <c r="D153" s="120">
        <v>6</v>
      </c>
      <c r="E153" s="80">
        <v>1</v>
      </c>
      <c r="F153" s="80">
        <v>4</v>
      </c>
      <c r="G153" s="99">
        <v>260.70999999999998</v>
      </c>
      <c r="H153" s="44">
        <f t="shared" si="6"/>
        <v>9.2056307774922339E-2</v>
      </c>
      <c r="I153" s="80"/>
    </row>
    <row r="154" spans="1:9" x14ac:dyDescent="0.3">
      <c r="A154" s="69"/>
      <c r="B154" s="88" t="s">
        <v>646</v>
      </c>
      <c r="C154" s="86" t="s">
        <v>316</v>
      </c>
      <c r="D154" s="120">
        <v>13.5</v>
      </c>
      <c r="E154" s="80">
        <v>1</v>
      </c>
      <c r="F154" s="80">
        <v>1</v>
      </c>
      <c r="G154" s="99">
        <v>260.70999999999998</v>
      </c>
      <c r="H154" s="44">
        <f t="shared" si="6"/>
        <v>5.1781673123393816E-2</v>
      </c>
      <c r="I154" s="80"/>
    </row>
    <row r="155" spans="1:9" x14ac:dyDescent="0.3">
      <c r="A155" s="69"/>
      <c r="B155" s="88" t="s">
        <v>647</v>
      </c>
      <c r="C155" s="73" t="s">
        <v>5651</v>
      </c>
      <c r="D155" s="120">
        <v>57.95</v>
      </c>
      <c r="E155" s="80">
        <v>3</v>
      </c>
      <c r="F155" s="80">
        <v>1</v>
      </c>
      <c r="G155" s="99">
        <v>1042.8599999999999</v>
      </c>
      <c r="H155" s="44">
        <f t="shared" si="6"/>
        <v>5.5568340908655055E-2</v>
      </c>
      <c r="I155" s="80"/>
    </row>
    <row r="156" spans="1:9" x14ac:dyDescent="0.3">
      <c r="A156" s="69"/>
      <c r="B156" s="88" t="s">
        <v>648</v>
      </c>
      <c r="C156" s="86" t="s">
        <v>100</v>
      </c>
      <c r="D156" s="120">
        <v>154.19</v>
      </c>
      <c r="E156" s="80"/>
      <c r="F156" s="80">
        <v>1</v>
      </c>
      <c r="G156" s="99">
        <v>1042.8599999999999</v>
      </c>
      <c r="H156" s="44">
        <f t="shared" si="6"/>
        <v>0.1478530195807683</v>
      </c>
      <c r="I156" s="80"/>
    </row>
    <row r="157" spans="1:9" x14ac:dyDescent="0.3">
      <c r="A157" s="69"/>
      <c r="B157" s="88" t="s">
        <v>649</v>
      </c>
      <c r="C157" s="73" t="s">
        <v>102</v>
      </c>
      <c r="D157" s="120">
        <v>50</v>
      </c>
      <c r="E157" s="80"/>
      <c r="F157" s="80">
        <v>1</v>
      </c>
      <c r="G157" s="99">
        <v>260.70999999999998</v>
      </c>
      <c r="H157" s="44">
        <f t="shared" si="6"/>
        <v>0.1917839745310882</v>
      </c>
      <c r="I157" s="80"/>
    </row>
    <row r="158" spans="1:9" x14ac:dyDescent="0.3">
      <c r="A158" s="69"/>
      <c r="B158" s="88" t="s">
        <v>650</v>
      </c>
      <c r="C158" s="73" t="s">
        <v>101</v>
      </c>
      <c r="D158" s="120">
        <v>18</v>
      </c>
      <c r="E158" s="80"/>
      <c r="F158" s="80">
        <v>1</v>
      </c>
      <c r="G158" s="99">
        <v>1303.57</v>
      </c>
      <c r="H158" s="44">
        <f t="shared" si="6"/>
        <v>1.3808234310393765E-2</v>
      </c>
      <c r="I158" s="80"/>
    </row>
    <row r="159" spans="1:9" x14ac:dyDescent="0.3">
      <c r="A159" s="69"/>
      <c r="B159" s="88" t="s">
        <v>651</v>
      </c>
      <c r="C159" s="86" t="s">
        <v>274</v>
      </c>
      <c r="D159" s="120">
        <v>6.99</v>
      </c>
      <c r="E159" s="80"/>
      <c r="F159" s="80">
        <v>1</v>
      </c>
      <c r="G159" s="99">
        <v>521.42999999999995</v>
      </c>
      <c r="H159" s="44">
        <f t="shared" si="6"/>
        <v>1.3405442724814455E-2</v>
      </c>
      <c r="I159" s="80"/>
    </row>
    <row r="160" spans="1:9" x14ac:dyDescent="0.3">
      <c r="A160" s="69"/>
      <c r="B160" s="88" t="s">
        <v>652</v>
      </c>
      <c r="C160" s="86" t="s">
        <v>6916</v>
      </c>
      <c r="D160" s="120">
        <v>5</v>
      </c>
      <c r="E160" s="80"/>
      <c r="F160" s="80">
        <v>1</v>
      </c>
      <c r="G160" s="99">
        <v>521.42999999999995</v>
      </c>
      <c r="H160" s="44">
        <f t="shared" si="6"/>
        <v>9.5890148246169198E-3</v>
      </c>
      <c r="I160" s="80"/>
    </row>
    <row r="161" spans="1:9" x14ac:dyDescent="0.3">
      <c r="A161" s="69"/>
      <c r="B161" s="88" t="s">
        <v>912</v>
      </c>
      <c r="C161" s="86" t="s">
        <v>6925</v>
      </c>
      <c r="D161" s="120">
        <v>6.5</v>
      </c>
      <c r="E161" s="80">
        <v>1</v>
      </c>
      <c r="F161" s="80">
        <v>1</v>
      </c>
      <c r="G161" s="99">
        <v>521.42999999999995</v>
      </c>
      <c r="H161" s="44">
        <f t="shared" si="6"/>
        <v>1.2465719272001996E-2</v>
      </c>
      <c r="I161" s="80"/>
    </row>
    <row r="162" spans="1:9" x14ac:dyDescent="0.3">
      <c r="A162" s="69"/>
      <c r="B162" s="88" t="s">
        <v>653</v>
      </c>
      <c r="C162" s="86" t="s">
        <v>6962</v>
      </c>
      <c r="D162" s="120">
        <v>33.99</v>
      </c>
      <c r="E162" s="80"/>
      <c r="F162" s="80">
        <v>1</v>
      </c>
      <c r="G162" s="99">
        <v>521.42999999999995</v>
      </c>
      <c r="H162" s="44">
        <f t="shared" si="6"/>
        <v>6.5186122777745825E-2</v>
      </c>
      <c r="I162" s="80"/>
    </row>
    <row r="163" spans="1:9" x14ac:dyDescent="0.3">
      <c r="A163" s="69"/>
      <c r="B163" s="88" t="s">
        <v>654</v>
      </c>
      <c r="C163" s="86" t="s">
        <v>6963</v>
      </c>
      <c r="D163" s="120">
        <v>15</v>
      </c>
      <c r="E163" s="80"/>
      <c r="F163" s="80">
        <v>1</v>
      </c>
      <c r="G163" s="99">
        <v>521.42999999999995</v>
      </c>
      <c r="H163" s="44">
        <f t="shared" si="6"/>
        <v>2.8767044473850759E-2</v>
      </c>
      <c r="I163" s="80"/>
    </row>
    <row r="164" spans="1:9" x14ac:dyDescent="0.3">
      <c r="A164" s="69"/>
      <c r="B164" s="88" t="s">
        <v>655</v>
      </c>
      <c r="C164" s="86" t="s">
        <v>6964</v>
      </c>
      <c r="D164" s="120">
        <v>3.49</v>
      </c>
      <c r="E164" s="80">
        <v>25</v>
      </c>
      <c r="F164" s="80">
        <v>1</v>
      </c>
      <c r="G164" s="99">
        <v>1042.8599999999999</v>
      </c>
      <c r="H164" s="44">
        <f t="shared" si="6"/>
        <v>3.3465661737913052E-3</v>
      </c>
      <c r="I164" s="80"/>
    </row>
    <row r="165" spans="1:9" x14ac:dyDescent="0.3">
      <c r="A165" s="69"/>
      <c r="B165" s="88" t="s">
        <v>656</v>
      </c>
      <c r="C165" s="154" t="s">
        <v>6965</v>
      </c>
      <c r="D165" s="120">
        <v>26.15</v>
      </c>
      <c r="E165" s="80"/>
      <c r="F165" s="80">
        <v>3</v>
      </c>
      <c r="G165" s="99">
        <v>521.42999999999995</v>
      </c>
      <c r="H165" s="44">
        <f t="shared" si="6"/>
        <v>0.15045164259823945</v>
      </c>
      <c r="I165" s="80"/>
    </row>
    <row r="166" spans="1:9" x14ac:dyDescent="0.3">
      <c r="A166" s="69"/>
      <c r="B166" s="88" t="s">
        <v>657</v>
      </c>
      <c r="C166" s="86" t="s">
        <v>6966</v>
      </c>
      <c r="D166" s="120">
        <v>3</v>
      </c>
      <c r="E166" s="80">
        <v>1</v>
      </c>
      <c r="F166" s="80">
        <v>1</v>
      </c>
      <c r="G166" s="99">
        <v>1042.8599999999999</v>
      </c>
      <c r="H166" s="44">
        <f t="shared" ref="H166:H197" si="7">+(D166*F166)/G166</f>
        <v>2.8767044473850759E-3</v>
      </c>
      <c r="I166" s="80"/>
    </row>
    <row r="167" spans="1:9" x14ac:dyDescent="0.3">
      <c r="A167" s="69"/>
      <c r="B167" s="88" t="s">
        <v>658</v>
      </c>
      <c r="C167" s="86" t="s">
        <v>5652</v>
      </c>
      <c r="D167" s="120">
        <v>74.989999999999995</v>
      </c>
      <c r="E167" s="80"/>
      <c r="F167" s="80">
        <v>1</v>
      </c>
      <c r="G167" s="99">
        <v>521.42999999999995</v>
      </c>
      <c r="H167" s="44">
        <f t="shared" si="7"/>
        <v>0.14381604433960454</v>
      </c>
      <c r="I167" s="80"/>
    </row>
    <row r="168" spans="1:9" x14ac:dyDescent="0.3">
      <c r="A168" s="69"/>
      <c r="B168" s="88" t="s">
        <v>659</v>
      </c>
      <c r="C168" s="73" t="s">
        <v>5653</v>
      </c>
      <c r="D168" s="120">
        <v>79</v>
      </c>
      <c r="E168" s="80"/>
      <c r="F168" s="80">
        <v>2</v>
      </c>
      <c r="G168" s="99">
        <v>521.42999999999995</v>
      </c>
      <c r="H168" s="44">
        <f t="shared" si="7"/>
        <v>0.30301286845789466</v>
      </c>
      <c r="I168" s="80"/>
    </row>
    <row r="169" spans="1:9" x14ac:dyDescent="0.3">
      <c r="A169" s="69"/>
      <c r="B169" s="88" t="s">
        <v>660</v>
      </c>
      <c r="C169" s="73" t="s">
        <v>5654</v>
      </c>
      <c r="D169" s="120">
        <v>79</v>
      </c>
      <c r="E169" s="80"/>
      <c r="F169" s="80">
        <v>2</v>
      </c>
      <c r="G169" s="99">
        <v>521.42999999999995</v>
      </c>
      <c r="H169" s="44">
        <f t="shared" si="7"/>
        <v>0.30301286845789466</v>
      </c>
      <c r="I169" s="80"/>
    </row>
    <row r="170" spans="1:9" x14ac:dyDescent="0.3">
      <c r="A170" s="69"/>
      <c r="B170" s="88" t="s">
        <v>661</v>
      </c>
      <c r="C170" s="86" t="s">
        <v>508</v>
      </c>
      <c r="D170" s="120">
        <v>17.05</v>
      </c>
      <c r="E170" s="80"/>
      <c r="F170" s="80">
        <v>4</v>
      </c>
      <c r="G170" s="99">
        <v>260.70999999999998</v>
      </c>
      <c r="H170" s="44">
        <f t="shared" si="7"/>
        <v>0.26159334126040429</v>
      </c>
      <c r="I170" s="80"/>
    </row>
    <row r="171" spans="1:9" x14ac:dyDescent="0.3">
      <c r="A171" s="69"/>
      <c r="B171" s="88" t="s">
        <v>662</v>
      </c>
      <c r="C171" s="86" t="s">
        <v>105</v>
      </c>
      <c r="D171" s="120">
        <v>9</v>
      </c>
      <c r="E171" s="80">
        <v>4</v>
      </c>
      <c r="F171" s="80">
        <v>2</v>
      </c>
      <c r="G171" s="99">
        <v>260.70999999999998</v>
      </c>
      <c r="H171" s="44">
        <f t="shared" si="7"/>
        <v>6.904223083119175E-2</v>
      </c>
      <c r="I171" s="80"/>
    </row>
    <row r="172" spans="1:9" x14ac:dyDescent="0.3">
      <c r="A172" s="69"/>
      <c r="B172" s="88" t="s">
        <v>663</v>
      </c>
      <c r="C172" s="86" t="s">
        <v>106</v>
      </c>
      <c r="D172" s="120">
        <v>2.99</v>
      </c>
      <c r="E172" s="80">
        <v>6</v>
      </c>
      <c r="F172" s="80">
        <v>1</v>
      </c>
      <c r="G172" s="99">
        <v>260.70999999999998</v>
      </c>
      <c r="H172" s="44">
        <f t="shared" si="7"/>
        <v>1.1468681676959075E-2</v>
      </c>
      <c r="I172" s="80"/>
    </row>
    <row r="173" spans="1:9" x14ac:dyDescent="0.3">
      <c r="A173" s="69"/>
      <c r="B173" s="88" t="s">
        <v>664</v>
      </c>
      <c r="C173" s="86" t="s">
        <v>6925</v>
      </c>
      <c r="D173" s="120">
        <v>6.5</v>
      </c>
      <c r="E173" s="80">
        <v>1</v>
      </c>
      <c r="F173" s="80">
        <v>1</v>
      </c>
      <c r="G173" s="99">
        <v>521.42999999999995</v>
      </c>
      <c r="H173" s="44">
        <f t="shared" si="7"/>
        <v>1.2465719272001996E-2</v>
      </c>
      <c r="I173" s="80"/>
    </row>
    <row r="174" spans="1:9" x14ac:dyDescent="0.3">
      <c r="A174" s="69"/>
      <c r="B174" s="88" t="s">
        <v>665</v>
      </c>
      <c r="C174" s="86" t="s">
        <v>317</v>
      </c>
      <c r="D174" s="120">
        <v>23.99</v>
      </c>
      <c r="E174" s="80"/>
      <c r="F174" s="80">
        <v>1</v>
      </c>
      <c r="G174" s="99">
        <v>521.42999999999995</v>
      </c>
      <c r="H174" s="44">
        <f t="shared" si="7"/>
        <v>4.6008093128511979E-2</v>
      </c>
      <c r="I174" s="80"/>
    </row>
    <row r="175" spans="1:9" x14ac:dyDescent="0.3">
      <c r="A175" s="69"/>
      <c r="B175" s="88" t="s">
        <v>666</v>
      </c>
      <c r="C175" s="86" t="s">
        <v>107</v>
      </c>
      <c r="D175" s="120">
        <v>17</v>
      </c>
      <c r="E175" s="80">
        <v>12</v>
      </c>
      <c r="F175" s="80">
        <v>2</v>
      </c>
      <c r="G175" s="99">
        <v>156.43</v>
      </c>
      <c r="H175" s="44">
        <f t="shared" si="7"/>
        <v>0.21734961324554114</v>
      </c>
      <c r="I175" s="80"/>
    </row>
    <row r="176" spans="1:9" x14ac:dyDescent="0.3">
      <c r="A176" s="69"/>
      <c r="B176" s="88" t="s">
        <v>667</v>
      </c>
      <c r="C176" s="86" t="s">
        <v>108</v>
      </c>
      <c r="D176" s="120">
        <v>7.2</v>
      </c>
      <c r="E176" s="80">
        <v>1</v>
      </c>
      <c r="F176" s="80">
        <v>6</v>
      </c>
      <c r="G176" s="99">
        <v>260.70999999999998</v>
      </c>
      <c r="H176" s="44">
        <f t="shared" si="7"/>
        <v>0.16570135399486022</v>
      </c>
      <c r="I176" s="80"/>
    </row>
    <row r="177" spans="1:9" x14ac:dyDescent="0.3">
      <c r="A177" s="69"/>
      <c r="B177" s="88" t="s">
        <v>668</v>
      </c>
      <c r="C177" s="86" t="s">
        <v>2943</v>
      </c>
      <c r="D177" s="120">
        <v>2.5</v>
      </c>
      <c r="E177" s="80">
        <v>4</v>
      </c>
      <c r="F177" s="80">
        <v>1</v>
      </c>
      <c r="G177" s="99">
        <v>1042.8599999999999</v>
      </c>
      <c r="H177" s="44">
        <f t="shared" si="7"/>
        <v>2.3972537061542299E-3</v>
      </c>
      <c r="I177" s="80"/>
    </row>
    <row r="178" spans="1:9" x14ac:dyDescent="0.3">
      <c r="A178" s="69"/>
      <c r="B178" s="88" t="s">
        <v>669</v>
      </c>
      <c r="C178" s="73" t="s">
        <v>109</v>
      </c>
      <c r="D178" s="120">
        <v>22</v>
      </c>
      <c r="E178" s="80">
        <v>24</v>
      </c>
      <c r="F178" s="80">
        <v>1</v>
      </c>
      <c r="G178" s="99">
        <v>1042.8599999999999</v>
      </c>
      <c r="H178" s="44">
        <f t="shared" si="7"/>
        <v>2.1095832614157223E-2</v>
      </c>
      <c r="I178" s="80"/>
    </row>
    <row r="179" spans="1:9" x14ac:dyDescent="0.3">
      <c r="A179" s="69"/>
      <c r="B179" s="88" t="s">
        <v>670</v>
      </c>
      <c r="C179" s="86" t="s">
        <v>318</v>
      </c>
      <c r="D179" s="120">
        <v>8</v>
      </c>
      <c r="E179" s="80">
        <v>2</v>
      </c>
      <c r="F179" s="80">
        <v>1</v>
      </c>
      <c r="G179" s="99">
        <v>1042.8599999999999</v>
      </c>
      <c r="H179" s="44">
        <f t="shared" si="7"/>
        <v>7.6712118596935358E-3</v>
      </c>
      <c r="I179" s="80"/>
    </row>
    <row r="180" spans="1:9" x14ac:dyDescent="0.3">
      <c r="A180" s="69"/>
      <c r="B180" s="88" t="s">
        <v>671</v>
      </c>
      <c r="C180" s="86" t="s">
        <v>509</v>
      </c>
      <c r="D180" s="120">
        <v>1.2</v>
      </c>
      <c r="E180" s="80">
        <v>1</v>
      </c>
      <c r="F180" s="80">
        <v>1</v>
      </c>
      <c r="G180" s="99">
        <v>1042.8599999999999</v>
      </c>
      <c r="H180" s="44">
        <f t="shared" si="7"/>
        <v>1.1506817789540304E-3</v>
      </c>
      <c r="I180" s="80"/>
    </row>
    <row r="181" spans="1:9" x14ac:dyDescent="0.3">
      <c r="A181" s="69"/>
      <c r="B181" s="88" t="s">
        <v>672</v>
      </c>
      <c r="C181" s="86" t="s">
        <v>510</v>
      </c>
      <c r="D181" s="120">
        <v>4.5</v>
      </c>
      <c r="E181" s="80">
        <v>4</v>
      </c>
      <c r="F181" s="80">
        <v>2</v>
      </c>
      <c r="G181" s="99">
        <v>156.43</v>
      </c>
      <c r="H181" s="44">
        <f t="shared" si="7"/>
        <v>5.7533721153231472E-2</v>
      </c>
      <c r="I181" s="80"/>
    </row>
    <row r="182" spans="1:9" x14ac:dyDescent="0.3">
      <c r="A182" s="69"/>
      <c r="B182" s="88" t="s">
        <v>673</v>
      </c>
      <c r="C182" s="73" t="s">
        <v>511</v>
      </c>
      <c r="D182" s="120">
        <v>4</v>
      </c>
      <c r="E182" s="80">
        <v>4</v>
      </c>
      <c r="F182" s="80">
        <v>2</v>
      </c>
      <c r="G182" s="99">
        <v>156.43</v>
      </c>
      <c r="H182" s="44">
        <f t="shared" si="7"/>
        <v>5.1141085469539091E-2</v>
      </c>
      <c r="I182" s="80"/>
    </row>
    <row r="183" spans="1:9" x14ac:dyDescent="0.3">
      <c r="A183" s="69"/>
      <c r="B183" s="88" t="s">
        <v>674</v>
      </c>
      <c r="C183" s="73" t="s">
        <v>111</v>
      </c>
      <c r="D183" s="120">
        <v>9</v>
      </c>
      <c r="E183" s="80">
        <v>4</v>
      </c>
      <c r="F183" s="80">
        <v>2</v>
      </c>
      <c r="G183" s="99">
        <v>156.43</v>
      </c>
      <c r="H183" s="44">
        <f t="shared" si="7"/>
        <v>0.11506744230646294</v>
      </c>
      <c r="I183" s="80"/>
    </row>
    <row r="184" spans="1:9" x14ac:dyDescent="0.3">
      <c r="A184" s="69"/>
      <c r="B184" s="88" t="s">
        <v>675</v>
      </c>
      <c r="C184" s="73" t="s">
        <v>320</v>
      </c>
      <c r="D184" s="120">
        <v>2</v>
      </c>
      <c r="E184" s="80">
        <v>2</v>
      </c>
      <c r="F184" s="80">
        <v>1</v>
      </c>
      <c r="G184" s="99">
        <v>1042.8599999999999</v>
      </c>
      <c r="H184" s="44">
        <f t="shared" si="7"/>
        <v>1.917802964923384E-3</v>
      </c>
      <c r="I184" s="80"/>
    </row>
    <row r="185" spans="1:9" x14ac:dyDescent="0.3">
      <c r="A185" s="69"/>
      <c r="B185" s="88" t="s">
        <v>676</v>
      </c>
      <c r="C185" s="86" t="s">
        <v>112</v>
      </c>
      <c r="D185" s="120">
        <v>9.6</v>
      </c>
      <c r="E185" s="80">
        <v>1</v>
      </c>
      <c r="F185" s="80">
        <v>1</v>
      </c>
      <c r="G185" s="99">
        <v>1042.8599999999999</v>
      </c>
      <c r="H185" s="44">
        <f t="shared" si="7"/>
        <v>9.205454231632243E-3</v>
      </c>
      <c r="I185" s="80"/>
    </row>
    <row r="186" spans="1:9" x14ac:dyDescent="0.3">
      <c r="A186" s="69"/>
      <c r="B186" s="88" t="s">
        <v>677</v>
      </c>
      <c r="C186" s="86" t="s">
        <v>5657</v>
      </c>
      <c r="D186" s="120">
        <v>1.2</v>
      </c>
      <c r="E186" s="80">
        <v>1</v>
      </c>
      <c r="F186" s="80">
        <v>1</v>
      </c>
      <c r="G186" s="99">
        <v>1042.8599999999999</v>
      </c>
      <c r="H186" s="44">
        <f t="shared" si="7"/>
        <v>1.1506817789540304E-3</v>
      </c>
      <c r="I186" s="80"/>
    </row>
    <row r="187" spans="1:9" x14ac:dyDescent="0.3">
      <c r="A187" s="69"/>
      <c r="B187" s="88" t="s">
        <v>678</v>
      </c>
      <c r="C187" s="73" t="s">
        <v>5658</v>
      </c>
      <c r="D187" s="120">
        <v>1.2</v>
      </c>
      <c r="E187" s="80"/>
      <c r="F187" s="80">
        <v>1</v>
      </c>
      <c r="G187" s="99">
        <v>1042.8599999999999</v>
      </c>
      <c r="H187" s="44">
        <f t="shared" si="7"/>
        <v>1.1506817789540304E-3</v>
      </c>
      <c r="I187" s="80"/>
    </row>
    <row r="188" spans="1:9" x14ac:dyDescent="0.3">
      <c r="A188" s="69"/>
      <c r="B188" s="88" t="s">
        <v>679</v>
      </c>
      <c r="C188" s="73" t="s">
        <v>113</v>
      </c>
      <c r="D188" s="120">
        <v>39.99</v>
      </c>
      <c r="E188" s="80">
        <v>1</v>
      </c>
      <c r="F188" s="80">
        <v>1</v>
      </c>
      <c r="G188" s="99">
        <v>365</v>
      </c>
      <c r="H188" s="44">
        <f t="shared" si="7"/>
        <v>0.10956164383561644</v>
      </c>
      <c r="I188" s="80"/>
    </row>
    <row r="189" spans="1:9" x14ac:dyDescent="0.3">
      <c r="A189" s="69"/>
      <c r="B189" s="88" t="s">
        <v>680</v>
      </c>
      <c r="C189" s="73" t="s">
        <v>114</v>
      </c>
      <c r="D189" s="120">
        <v>210</v>
      </c>
      <c r="E189" s="80"/>
      <c r="F189" s="80">
        <v>1</v>
      </c>
      <c r="G189" s="99">
        <v>521.42999999999995</v>
      </c>
      <c r="H189" s="44">
        <f t="shared" si="7"/>
        <v>0.40273862263391064</v>
      </c>
      <c r="I189" s="80"/>
    </row>
    <row r="190" spans="1:9" x14ac:dyDescent="0.3">
      <c r="A190" s="69"/>
      <c r="B190" s="88" t="s">
        <v>681</v>
      </c>
      <c r="C190" s="73" t="s">
        <v>115</v>
      </c>
      <c r="D190" s="120">
        <v>249</v>
      </c>
      <c r="E190" s="80"/>
      <c r="F190" s="80">
        <v>1</v>
      </c>
      <c r="G190" s="99">
        <v>521.42999999999995</v>
      </c>
      <c r="H190" s="44">
        <f t="shared" si="7"/>
        <v>0.47753293826592258</v>
      </c>
      <c r="I190" s="80"/>
    </row>
    <row r="191" spans="1:9" x14ac:dyDescent="0.3">
      <c r="A191" s="69"/>
      <c r="B191" s="88" t="s">
        <v>682</v>
      </c>
      <c r="C191" s="73" t="s">
        <v>116</v>
      </c>
      <c r="D191" s="120">
        <v>220</v>
      </c>
      <c r="E191" s="80"/>
      <c r="F191" s="80">
        <v>1</v>
      </c>
      <c r="G191" s="99">
        <v>521.42999999999995</v>
      </c>
      <c r="H191" s="44">
        <f t="shared" si="7"/>
        <v>0.42191665228314446</v>
      </c>
      <c r="I191" s="80"/>
    </row>
    <row r="192" spans="1:9" x14ac:dyDescent="0.3">
      <c r="A192" s="69"/>
      <c r="B192" s="88" t="s">
        <v>683</v>
      </c>
      <c r="C192" s="73" t="s">
        <v>117</v>
      </c>
      <c r="D192" s="120">
        <v>7.29</v>
      </c>
      <c r="E192" s="80"/>
      <c r="F192" s="80">
        <v>1</v>
      </c>
      <c r="G192" s="99">
        <v>208.57</v>
      </c>
      <c r="H192" s="44">
        <f t="shared" si="7"/>
        <v>3.4952294193795849E-2</v>
      </c>
      <c r="I192" s="80"/>
    </row>
    <row r="193" spans="1:9" x14ac:dyDescent="0.3">
      <c r="A193" s="69"/>
      <c r="B193" s="88" t="s">
        <v>684</v>
      </c>
      <c r="C193" s="73" t="s">
        <v>118</v>
      </c>
      <c r="D193" s="120">
        <v>9.99</v>
      </c>
      <c r="E193" s="80"/>
      <c r="F193" s="80">
        <v>1</v>
      </c>
      <c r="G193" s="99">
        <v>208.57</v>
      </c>
      <c r="H193" s="44">
        <f t="shared" si="7"/>
        <v>4.7897588339646163E-2</v>
      </c>
      <c r="I193" s="80"/>
    </row>
    <row r="194" spans="1:9" x14ac:dyDescent="0.3">
      <c r="A194" s="69"/>
      <c r="B194" s="88" t="s">
        <v>685</v>
      </c>
      <c r="C194" s="73" t="s">
        <v>512</v>
      </c>
      <c r="D194" s="120">
        <v>14.99</v>
      </c>
      <c r="E194" s="80">
        <v>1</v>
      </c>
      <c r="F194" s="80">
        <v>1</v>
      </c>
      <c r="G194" s="99">
        <v>260.70999999999998</v>
      </c>
      <c r="H194" s="44">
        <f t="shared" si="7"/>
        <v>5.7496835564420243E-2</v>
      </c>
      <c r="I194" s="80"/>
    </row>
    <row r="195" spans="1:9" x14ac:dyDescent="0.3">
      <c r="A195" s="69"/>
      <c r="B195" s="88" t="s">
        <v>686</v>
      </c>
      <c r="C195" s="73" t="s">
        <v>513</v>
      </c>
      <c r="D195" s="120">
        <v>32</v>
      </c>
      <c r="E195" s="80"/>
      <c r="F195" s="80">
        <v>1</v>
      </c>
      <c r="G195" s="99">
        <v>365</v>
      </c>
      <c r="H195" s="44">
        <f t="shared" si="7"/>
        <v>8.7671232876712329E-2</v>
      </c>
      <c r="I195" s="80"/>
    </row>
    <row r="196" spans="1:9" x14ac:dyDescent="0.3">
      <c r="A196" s="69"/>
      <c r="B196" s="88" t="s">
        <v>687</v>
      </c>
      <c r="C196" s="73" t="s">
        <v>119</v>
      </c>
      <c r="D196" s="120">
        <v>36</v>
      </c>
      <c r="E196" s="80"/>
      <c r="F196" s="80">
        <v>1</v>
      </c>
      <c r="G196" s="99">
        <v>1042.8599999999999</v>
      </c>
      <c r="H196" s="44">
        <f t="shared" si="7"/>
        <v>3.4520453368620911E-2</v>
      </c>
      <c r="I196" s="80"/>
    </row>
    <row r="197" spans="1:9" x14ac:dyDescent="0.3">
      <c r="A197" s="69"/>
      <c r="B197" s="88" t="s">
        <v>688</v>
      </c>
      <c r="C197" s="86" t="s">
        <v>321</v>
      </c>
      <c r="D197" s="120">
        <v>25</v>
      </c>
      <c r="E197" s="80"/>
      <c r="F197" s="80">
        <v>1</v>
      </c>
      <c r="G197" s="99">
        <v>104.29</v>
      </c>
      <c r="H197" s="44">
        <f t="shared" si="7"/>
        <v>0.23971617604755968</v>
      </c>
      <c r="I197" s="80"/>
    </row>
    <row r="198" spans="1:9" x14ac:dyDescent="0.3">
      <c r="A198" s="73"/>
      <c r="B198" s="88" t="s">
        <v>689</v>
      </c>
      <c r="C198" s="81" t="s">
        <v>514</v>
      </c>
      <c r="D198" s="120">
        <v>20</v>
      </c>
      <c r="E198" s="80"/>
      <c r="F198" s="80">
        <v>1</v>
      </c>
      <c r="G198" s="99">
        <v>1042.8599999999999</v>
      </c>
      <c r="H198" s="44">
        <f t="shared" ref="H198:H229" si="8">+(D198*F198)/G198</f>
        <v>1.917802964923384E-2</v>
      </c>
      <c r="I198" s="80"/>
    </row>
    <row r="199" spans="1:9" x14ac:dyDescent="0.3">
      <c r="A199" s="73"/>
      <c r="B199" s="88" t="s">
        <v>690</v>
      </c>
      <c r="C199" s="73" t="s">
        <v>120</v>
      </c>
      <c r="D199" s="120">
        <v>33</v>
      </c>
      <c r="E199" s="80"/>
      <c r="F199" s="80">
        <v>1</v>
      </c>
      <c r="G199" s="99">
        <v>782.14</v>
      </c>
      <c r="H199" s="44">
        <f t="shared" si="8"/>
        <v>4.2191934947707573E-2</v>
      </c>
      <c r="I199" s="80"/>
    </row>
    <row r="200" spans="1:9" x14ac:dyDescent="0.3">
      <c r="A200" s="73"/>
      <c r="B200" s="88" t="s">
        <v>691</v>
      </c>
      <c r="C200" s="73" t="s">
        <v>123</v>
      </c>
      <c r="D200" s="120">
        <v>5.25</v>
      </c>
      <c r="E200" s="80"/>
      <c r="F200" s="80">
        <v>1</v>
      </c>
      <c r="G200" s="99">
        <v>782.14</v>
      </c>
      <c r="H200" s="44">
        <f t="shared" si="8"/>
        <v>6.7123532871352955E-3</v>
      </c>
      <c r="I200" s="80"/>
    </row>
    <row r="201" spans="1:9" x14ac:dyDescent="0.3">
      <c r="A201" s="73"/>
      <c r="B201" s="88" t="s">
        <v>692</v>
      </c>
      <c r="C201" s="86" t="s">
        <v>1241</v>
      </c>
      <c r="D201" s="120">
        <v>3.6</v>
      </c>
      <c r="E201" s="80">
        <v>1</v>
      </c>
      <c r="F201" s="80">
        <v>1</v>
      </c>
      <c r="G201" s="99">
        <v>521.42999999999995</v>
      </c>
      <c r="H201" s="44">
        <f t="shared" si="8"/>
        <v>6.9040906737241822E-3</v>
      </c>
      <c r="I201" s="80"/>
    </row>
    <row r="202" spans="1:9" x14ac:dyDescent="0.3">
      <c r="A202" s="73"/>
      <c r="B202" s="88" t="s">
        <v>693</v>
      </c>
      <c r="C202" s="86" t="s">
        <v>1242</v>
      </c>
      <c r="D202" s="120">
        <v>3.6</v>
      </c>
      <c r="E202" s="80">
        <v>1</v>
      </c>
      <c r="F202" s="80">
        <v>1</v>
      </c>
      <c r="G202" s="99">
        <v>521.42999999999995</v>
      </c>
      <c r="H202" s="44">
        <f t="shared" si="8"/>
        <v>6.9040906737241822E-3</v>
      </c>
      <c r="I202" s="80"/>
    </row>
    <row r="203" spans="1:9" x14ac:dyDescent="0.3">
      <c r="A203" s="73"/>
      <c r="B203" s="88" t="s">
        <v>694</v>
      </c>
      <c r="C203" s="86" t="s">
        <v>555</v>
      </c>
      <c r="D203" s="120">
        <v>4</v>
      </c>
      <c r="E203" s="80"/>
      <c r="F203" s="80">
        <v>1</v>
      </c>
      <c r="G203" s="99">
        <v>521.42999999999995</v>
      </c>
      <c r="H203" s="44">
        <f t="shared" si="8"/>
        <v>7.6712118596935358E-3</v>
      </c>
      <c r="I203" s="80"/>
    </row>
    <row r="204" spans="1:9" x14ac:dyDescent="0.3">
      <c r="A204" s="73"/>
      <c r="B204" s="88" t="s">
        <v>695</v>
      </c>
      <c r="C204" s="86" t="s">
        <v>322</v>
      </c>
      <c r="D204" s="120">
        <v>5</v>
      </c>
      <c r="E204" s="80"/>
      <c r="F204" s="80">
        <v>1</v>
      </c>
      <c r="G204" s="99">
        <v>521.42999999999995</v>
      </c>
      <c r="H204" s="44">
        <f t="shared" si="8"/>
        <v>9.5890148246169198E-3</v>
      </c>
      <c r="I204" s="80"/>
    </row>
    <row r="205" spans="1:9" x14ac:dyDescent="0.3">
      <c r="A205" s="73"/>
      <c r="B205" s="88" t="s">
        <v>696</v>
      </c>
      <c r="C205" s="73" t="s">
        <v>515</v>
      </c>
      <c r="D205" s="120">
        <v>5</v>
      </c>
      <c r="E205" s="80">
        <v>1</v>
      </c>
      <c r="F205" s="80">
        <v>2</v>
      </c>
      <c r="G205" s="99">
        <v>521.42999999999995</v>
      </c>
      <c r="H205" s="44">
        <f t="shared" si="8"/>
        <v>1.917802964923384E-2</v>
      </c>
      <c r="I205" s="80"/>
    </row>
    <row r="206" spans="1:9" x14ac:dyDescent="0.3">
      <c r="A206" s="73"/>
      <c r="B206" s="88" t="s">
        <v>697</v>
      </c>
      <c r="C206" s="73" t="s">
        <v>327</v>
      </c>
      <c r="D206" s="120">
        <v>1.2</v>
      </c>
      <c r="E206" s="80"/>
      <c r="F206" s="80">
        <v>1</v>
      </c>
      <c r="G206" s="99">
        <v>1042.8599999999999</v>
      </c>
      <c r="H206" s="44">
        <f t="shared" si="8"/>
        <v>1.1506817789540304E-3</v>
      </c>
      <c r="I206" s="80"/>
    </row>
    <row r="207" spans="1:9" x14ac:dyDescent="0.3">
      <c r="A207" s="73"/>
      <c r="B207" s="88" t="s">
        <v>698</v>
      </c>
      <c r="C207" s="73" t="s">
        <v>271</v>
      </c>
      <c r="D207" s="120">
        <v>1.2</v>
      </c>
      <c r="E207" s="80">
        <v>1</v>
      </c>
      <c r="F207" s="80">
        <v>1</v>
      </c>
      <c r="G207" s="99">
        <v>521.42999999999995</v>
      </c>
      <c r="H207" s="44">
        <f t="shared" si="8"/>
        <v>2.3013635579080607E-3</v>
      </c>
      <c r="I207" s="80"/>
    </row>
    <row r="208" spans="1:9" x14ac:dyDescent="0.3">
      <c r="A208" s="73"/>
      <c r="B208" s="88" t="s">
        <v>699</v>
      </c>
      <c r="C208" s="86" t="s">
        <v>121</v>
      </c>
      <c r="D208" s="120">
        <v>4</v>
      </c>
      <c r="E208" s="80">
        <v>1</v>
      </c>
      <c r="F208" s="80">
        <v>1</v>
      </c>
      <c r="G208" s="99">
        <v>521.42999999999995</v>
      </c>
      <c r="H208" s="44">
        <f t="shared" si="8"/>
        <v>7.6712118596935358E-3</v>
      </c>
      <c r="I208" s="80"/>
    </row>
    <row r="209" spans="1:9" x14ac:dyDescent="0.3">
      <c r="A209" s="73"/>
      <c r="B209" s="88" t="s">
        <v>700</v>
      </c>
      <c r="C209" s="86" t="s">
        <v>324</v>
      </c>
      <c r="D209" s="120">
        <v>23</v>
      </c>
      <c r="E209" s="80">
        <v>1</v>
      </c>
      <c r="F209" s="80">
        <v>1</v>
      </c>
      <c r="G209" s="99">
        <v>521.42999999999995</v>
      </c>
      <c r="H209" s="44">
        <f t="shared" si="8"/>
        <v>4.4109468193237834E-2</v>
      </c>
      <c r="I209" s="80"/>
    </row>
    <row r="210" spans="1:9" x14ac:dyDescent="0.3">
      <c r="A210" s="73"/>
      <c r="B210" s="88" t="s">
        <v>701</v>
      </c>
      <c r="C210" s="86" t="s">
        <v>124</v>
      </c>
      <c r="D210" s="120">
        <v>26</v>
      </c>
      <c r="E210" s="80">
        <v>9</v>
      </c>
      <c r="F210" s="80">
        <v>1</v>
      </c>
      <c r="G210" s="99">
        <v>260.70999999999998</v>
      </c>
      <c r="H210" s="44">
        <f t="shared" si="8"/>
        <v>9.9727666756165859E-2</v>
      </c>
      <c r="I210" s="80"/>
    </row>
    <row r="211" spans="1:9" x14ac:dyDescent="0.3">
      <c r="A211" s="73"/>
      <c r="B211" s="88" t="s">
        <v>702</v>
      </c>
      <c r="C211" s="73" t="s">
        <v>125</v>
      </c>
      <c r="D211" s="120">
        <v>1.2</v>
      </c>
      <c r="E211" s="80"/>
      <c r="F211" s="80">
        <v>1</v>
      </c>
      <c r="G211" s="99">
        <v>260.70999999999998</v>
      </c>
      <c r="H211" s="44">
        <f t="shared" si="8"/>
        <v>4.6028153887461166E-3</v>
      </c>
      <c r="I211" s="80"/>
    </row>
    <row r="212" spans="1:9" x14ac:dyDescent="0.3">
      <c r="A212" s="73"/>
      <c r="B212" s="88" t="s">
        <v>703</v>
      </c>
      <c r="C212" s="73" t="s">
        <v>326</v>
      </c>
      <c r="D212" s="120">
        <v>0</v>
      </c>
      <c r="E212" s="80">
        <v>1</v>
      </c>
      <c r="F212" s="80">
        <v>1</v>
      </c>
      <c r="G212" s="99">
        <v>782.14</v>
      </c>
      <c r="H212" s="44">
        <f t="shared" si="8"/>
        <v>0</v>
      </c>
      <c r="I212" s="80"/>
    </row>
    <row r="213" spans="1:9" x14ac:dyDescent="0.3">
      <c r="A213" s="73"/>
      <c r="B213" s="88" t="s">
        <v>704</v>
      </c>
      <c r="C213" s="73" t="s">
        <v>126</v>
      </c>
      <c r="D213" s="120">
        <v>6.5</v>
      </c>
      <c r="E213" s="80"/>
      <c r="F213" s="80">
        <v>1</v>
      </c>
      <c r="G213" s="99">
        <v>1042.8599999999999</v>
      </c>
      <c r="H213" s="44">
        <f t="shared" si="8"/>
        <v>6.2328596360009978E-3</v>
      </c>
      <c r="I213" s="80"/>
    </row>
    <row r="214" spans="1:9" x14ac:dyDescent="0.3">
      <c r="A214" s="73"/>
      <c r="B214" s="88" t="s">
        <v>705</v>
      </c>
      <c r="C214" s="73" t="s">
        <v>128</v>
      </c>
      <c r="D214" s="120">
        <v>10</v>
      </c>
      <c r="E214" s="80">
        <v>1</v>
      </c>
      <c r="F214" s="80">
        <v>1</v>
      </c>
      <c r="G214" s="99">
        <v>1042.8599999999999</v>
      </c>
      <c r="H214" s="44">
        <f t="shared" si="8"/>
        <v>9.5890148246169198E-3</v>
      </c>
      <c r="I214" s="80"/>
    </row>
    <row r="215" spans="1:9" x14ac:dyDescent="0.3">
      <c r="A215" s="73"/>
      <c r="B215" s="88" t="s">
        <v>706</v>
      </c>
      <c r="C215" s="73" t="s">
        <v>1306</v>
      </c>
      <c r="D215" s="120">
        <v>3</v>
      </c>
      <c r="E215" s="80">
        <v>2</v>
      </c>
      <c r="F215" s="80">
        <v>1</v>
      </c>
      <c r="G215" s="99">
        <v>208.57</v>
      </c>
      <c r="H215" s="44">
        <f t="shared" si="8"/>
        <v>1.4383660162055905E-2</v>
      </c>
      <c r="I215" s="80"/>
    </row>
    <row r="216" spans="1:9" x14ac:dyDescent="0.3">
      <c r="A216" s="73"/>
      <c r="B216" s="88" t="s">
        <v>707</v>
      </c>
      <c r="C216" s="73" t="s">
        <v>323</v>
      </c>
      <c r="D216" s="120">
        <v>14</v>
      </c>
      <c r="E216" s="80">
        <v>3</v>
      </c>
      <c r="F216" s="80">
        <v>1</v>
      </c>
      <c r="G216" s="99">
        <v>1042.8599999999999</v>
      </c>
      <c r="H216" s="44">
        <f t="shared" si="8"/>
        <v>1.3424620754463688E-2</v>
      </c>
      <c r="I216" s="80"/>
    </row>
    <row r="217" spans="1:9" x14ac:dyDescent="0.3">
      <c r="A217" s="73"/>
      <c r="B217" s="88" t="s">
        <v>708</v>
      </c>
      <c r="C217" s="73" t="s">
        <v>137</v>
      </c>
      <c r="D217" s="120">
        <v>5</v>
      </c>
      <c r="E217" s="80">
        <v>1</v>
      </c>
      <c r="F217" s="80">
        <v>1</v>
      </c>
      <c r="G217" s="99">
        <v>1042.8599999999999</v>
      </c>
      <c r="H217" s="44">
        <f t="shared" si="8"/>
        <v>4.7945074123084599E-3</v>
      </c>
      <c r="I217" s="80"/>
    </row>
    <row r="218" spans="1:9" x14ac:dyDescent="0.3">
      <c r="A218" s="73"/>
      <c r="B218" s="88" t="s">
        <v>709</v>
      </c>
      <c r="C218" s="73" t="s">
        <v>131</v>
      </c>
      <c r="D218" s="120">
        <v>20</v>
      </c>
      <c r="E218" s="80">
        <v>4</v>
      </c>
      <c r="F218" s="80">
        <v>1</v>
      </c>
      <c r="G218" s="99">
        <v>104.29</v>
      </c>
      <c r="H218" s="44">
        <f t="shared" si="8"/>
        <v>0.19177294083804775</v>
      </c>
      <c r="I218" s="80"/>
    </row>
    <row r="219" spans="1:9" x14ac:dyDescent="0.3">
      <c r="A219" s="73"/>
      <c r="B219" s="88" t="s">
        <v>710</v>
      </c>
      <c r="C219" s="73" t="s">
        <v>133</v>
      </c>
      <c r="D219" s="120">
        <v>1.2</v>
      </c>
      <c r="E219" s="80"/>
      <c r="F219" s="80">
        <v>1</v>
      </c>
      <c r="G219" s="99">
        <v>1042.8599999999999</v>
      </c>
      <c r="H219" s="44">
        <f t="shared" si="8"/>
        <v>1.1506817789540304E-3</v>
      </c>
      <c r="I219" s="80"/>
    </row>
    <row r="220" spans="1:9" x14ac:dyDescent="0.3">
      <c r="A220" s="73"/>
      <c r="B220" s="88" t="s">
        <v>711</v>
      </c>
      <c r="C220" s="86" t="s">
        <v>134</v>
      </c>
      <c r="D220" s="120">
        <v>11.99</v>
      </c>
      <c r="E220" s="80"/>
      <c r="F220" s="80">
        <v>1</v>
      </c>
      <c r="G220" s="99">
        <v>521.42999999999995</v>
      </c>
      <c r="H220" s="44">
        <f t="shared" si="8"/>
        <v>2.2994457549431375E-2</v>
      </c>
      <c r="I220" s="80"/>
    </row>
    <row r="221" spans="1:9" x14ac:dyDescent="0.3">
      <c r="A221" s="73"/>
      <c r="B221" s="88" t="s">
        <v>712</v>
      </c>
      <c r="C221" s="50" t="s">
        <v>158</v>
      </c>
      <c r="D221" s="120">
        <v>3.95</v>
      </c>
      <c r="E221" s="80">
        <v>20</v>
      </c>
      <c r="F221" s="80">
        <v>1</v>
      </c>
      <c r="G221" s="99">
        <v>6.6</v>
      </c>
      <c r="H221" s="44">
        <f t="shared" si="8"/>
        <v>0.59848484848484851</v>
      </c>
      <c r="I221" s="80"/>
    </row>
    <row r="222" spans="1:9" x14ac:dyDescent="0.3">
      <c r="A222" s="73"/>
      <c r="B222" s="88" t="s">
        <v>713</v>
      </c>
      <c r="C222" s="86" t="s">
        <v>1307</v>
      </c>
      <c r="D222" s="120">
        <v>3</v>
      </c>
      <c r="E222" s="80"/>
      <c r="F222" s="80">
        <v>1</v>
      </c>
      <c r="G222" s="99">
        <v>104.29</v>
      </c>
      <c r="H222" s="44">
        <f t="shared" si="8"/>
        <v>2.876594112570716E-2</v>
      </c>
      <c r="I222" s="80"/>
    </row>
    <row r="223" spans="1:9" x14ac:dyDescent="0.3">
      <c r="A223" s="73"/>
      <c r="B223" s="88" t="s">
        <v>714</v>
      </c>
      <c r="C223" s="81" t="s">
        <v>136</v>
      </c>
      <c r="D223" s="120">
        <v>2</v>
      </c>
      <c r="E223" s="80"/>
      <c r="F223" s="80">
        <v>1</v>
      </c>
      <c r="G223" s="99">
        <v>104.29</v>
      </c>
      <c r="H223" s="44">
        <f t="shared" si="8"/>
        <v>1.9177294083804773E-2</v>
      </c>
      <c r="I223" s="80"/>
    </row>
    <row r="224" spans="1:9" x14ac:dyDescent="0.3">
      <c r="A224" s="73"/>
      <c r="B224" s="88" t="s">
        <v>715</v>
      </c>
      <c r="C224" s="81" t="s">
        <v>2309</v>
      </c>
      <c r="D224" s="120">
        <v>5.5</v>
      </c>
      <c r="E224" s="80">
        <v>7</v>
      </c>
      <c r="F224" s="80">
        <v>1</v>
      </c>
      <c r="G224" s="99">
        <v>521.42999999999995</v>
      </c>
      <c r="H224" s="44">
        <f t="shared" si="8"/>
        <v>1.0547916307078612E-2</v>
      </c>
      <c r="I224" s="80"/>
    </row>
    <row r="225" spans="1:9" x14ac:dyDescent="0.3">
      <c r="A225" s="73"/>
      <c r="B225" s="88" t="s">
        <v>716</v>
      </c>
      <c r="C225" s="81" t="s">
        <v>5661</v>
      </c>
      <c r="D225" s="120">
        <v>3.6</v>
      </c>
      <c r="E225" s="80">
        <v>3</v>
      </c>
      <c r="F225" s="80">
        <v>1</v>
      </c>
      <c r="G225" s="99">
        <v>1042.8599999999999</v>
      </c>
      <c r="H225" s="44">
        <f t="shared" si="8"/>
        <v>3.4520453368620911E-3</v>
      </c>
      <c r="I225" s="80"/>
    </row>
    <row r="226" spans="1:9" x14ac:dyDescent="0.3">
      <c r="A226" s="73"/>
      <c r="B226" s="88" t="s">
        <v>717</v>
      </c>
      <c r="C226" s="81" t="s">
        <v>556</v>
      </c>
      <c r="D226" s="120">
        <v>2.2000000000000002</v>
      </c>
      <c r="E226" s="80"/>
      <c r="F226" s="80">
        <v>1</v>
      </c>
      <c r="G226" s="99">
        <v>8.5</v>
      </c>
      <c r="H226" s="44">
        <f t="shared" si="8"/>
        <v>0.25882352941176473</v>
      </c>
      <c r="I226" s="80"/>
    </row>
    <row r="227" spans="1:9" x14ac:dyDescent="0.3">
      <c r="A227" s="73"/>
      <c r="B227" s="88" t="s">
        <v>718</v>
      </c>
      <c r="C227" s="86" t="s">
        <v>329</v>
      </c>
      <c r="D227" s="120">
        <v>1.36</v>
      </c>
      <c r="E227" s="80"/>
      <c r="F227" s="80">
        <v>1</v>
      </c>
      <c r="G227" s="99">
        <v>8.5</v>
      </c>
      <c r="H227" s="44">
        <f t="shared" si="8"/>
        <v>0.16</v>
      </c>
      <c r="I227" s="80"/>
    </row>
    <row r="228" spans="1:9" x14ac:dyDescent="0.3">
      <c r="A228" s="73"/>
      <c r="B228" s="88" t="s">
        <v>719</v>
      </c>
      <c r="C228" s="73" t="s">
        <v>5662</v>
      </c>
      <c r="D228" s="120">
        <v>1.99</v>
      </c>
      <c r="E228" s="80">
        <v>40</v>
      </c>
      <c r="F228" s="80">
        <v>1</v>
      </c>
      <c r="G228" s="99">
        <v>16</v>
      </c>
      <c r="H228" s="44"/>
      <c r="I228" s="80"/>
    </row>
    <row r="229" spans="1:9" x14ac:dyDescent="0.3">
      <c r="A229" s="73"/>
      <c r="B229" s="88" t="s">
        <v>720</v>
      </c>
      <c r="C229" s="73" t="s">
        <v>138</v>
      </c>
      <c r="D229" s="120">
        <v>19.989999999999998</v>
      </c>
      <c r="E229" s="80"/>
      <c r="F229" s="80">
        <v>1</v>
      </c>
      <c r="G229" s="99">
        <v>782.14</v>
      </c>
      <c r="H229" s="44">
        <f t="shared" si="8"/>
        <v>2.5558084230444676E-2</v>
      </c>
      <c r="I229" s="80"/>
    </row>
    <row r="230" spans="1:9" x14ac:dyDescent="0.3">
      <c r="A230" s="73"/>
      <c r="B230" s="88" t="s">
        <v>721</v>
      </c>
      <c r="C230" s="86" t="s">
        <v>5663</v>
      </c>
      <c r="D230" s="120">
        <v>3.49</v>
      </c>
      <c r="E230" s="80">
        <v>3</v>
      </c>
      <c r="F230" s="80">
        <v>1</v>
      </c>
      <c r="G230" s="99">
        <v>782.14</v>
      </c>
      <c r="H230" s="44">
        <f t="shared" ref="H230:H261" si="9">+(D230*F230)/G230</f>
        <v>4.4621167565908918E-3</v>
      </c>
      <c r="I230" s="80"/>
    </row>
    <row r="231" spans="1:9" x14ac:dyDescent="0.3">
      <c r="A231" s="73"/>
      <c r="B231" s="88" t="s">
        <v>722</v>
      </c>
      <c r="C231" s="50" t="s">
        <v>139</v>
      </c>
      <c r="D231" s="120">
        <v>16.989999999999998</v>
      </c>
      <c r="E231" s="80"/>
      <c r="F231" s="80">
        <v>1</v>
      </c>
      <c r="G231" s="99">
        <v>260.70999999999998</v>
      </c>
      <c r="H231" s="44">
        <f t="shared" si="9"/>
        <v>6.5168194545663763E-2</v>
      </c>
      <c r="I231" s="80"/>
    </row>
    <row r="232" spans="1:9" x14ac:dyDescent="0.3">
      <c r="A232" s="73"/>
      <c r="B232" s="88" t="s">
        <v>723</v>
      </c>
      <c r="C232" s="86" t="s">
        <v>140</v>
      </c>
      <c r="D232" s="120">
        <v>30</v>
      </c>
      <c r="E232" s="80"/>
      <c r="F232" s="80">
        <v>1</v>
      </c>
      <c r="G232" s="99">
        <v>1042.8599999999999</v>
      </c>
      <c r="H232" s="44">
        <f t="shared" si="9"/>
        <v>2.8767044473850759E-2</v>
      </c>
      <c r="I232" s="80"/>
    </row>
    <row r="233" spans="1:9" x14ac:dyDescent="0.3">
      <c r="A233" s="73"/>
      <c r="B233" s="88" t="s">
        <v>724</v>
      </c>
      <c r="C233" s="86" t="s">
        <v>1309</v>
      </c>
      <c r="D233" s="120">
        <v>9.5</v>
      </c>
      <c r="E233" s="80"/>
      <c r="F233" s="80">
        <v>1</v>
      </c>
      <c r="G233" s="99">
        <v>208.57</v>
      </c>
      <c r="H233" s="44">
        <f t="shared" si="9"/>
        <v>4.5548257179843697E-2</v>
      </c>
      <c r="I233" s="80"/>
    </row>
    <row r="234" spans="1:9" x14ac:dyDescent="0.3">
      <c r="A234" s="73"/>
      <c r="B234" s="88" t="s">
        <v>725</v>
      </c>
      <c r="C234" s="73" t="s">
        <v>5664</v>
      </c>
      <c r="D234" s="120">
        <v>4.49</v>
      </c>
      <c r="E234" s="80"/>
      <c r="F234" s="80">
        <v>1</v>
      </c>
      <c r="G234" s="99">
        <v>260.70999999999998</v>
      </c>
      <c r="H234" s="44">
        <f t="shared" si="9"/>
        <v>1.7222200912891721E-2</v>
      </c>
      <c r="I234" s="80"/>
    </row>
    <row r="235" spans="1:9" x14ac:dyDescent="0.3">
      <c r="A235" s="73"/>
      <c r="B235" s="88" t="s">
        <v>726</v>
      </c>
      <c r="C235" s="80" t="s">
        <v>331</v>
      </c>
      <c r="D235" s="120">
        <v>10</v>
      </c>
      <c r="E235" s="80"/>
      <c r="F235" s="80">
        <v>1</v>
      </c>
      <c r="G235" s="99">
        <v>260.70999999999998</v>
      </c>
      <c r="H235" s="44">
        <f t="shared" si="9"/>
        <v>3.8356794906217642E-2</v>
      </c>
      <c r="I235" s="80"/>
    </row>
    <row r="236" spans="1:9" x14ac:dyDescent="0.3">
      <c r="A236" s="73"/>
      <c r="B236" s="88" t="s">
        <v>727</v>
      </c>
      <c r="C236" s="86" t="s">
        <v>144</v>
      </c>
      <c r="D236" s="120">
        <v>4</v>
      </c>
      <c r="E236" s="80"/>
      <c r="F236" s="80">
        <v>1</v>
      </c>
      <c r="G236" s="99">
        <v>521.42999999999995</v>
      </c>
      <c r="H236" s="44">
        <f t="shared" si="9"/>
        <v>7.6712118596935358E-3</v>
      </c>
      <c r="I236" s="80"/>
    </row>
    <row r="237" spans="1:9" x14ac:dyDescent="0.3">
      <c r="A237" s="73"/>
      <c r="B237" s="88" t="s">
        <v>728</v>
      </c>
      <c r="C237" s="73" t="s">
        <v>142</v>
      </c>
      <c r="D237" s="120">
        <v>7.94</v>
      </c>
      <c r="E237" s="80"/>
      <c r="F237" s="80">
        <v>1</v>
      </c>
      <c r="G237" s="99">
        <v>521.42999999999995</v>
      </c>
      <c r="H237" s="44">
        <f t="shared" si="9"/>
        <v>1.5227355541491669E-2</v>
      </c>
      <c r="I237" s="80"/>
    </row>
    <row r="238" spans="1:9" x14ac:dyDescent="0.3">
      <c r="A238" s="73"/>
      <c r="B238" s="88" t="s">
        <v>729</v>
      </c>
      <c r="C238" s="73" t="s">
        <v>143</v>
      </c>
      <c r="D238" s="120">
        <v>5.99</v>
      </c>
      <c r="E238" s="80"/>
      <c r="F238" s="80">
        <v>1</v>
      </c>
      <c r="G238" s="99">
        <v>26.07</v>
      </c>
      <c r="H238" s="44">
        <f t="shared" si="9"/>
        <v>0.22976601457614115</v>
      </c>
      <c r="I238" s="80"/>
    </row>
    <row r="239" spans="1:9" x14ac:dyDescent="0.3">
      <c r="A239" s="73"/>
      <c r="B239" s="88" t="s">
        <v>730</v>
      </c>
      <c r="C239" s="86" t="s">
        <v>145</v>
      </c>
      <c r="D239" s="120">
        <v>60</v>
      </c>
      <c r="E239" s="80"/>
      <c r="F239" s="80">
        <v>1</v>
      </c>
      <c r="G239" s="99">
        <v>260.70999999999998</v>
      </c>
      <c r="H239" s="44">
        <f t="shared" si="9"/>
        <v>0.23014076943730583</v>
      </c>
      <c r="I239" s="80"/>
    </row>
    <row r="240" spans="1:9" x14ac:dyDescent="0.3">
      <c r="A240" s="73"/>
      <c r="B240" s="88" t="s">
        <v>731</v>
      </c>
      <c r="C240" s="86" t="s">
        <v>1311</v>
      </c>
      <c r="D240" s="120">
        <v>1.2</v>
      </c>
      <c r="E240" s="80"/>
      <c r="F240" s="80">
        <v>1</v>
      </c>
      <c r="G240" s="99">
        <v>260.70999999999998</v>
      </c>
      <c r="H240" s="44">
        <f t="shared" si="9"/>
        <v>4.6028153887461166E-3</v>
      </c>
      <c r="I240" s="80"/>
    </row>
    <row r="241" spans="1:9" x14ac:dyDescent="0.3">
      <c r="A241" s="73"/>
      <c r="B241" s="88" t="s">
        <v>732</v>
      </c>
      <c r="C241" s="86" t="s">
        <v>147</v>
      </c>
      <c r="D241" s="120">
        <v>1.2</v>
      </c>
      <c r="E241" s="80">
        <v>12</v>
      </c>
      <c r="F241" s="80">
        <v>1</v>
      </c>
      <c r="G241" s="99">
        <v>52.14</v>
      </c>
      <c r="H241" s="44">
        <f t="shared" si="9"/>
        <v>2.3014959723820481E-2</v>
      </c>
      <c r="I241" s="80"/>
    </row>
    <row r="242" spans="1:9" x14ac:dyDescent="0.3">
      <c r="A242" s="73"/>
      <c r="B242" s="88" t="s">
        <v>733</v>
      </c>
      <c r="C242" s="86" t="s">
        <v>152</v>
      </c>
      <c r="D242" s="120">
        <v>2.1</v>
      </c>
      <c r="E242" s="80">
        <v>2</v>
      </c>
      <c r="F242" s="80">
        <v>1</v>
      </c>
      <c r="G242" s="99">
        <v>4</v>
      </c>
      <c r="H242" s="44">
        <f t="shared" si="9"/>
        <v>0.52500000000000002</v>
      </c>
      <c r="I242" s="80"/>
    </row>
    <row r="243" spans="1:9" x14ac:dyDescent="0.3">
      <c r="A243" s="73"/>
      <c r="B243" s="88" t="s">
        <v>734</v>
      </c>
      <c r="C243" s="86" t="s">
        <v>516</v>
      </c>
      <c r="D243" s="120">
        <v>2</v>
      </c>
      <c r="E243" s="80">
        <v>8</v>
      </c>
      <c r="F243" s="80">
        <v>1</v>
      </c>
      <c r="G243" s="99">
        <v>52.14</v>
      </c>
      <c r="H243" s="44">
        <f t="shared" si="9"/>
        <v>3.8358266206367474E-2</v>
      </c>
      <c r="I243" s="80"/>
    </row>
    <row r="244" spans="1:9" x14ac:dyDescent="0.3">
      <c r="A244" s="73"/>
      <c r="B244" s="88" t="s">
        <v>735</v>
      </c>
      <c r="C244" s="73" t="s">
        <v>149</v>
      </c>
      <c r="D244" s="120">
        <v>1.1000000000000001</v>
      </c>
      <c r="E244" s="80">
        <v>10</v>
      </c>
      <c r="F244" s="80">
        <v>1</v>
      </c>
      <c r="G244" s="99">
        <v>4.3499999999999996</v>
      </c>
      <c r="H244" s="44">
        <f t="shared" si="9"/>
        <v>0.25287356321839083</v>
      </c>
      <c r="I244" s="80"/>
    </row>
    <row r="245" spans="1:9" x14ac:dyDescent="0.3">
      <c r="A245" s="73"/>
      <c r="B245" s="88" t="s">
        <v>736</v>
      </c>
      <c r="C245" s="86" t="s">
        <v>150</v>
      </c>
      <c r="D245" s="120">
        <v>8</v>
      </c>
      <c r="E245" s="80">
        <v>5</v>
      </c>
      <c r="F245" s="80">
        <v>1</v>
      </c>
      <c r="G245" s="99">
        <v>52.14</v>
      </c>
      <c r="H245" s="44">
        <f t="shared" si="9"/>
        <v>0.15343306482546989</v>
      </c>
      <c r="I245" s="80"/>
    </row>
    <row r="246" spans="1:9" x14ac:dyDescent="0.3">
      <c r="A246" s="73"/>
      <c r="B246" s="88" t="s">
        <v>737</v>
      </c>
      <c r="C246" s="86" t="s">
        <v>161</v>
      </c>
      <c r="D246" s="120">
        <v>9</v>
      </c>
      <c r="E246" s="80">
        <v>1</v>
      </c>
      <c r="F246" s="80">
        <v>2</v>
      </c>
      <c r="G246" s="99">
        <v>260.70999999999998</v>
      </c>
      <c r="H246" s="44">
        <f t="shared" si="9"/>
        <v>6.904223083119175E-2</v>
      </c>
      <c r="I246" s="80"/>
    </row>
    <row r="247" spans="1:9" x14ac:dyDescent="0.3">
      <c r="A247" s="73"/>
      <c r="B247" s="88" t="s">
        <v>738</v>
      </c>
      <c r="C247" s="73" t="s">
        <v>1313</v>
      </c>
      <c r="D247" s="120">
        <v>1.05</v>
      </c>
      <c r="E247" s="80"/>
      <c r="F247" s="80">
        <v>1</v>
      </c>
      <c r="G247" s="99">
        <v>6</v>
      </c>
      <c r="H247" s="44">
        <f t="shared" si="9"/>
        <v>0.17500000000000002</v>
      </c>
      <c r="I247" s="80"/>
    </row>
    <row r="248" spans="1:9" x14ac:dyDescent="0.3">
      <c r="A248" s="73"/>
      <c r="B248" s="88" t="s">
        <v>739</v>
      </c>
      <c r="C248" s="86" t="s">
        <v>155</v>
      </c>
      <c r="D248" s="120">
        <v>1.05</v>
      </c>
      <c r="E248" s="80"/>
      <c r="F248" s="80">
        <v>1</v>
      </c>
      <c r="G248" s="99">
        <v>52.14</v>
      </c>
      <c r="H248" s="44">
        <f t="shared" si="9"/>
        <v>2.0138089758342925E-2</v>
      </c>
      <c r="I248" s="80"/>
    </row>
    <row r="249" spans="1:9" x14ac:dyDescent="0.3">
      <c r="A249" s="73"/>
      <c r="B249" s="88" t="s">
        <v>740</v>
      </c>
      <c r="C249" s="73" t="s">
        <v>5666</v>
      </c>
      <c r="D249" s="120">
        <v>0.84</v>
      </c>
      <c r="E249" s="80"/>
      <c r="F249" s="80">
        <v>1</v>
      </c>
      <c r="G249" s="99">
        <v>13.04</v>
      </c>
      <c r="H249" s="44">
        <f t="shared" si="9"/>
        <v>6.4417177914110432E-2</v>
      </c>
      <c r="I249" s="80"/>
    </row>
    <row r="250" spans="1:9" x14ac:dyDescent="0.3">
      <c r="A250" s="73"/>
      <c r="B250" s="88" t="s">
        <v>741</v>
      </c>
      <c r="C250" s="73" t="s">
        <v>2960</v>
      </c>
      <c r="D250" s="120">
        <v>1.05</v>
      </c>
      <c r="E250" s="80">
        <v>1</v>
      </c>
      <c r="F250" s="80">
        <v>1</v>
      </c>
      <c r="G250" s="99">
        <v>52.14</v>
      </c>
      <c r="H250" s="44">
        <f t="shared" si="9"/>
        <v>2.0138089758342925E-2</v>
      </c>
      <c r="I250" s="80"/>
    </row>
    <row r="251" spans="1:9" x14ac:dyDescent="0.3">
      <c r="A251" s="73"/>
      <c r="B251" s="88" t="s">
        <v>742</v>
      </c>
      <c r="C251" s="154" t="s">
        <v>156</v>
      </c>
      <c r="D251" s="120">
        <v>0.39</v>
      </c>
      <c r="E251" s="80">
        <v>1</v>
      </c>
      <c r="F251" s="80">
        <v>1</v>
      </c>
      <c r="G251" s="99">
        <v>4.3499999999999996</v>
      </c>
      <c r="H251" s="44">
        <f t="shared" si="9"/>
        <v>8.9655172413793116E-2</v>
      </c>
      <c r="I251" s="80"/>
    </row>
    <row r="252" spans="1:9" x14ac:dyDescent="0.3">
      <c r="A252" s="73"/>
      <c r="B252" s="88" t="s">
        <v>743</v>
      </c>
      <c r="C252" s="86" t="s">
        <v>6645</v>
      </c>
      <c r="D252" s="120">
        <v>0.4</v>
      </c>
      <c r="E252" s="80">
        <v>6</v>
      </c>
      <c r="F252" s="80">
        <v>1</v>
      </c>
      <c r="G252" s="99">
        <v>12</v>
      </c>
      <c r="H252" s="44">
        <f t="shared" si="9"/>
        <v>3.3333333333333333E-2</v>
      </c>
      <c r="I252" s="80"/>
    </row>
    <row r="253" spans="1:9" x14ac:dyDescent="0.3">
      <c r="A253" s="73"/>
      <c r="B253" s="88" t="s">
        <v>744</v>
      </c>
      <c r="C253" s="73" t="s">
        <v>154</v>
      </c>
      <c r="D253" s="120">
        <v>2.4500000000000002</v>
      </c>
      <c r="E253" s="80"/>
      <c r="F253" s="80">
        <v>1</v>
      </c>
      <c r="G253" s="99">
        <v>8.69</v>
      </c>
      <c r="H253" s="44">
        <f t="shared" si="9"/>
        <v>0.28193325661680096</v>
      </c>
      <c r="I253" s="80"/>
    </row>
    <row r="254" spans="1:9" x14ac:dyDescent="0.3">
      <c r="A254" s="73"/>
      <c r="B254" s="88" t="s">
        <v>745</v>
      </c>
      <c r="C254" s="73" t="s">
        <v>153</v>
      </c>
      <c r="D254" s="120">
        <v>3.57</v>
      </c>
      <c r="E254" s="80"/>
      <c r="F254" s="80">
        <v>1</v>
      </c>
      <c r="G254" s="99">
        <v>8.69</v>
      </c>
      <c r="H254" s="44">
        <f t="shared" si="9"/>
        <v>0.41081703107019563</v>
      </c>
      <c r="I254" s="80"/>
    </row>
    <row r="255" spans="1:9" x14ac:dyDescent="0.3">
      <c r="A255" s="73"/>
      <c r="B255" s="88" t="s">
        <v>746</v>
      </c>
      <c r="C255" s="73" t="s">
        <v>148</v>
      </c>
      <c r="D255" s="120">
        <v>1</v>
      </c>
      <c r="E255" s="80"/>
      <c r="F255" s="80">
        <v>1</v>
      </c>
      <c r="G255" s="99">
        <v>4.3499999999999996</v>
      </c>
      <c r="H255" s="44">
        <f t="shared" si="9"/>
        <v>0.22988505747126439</v>
      </c>
      <c r="I255" s="80"/>
    </row>
    <row r="256" spans="1:9" x14ac:dyDescent="0.3">
      <c r="A256" s="73"/>
      <c r="B256" s="88" t="s">
        <v>747</v>
      </c>
      <c r="C256" s="86" t="s">
        <v>5668</v>
      </c>
      <c r="D256" s="120">
        <v>1.05</v>
      </c>
      <c r="E256" s="80"/>
      <c r="F256" s="80">
        <v>1</v>
      </c>
      <c r="G256" s="99">
        <v>13.04</v>
      </c>
      <c r="H256" s="44">
        <f t="shared" si="9"/>
        <v>8.0521472392638044E-2</v>
      </c>
      <c r="I256" s="80"/>
    </row>
    <row r="257" spans="1:9" x14ac:dyDescent="0.3">
      <c r="A257" s="73"/>
      <c r="B257" s="88" t="s">
        <v>748</v>
      </c>
      <c r="C257" s="73" t="s">
        <v>559</v>
      </c>
      <c r="D257" s="120">
        <v>17</v>
      </c>
      <c r="E257" s="80"/>
      <c r="F257" s="80">
        <v>1</v>
      </c>
      <c r="G257" s="99">
        <v>1042.8599999999999</v>
      </c>
      <c r="H257" s="44">
        <f t="shared" si="9"/>
        <v>1.6301325201848765E-2</v>
      </c>
      <c r="I257" s="80"/>
    </row>
    <row r="258" spans="1:9" x14ac:dyDescent="0.3">
      <c r="A258" s="73"/>
      <c r="B258" s="88" t="s">
        <v>749</v>
      </c>
      <c r="C258" s="73" t="s">
        <v>560</v>
      </c>
      <c r="D258" s="120">
        <v>1</v>
      </c>
      <c r="E258" s="80"/>
      <c r="F258" s="80">
        <v>2</v>
      </c>
      <c r="G258" s="99">
        <v>208.57</v>
      </c>
      <c r="H258" s="44">
        <f t="shared" si="9"/>
        <v>9.5891067747039364E-3</v>
      </c>
      <c r="I258" s="80"/>
    </row>
    <row r="259" spans="1:9" x14ac:dyDescent="0.3">
      <c r="A259" s="73"/>
      <c r="B259" s="88" t="s">
        <v>750</v>
      </c>
      <c r="C259" s="73" t="s">
        <v>557</v>
      </c>
      <c r="D259" s="120">
        <v>22</v>
      </c>
      <c r="E259" s="80">
        <v>25</v>
      </c>
      <c r="F259" s="80">
        <v>1</v>
      </c>
      <c r="G259" s="99">
        <v>1042.8599999999999</v>
      </c>
      <c r="H259" s="44">
        <f t="shared" si="9"/>
        <v>2.1095832614157223E-2</v>
      </c>
      <c r="I259" s="80"/>
    </row>
    <row r="260" spans="1:9" x14ac:dyDescent="0.3">
      <c r="A260" s="73"/>
      <c r="B260" s="88" t="s">
        <v>751</v>
      </c>
      <c r="C260" s="73" t="s">
        <v>561</v>
      </c>
      <c r="D260" s="120">
        <v>6</v>
      </c>
      <c r="E260" s="80"/>
      <c r="F260" s="80">
        <v>1</v>
      </c>
      <c r="G260" s="99">
        <v>1042.8599999999999</v>
      </c>
      <c r="H260" s="44">
        <f t="shared" si="9"/>
        <v>5.7534088947701519E-3</v>
      </c>
      <c r="I260" s="80"/>
    </row>
    <row r="261" spans="1:9" x14ac:dyDescent="0.3">
      <c r="A261" s="73"/>
      <c r="B261" s="88" t="s">
        <v>752</v>
      </c>
      <c r="C261" s="73" t="s">
        <v>562</v>
      </c>
      <c r="D261" s="120">
        <v>1.2</v>
      </c>
      <c r="E261" s="80"/>
      <c r="F261" s="80">
        <v>1</v>
      </c>
      <c r="G261" s="99">
        <v>52.14</v>
      </c>
      <c r="H261" s="44">
        <f t="shared" si="9"/>
        <v>2.3014959723820481E-2</v>
      </c>
      <c r="I261" s="80"/>
    </row>
    <row r="262" spans="1:9" x14ac:dyDescent="0.3">
      <c r="A262" s="73"/>
      <c r="B262" s="88" t="s">
        <v>753</v>
      </c>
      <c r="C262" s="86" t="s">
        <v>5672</v>
      </c>
      <c r="D262" s="120">
        <v>8.85</v>
      </c>
      <c r="E262" s="80"/>
      <c r="F262" s="80">
        <v>2</v>
      </c>
      <c r="G262" s="99">
        <v>1042.8599999999999</v>
      </c>
      <c r="H262" s="44">
        <f t="shared" ref="H262:H293" si="10">+(D262*F262)/G262</f>
        <v>1.6972556239571949E-2</v>
      </c>
      <c r="I262" s="80"/>
    </row>
    <row r="263" spans="1:9" x14ac:dyDescent="0.3">
      <c r="A263" s="73"/>
      <c r="B263" s="88" t="s">
        <v>754</v>
      </c>
      <c r="C263" s="86" t="s">
        <v>273</v>
      </c>
      <c r="D263" s="120">
        <v>1.2</v>
      </c>
      <c r="E263" s="80"/>
      <c r="F263" s="80">
        <v>1</v>
      </c>
      <c r="G263" s="99">
        <v>104.29</v>
      </c>
      <c r="H263" s="44">
        <f t="shared" si="10"/>
        <v>1.1506376450282864E-2</v>
      </c>
      <c r="I263" s="80"/>
    </row>
    <row r="264" spans="1:9" x14ac:dyDescent="0.3">
      <c r="A264" s="73"/>
      <c r="B264" s="88" t="s">
        <v>755</v>
      </c>
      <c r="C264" s="73" t="s">
        <v>6925</v>
      </c>
      <c r="D264" s="120">
        <v>6.5</v>
      </c>
      <c r="E264" s="80">
        <v>1</v>
      </c>
      <c r="F264" s="80">
        <v>1</v>
      </c>
      <c r="G264" s="99">
        <v>521.42999999999995</v>
      </c>
      <c r="H264" s="44">
        <f t="shared" si="10"/>
        <v>1.2465719272001996E-2</v>
      </c>
      <c r="I264" s="80"/>
    </row>
    <row r="265" spans="1:9" x14ac:dyDescent="0.3">
      <c r="A265" s="73"/>
      <c r="B265" s="88" t="s">
        <v>756</v>
      </c>
      <c r="C265" s="86" t="s">
        <v>317</v>
      </c>
      <c r="D265" s="120">
        <v>23.99</v>
      </c>
      <c r="E265" s="80"/>
      <c r="F265" s="80">
        <v>1</v>
      </c>
      <c r="G265" s="99">
        <v>521.42999999999995</v>
      </c>
      <c r="H265" s="44">
        <f t="shared" si="10"/>
        <v>4.6008093128511979E-2</v>
      </c>
      <c r="I265" s="80"/>
    </row>
    <row r="266" spans="1:9" x14ac:dyDescent="0.3">
      <c r="A266" s="73"/>
      <c r="B266" s="88" t="s">
        <v>757</v>
      </c>
      <c r="C266" s="73" t="s">
        <v>2366</v>
      </c>
      <c r="D266" s="120">
        <v>29.95</v>
      </c>
      <c r="E266" s="80"/>
      <c r="F266" s="80">
        <v>1</v>
      </c>
      <c r="G266" s="99">
        <v>1042.8599999999999</v>
      </c>
      <c r="H266" s="44">
        <f t="shared" si="10"/>
        <v>2.8719099399727673E-2</v>
      </c>
      <c r="I266" s="80"/>
    </row>
    <row r="267" spans="1:9" x14ac:dyDescent="0.3">
      <c r="A267" s="73"/>
      <c r="B267" s="88" t="s">
        <v>758</v>
      </c>
      <c r="C267" s="73" t="s">
        <v>874</v>
      </c>
      <c r="D267" s="120">
        <v>25</v>
      </c>
      <c r="E267" s="80">
        <v>1</v>
      </c>
      <c r="F267" s="80">
        <v>1</v>
      </c>
      <c r="G267" s="99">
        <v>521.42999999999995</v>
      </c>
      <c r="H267" s="44">
        <f t="shared" si="10"/>
        <v>4.7945074123084602E-2</v>
      </c>
      <c r="I267" s="80"/>
    </row>
    <row r="268" spans="1:9" x14ac:dyDescent="0.3">
      <c r="A268" s="73"/>
      <c r="B268" s="88" t="s">
        <v>759</v>
      </c>
      <c r="C268" s="73" t="s">
        <v>164</v>
      </c>
      <c r="D268" s="120">
        <v>8</v>
      </c>
      <c r="E268" s="80">
        <v>1</v>
      </c>
      <c r="F268" s="80">
        <v>1</v>
      </c>
      <c r="G268" s="99">
        <v>521.42999999999995</v>
      </c>
      <c r="H268" s="44">
        <f t="shared" si="10"/>
        <v>1.5342423719387072E-2</v>
      </c>
      <c r="I268" s="80"/>
    </row>
    <row r="269" spans="1:9" x14ac:dyDescent="0.3">
      <c r="A269" s="69"/>
      <c r="B269" s="88" t="s">
        <v>760</v>
      </c>
      <c r="C269" s="73" t="s">
        <v>165</v>
      </c>
      <c r="D269" s="120">
        <v>8</v>
      </c>
      <c r="E269" s="80">
        <v>1</v>
      </c>
      <c r="F269" s="80">
        <v>1</v>
      </c>
      <c r="G269" s="99">
        <v>52.14</v>
      </c>
      <c r="H269" s="44">
        <f t="shared" si="10"/>
        <v>0.15343306482546989</v>
      </c>
      <c r="I269" s="80"/>
    </row>
    <row r="270" spans="1:9" x14ac:dyDescent="0.3">
      <c r="A270" s="73"/>
      <c r="B270" s="88" t="s">
        <v>761</v>
      </c>
      <c r="C270" s="73" t="s">
        <v>160</v>
      </c>
      <c r="D270" s="120">
        <v>6</v>
      </c>
      <c r="E270" s="80">
        <v>1</v>
      </c>
      <c r="F270" s="80">
        <v>2</v>
      </c>
      <c r="G270" s="99">
        <v>260.70999999999998</v>
      </c>
      <c r="H270" s="44">
        <f t="shared" si="10"/>
        <v>4.6028153887461169E-2</v>
      </c>
      <c r="I270" s="80"/>
    </row>
    <row r="271" spans="1:9" x14ac:dyDescent="0.3">
      <c r="A271" s="73"/>
      <c r="B271" s="88" t="s">
        <v>762</v>
      </c>
      <c r="C271" s="73" t="s">
        <v>161</v>
      </c>
      <c r="D271" s="120">
        <v>2</v>
      </c>
      <c r="E271" s="80">
        <v>1</v>
      </c>
      <c r="F271" s="80">
        <v>2</v>
      </c>
      <c r="G271" s="99">
        <v>260.70999999999998</v>
      </c>
      <c r="H271" s="44">
        <f t="shared" si="10"/>
        <v>1.5342717962487056E-2</v>
      </c>
      <c r="I271" s="80"/>
    </row>
    <row r="272" spans="1:9" x14ac:dyDescent="0.3">
      <c r="A272" s="73"/>
      <c r="B272" s="88" t="s">
        <v>763</v>
      </c>
      <c r="C272" s="73" t="s">
        <v>162</v>
      </c>
      <c r="D272" s="120">
        <v>1.2</v>
      </c>
      <c r="E272" s="80">
        <v>1</v>
      </c>
      <c r="F272" s="80">
        <v>2</v>
      </c>
      <c r="G272" s="99">
        <v>260.70999999999998</v>
      </c>
      <c r="H272" s="44">
        <f t="shared" si="10"/>
        <v>9.2056307774922332E-3</v>
      </c>
      <c r="I272" s="80"/>
    </row>
    <row r="273" spans="1:9" x14ac:dyDescent="0.3">
      <c r="A273" s="73"/>
      <c r="B273" s="88" t="s">
        <v>764</v>
      </c>
      <c r="C273" s="86" t="s">
        <v>1319</v>
      </c>
      <c r="D273" s="120">
        <v>7</v>
      </c>
      <c r="E273" s="80">
        <v>1</v>
      </c>
      <c r="F273" s="80">
        <v>1</v>
      </c>
      <c r="G273" s="99">
        <v>260.70999999999998</v>
      </c>
      <c r="H273" s="44">
        <f t="shared" si="10"/>
        <v>2.6849756434352348E-2</v>
      </c>
      <c r="I273" s="80"/>
    </row>
    <row r="274" spans="1:9" x14ac:dyDescent="0.3">
      <c r="A274" s="73"/>
      <c r="B274" s="88" t="s">
        <v>765</v>
      </c>
      <c r="C274" s="86" t="s">
        <v>5674</v>
      </c>
      <c r="D274" s="120">
        <v>7</v>
      </c>
      <c r="E274" s="80">
        <v>1</v>
      </c>
      <c r="F274" s="80">
        <v>1</v>
      </c>
      <c r="G274" s="99">
        <v>260.70999999999998</v>
      </c>
      <c r="H274" s="44">
        <f t="shared" si="10"/>
        <v>2.6849756434352348E-2</v>
      </c>
      <c r="I274" s="80"/>
    </row>
    <row r="275" spans="1:9" x14ac:dyDescent="0.3">
      <c r="A275" s="73"/>
      <c r="B275" s="88" t="s">
        <v>766</v>
      </c>
      <c r="C275" s="86" t="s">
        <v>6967</v>
      </c>
      <c r="D275" s="120">
        <v>6</v>
      </c>
      <c r="E275" s="80"/>
      <c r="F275" s="80">
        <v>1</v>
      </c>
      <c r="G275" s="99">
        <v>104.29</v>
      </c>
      <c r="H275" s="44">
        <f t="shared" si="10"/>
        <v>5.7531882251414319E-2</v>
      </c>
      <c r="I275" s="80"/>
    </row>
    <row r="276" spans="1:9" x14ac:dyDescent="0.3">
      <c r="A276" s="73"/>
      <c r="B276" s="88" t="s">
        <v>767</v>
      </c>
      <c r="C276" s="86" t="s">
        <v>6968</v>
      </c>
      <c r="D276" s="120">
        <v>15</v>
      </c>
      <c r="E276" s="80"/>
      <c r="F276" s="80">
        <v>1</v>
      </c>
      <c r="G276" s="99">
        <v>1042.8599999999999</v>
      </c>
      <c r="H276" s="44">
        <f t="shared" si="10"/>
        <v>1.438352223692538E-2</v>
      </c>
      <c r="I276" s="80"/>
    </row>
    <row r="277" spans="1:9" x14ac:dyDescent="0.3">
      <c r="A277" s="73"/>
      <c r="B277" s="88" t="s">
        <v>768</v>
      </c>
      <c r="C277" s="86" t="s">
        <v>877</v>
      </c>
      <c r="D277" s="120">
        <v>1.2</v>
      </c>
      <c r="E277" s="80"/>
      <c r="F277" s="80">
        <v>1</v>
      </c>
      <c r="G277" s="99">
        <v>52.14</v>
      </c>
      <c r="H277" s="44">
        <f t="shared" si="10"/>
        <v>2.3014959723820481E-2</v>
      </c>
      <c r="I277" s="80"/>
    </row>
    <row r="278" spans="1:9" x14ac:dyDescent="0.3">
      <c r="A278" s="73"/>
      <c r="B278" s="88" t="s">
        <v>769</v>
      </c>
      <c r="C278" s="86" t="s">
        <v>6673</v>
      </c>
      <c r="D278" s="120">
        <v>15</v>
      </c>
      <c r="E278" s="80"/>
      <c r="F278" s="80">
        <v>1</v>
      </c>
      <c r="G278" s="99">
        <v>521.42999999999995</v>
      </c>
      <c r="H278" s="44">
        <f t="shared" si="10"/>
        <v>2.8767044473850759E-2</v>
      </c>
      <c r="I278" s="80"/>
    </row>
    <row r="279" spans="1:9" x14ac:dyDescent="0.3">
      <c r="A279" s="73"/>
      <c r="B279" s="88" t="s">
        <v>770</v>
      </c>
      <c r="C279" s="86" t="s">
        <v>5675</v>
      </c>
      <c r="D279" s="120">
        <v>0.41</v>
      </c>
      <c r="E279" s="80"/>
      <c r="F279" s="80">
        <v>1</v>
      </c>
      <c r="G279" s="99">
        <v>3</v>
      </c>
      <c r="H279" s="44">
        <f t="shared" si="10"/>
        <v>0.13666666666666666</v>
      </c>
      <c r="I279" s="80"/>
    </row>
    <row r="280" spans="1:9" x14ac:dyDescent="0.3">
      <c r="A280" s="73"/>
      <c r="B280" s="88" t="s">
        <v>771</v>
      </c>
      <c r="C280" s="86" t="s">
        <v>156</v>
      </c>
      <c r="D280" s="120">
        <v>0.39</v>
      </c>
      <c r="E280" s="80"/>
      <c r="F280" s="80">
        <v>1</v>
      </c>
      <c r="G280" s="99">
        <v>13.04</v>
      </c>
      <c r="H280" s="44">
        <f t="shared" si="10"/>
        <v>2.9907975460122704E-2</v>
      </c>
      <c r="I280" s="80"/>
    </row>
    <row r="281" spans="1:9" x14ac:dyDescent="0.3">
      <c r="A281" s="73"/>
      <c r="B281" s="88" t="s">
        <v>772</v>
      </c>
      <c r="C281" s="73" t="s">
        <v>134</v>
      </c>
      <c r="D281" s="120">
        <v>9.99</v>
      </c>
      <c r="E281" s="80">
        <v>1</v>
      </c>
      <c r="F281" s="80">
        <v>1</v>
      </c>
      <c r="G281" s="99">
        <v>521.42999999999995</v>
      </c>
      <c r="H281" s="44">
        <f t="shared" si="10"/>
        <v>1.9158851619584607E-2</v>
      </c>
      <c r="I281" s="80"/>
    </row>
    <row r="282" spans="1:9" x14ac:dyDescent="0.3">
      <c r="A282" s="73"/>
      <c r="B282" s="88" t="s">
        <v>773</v>
      </c>
      <c r="C282" s="86" t="s">
        <v>6916</v>
      </c>
      <c r="D282" s="120">
        <v>5</v>
      </c>
      <c r="E282" s="80"/>
      <c r="F282" s="80">
        <v>1</v>
      </c>
      <c r="G282" s="99">
        <v>521.42999999999995</v>
      </c>
      <c r="H282" s="44">
        <f t="shared" si="10"/>
        <v>9.5890148246169198E-3</v>
      </c>
      <c r="I282" s="80"/>
    </row>
    <row r="283" spans="1:9" x14ac:dyDescent="0.3">
      <c r="A283" s="73"/>
      <c r="B283" s="88" t="s">
        <v>774</v>
      </c>
      <c r="C283" s="86" t="s">
        <v>6925</v>
      </c>
      <c r="D283" s="120">
        <v>6.5</v>
      </c>
      <c r="E283" s="80">
        <v>1</v>
      </c>
      <c r="F283" s="80">
        <v>3</v>
      </c>
      <c r="G283" s="99">
        <v>521.42999999999995</v>
      </c>
      <c r="H283" s="44">
        <f t="shared" si="10"/>
        <v>3.7397157816005985E-2</v>
      </c>
      <c r="I283" s="80"/>
    </row>
    <row r="284" spans="1:9" x14ac:dyDescent="0.3">
      <c r="A284" s="73"/>
      <c r="B284" s="88" t="s">
        <v>775</v>
      </c>
      <c r="C284" s="86" t="s">
        <v>6962</v>
      </c>
      <c r="D284" s="120">
        <v>33.99</v>
      </c>
      <c r="E284" s="80"/>
      <c r="F284" s="80">
        <v>1</v>
      </c>
      <c r="G284" s="99">
        <v>521.42999999999995</v>
      </c>
      <c r="H284" s="44">
        <f t="shared" si="10"/>
        <v>6.5186122777745825E-2</v>
      </c>
      <c r="I284" s="80"/>
    </row>
    <row r="285" spans="1:9" x14ac:dyDescent="0.3">
      <c r="A285" s="73"/>
      <c r="B285" s="88" t="s">
        <v>776</v>
      </c>
      <c r="C285" s="86" t="s">
        <v>6963</v>
      </c>
      <c r="D285" s="120">
        <v>15</v>
      </c>
      <c r="E285" s="80"/>
      <c r="F285" s="80">
        <v>1</v>
      </c>
      <c r="G285" s="99">
        <v>521.42999999999995</v>
      </c>
      <c r="H285" s="44">
        <f t="shared" si="10"/>
        <v>2.8767044473850759E-2</v>
      </c>
      <c r="I285" s="80"/>
    </row>
    <row r="286" spans="1:9" x14ac:dyDescent="0.3">
      <c r="A286" s="73"/>
      <c r="B286" s="88" t="s">
        <v>777</v>
      </c>
      <c r="C286" s="86" t="s">
        <v>6964</v>
      </c>
      <c r="D286" s="120">
        <v>3.49</v>
      </c>
      <c r="E286" s="80">
        <v>25</v>
      </c>
      <c r="F286" s="80">
        <v>1</v>
      </c>
      <c r="G286" s="99">
        <v>1042.8599999999999</v>
      </c>
      <c r="H286" s="44">
        <f t="shared" si="10"/>
        <v>3.3465661737913052E-3</v>
      </c>
      <c r="I286" s="80"/>
    </row>
    <row r="287" spans="1:9" x14ac:dyDescent="0.3">
      <c r="A287" s="73"/>
      <c r="B287" s="88" t="s">
        <v>778</v>
      </c>
      <c r="C287" s="73" t="s">
        <v>6965</v>
      </c>
      <c r="D287" s="120">
        <v>26.15</v>
      </c>
      <c r="E287" s="80"/>
      <c r="F287" s="80">
        <v>3</v>
      </c>
      <c r="G287" s="99">
        <v>521.42999999999995</v>
      </c>
      <c r="H287" s="44">
        <f t="shared" si="10"/>
        <v>0.15045164259823945</v>
      </c>
      <c r="I287" s="80"/>
    </row>
    <row r="288" spans="1:9" x14ac:dyDescent="0.3">
      <c r="A288" s="73"/>
      <c r="B288" s="88" t="s">
        <v>779</v>
      </c>
      <c r="C288" s="73" t="s">
        <v>6966</v>
      </c>
      <c r="D288" s="120">
        <v>3</v>
      </c>
      <c r="E288" s="80">
        <v>1</v>
      </c>
      <c r="F288" s="80">
        <v>1</v>
      </c>
      <c r="G288" s="99">
        <v>1042.8599999999999</v>
      </c>
      <c r="H288" s="44">
        <f t="shared" si="10"/>
        <v>2.8767044473850759E-3</v>
      </c>
      <c r="I288" s="80"/>
    </row>
    <row r="289" spans="1:9" x14ac:dyDescent="0.3">
      <c r="A289" s="73"/>
      <c r="B289" s="88" t="s">
        <v>780</v>
      </c>
      <c r="C289" s="73" t="s">
        <v>166</v>
      </c>
      <c r="D289" s="120">
        <v>179</v>
      </c>
      <c r="E289" s="80"/>
      <c r="F289" s="80">
        <v>1</v>
      </c>
      <c r="G289" s="99">
        <v>521.42999999999995</v>
      </c>
      <c r="H289" s="44">
        <f t="shared" si="10"/>
        <v>0.34328673072128574</v>
      </c>
      <c r="I289" s="80"/>
    </row>
    <row r="290" spans="1:9" x14ac:dyDescent="0.3">
      <c r="A290" s="73"/>
      <c r="B290" s="88" t="s">
        <v>781</v>
      </c>
      <c r="C290" s="86" t="s">
        <v>167</v>
      </c>
      <c r="D290" s="120">
        <v>495</v>
      </c>
      <c r="E290" s="80"/>
      <c r="F290" s="80">
        <v>1</v>
      </c>
      <c r="G290" s="99">
        <v>417.14</v>
      </c>
      <c r="H290" s="44">
        <f t="shared" si="10"/>
        <v>1.1866519633696122</v>
      </c>
      <c r="I290" s="80"/>
    </row>
    <row r="291" spans="1:9" x14ac:dyDescent="0.3">
      <c r="A291" s="73"/>
      <c r="B291" s="88" t="s">
        <v>782</v>
      </c>
      <c r="C291" s="86" t="s">
        <v>168</v>
      </c>
      <c r="D291" s="120">
        <v>250.4</v>
      </c>
      <c r="E291" s="80"/>
      <c r="F291" s="80">
        <v>1</v>
      </c>
      <c r="G291" s="99">
        <v>1042.8599999999999</v>
      </c>
      <c r="H291" s="44">
        <f t="shared" si="10"/>
        <v>0.24010893120840768</v>
      </c>
      <c r="I291" s="80"/>
    </row>
    <row r="292" spans="1:9" x14ac:dyDescent="0.3">
      <c r="A292" s="73"/>
      <c r="B292" s="88" t="s">
        <v>783</v>
      </c>
      <c r="C292" s="73" t="s">
        <v>169</v>
      </c>
      <c r="D292" s="120">
        <v>0</v>
      </c>
      <c r="E292" s="80"/>
      <c r="F292" s="80">
        <v>1</v>
      </c>
      <c r="G292" s="99">
        <v>1042.8599999999999</v>
      </c>
      <c r="H292" s="44">
        <f t="shared" si="10"/>
        <v>0</v>
      </c>
      <c r="I292" s="80"/>
    </row>
    <row r="293" spans="1:9" x14ac:dyDescent="0.3">
      <c r="A293" s="73"/>
      <c r="B293" s="88" t="s">
        <v>784</v>
      </c>
      <c r="C293" s="73" t="s">
        <v>170</v>
      </c>
      <c r="D293" s="120">
        <v>38</v>
      </c>
      <c r="E293" s="80"/>
      <c r="F293" s="80">
        <v>1</v>
      </c>
      <c r="G293" s="99">
        <v>1042.8599999999999</v>
      </c>
      <c r="H293" s="44">
        <f t="shared" si="10"/>
        <v>3.6438256333544299E-2</v>
      </c>
      <c r="I293" s="80"/>
    </row>
    <row r="294" spans="1:9" x14ac:dyDescent="0.3">
      <c r="A294" s="73"/>
      <c r="B294" s="88" t="s">
        <v>785</v>
      </c>
      <c r="C294" s="86" t="s">
        <v>335</v>
      </c>
      <c r="D294" s="120">
        <v>40.950000000000003</v>
      </c>
      <c r="E294" s="80">
        <v>1</v>
      </c>
      <c r="F294" s="80">
        <v>1</v>
      </c>
      <c r="G294" s="99">
        <v>782.14</v>
      </c>
      <c r="H294" s="44">
        <f t="shared" ref="H294:H319" si="11">+(D294*F294)/G294</f>
        <v>5.2356355639655308E-2</v>
      </c>
      <c r="I294" s="80"/>
    </row>
    <row r="295" spans="1:9" x14ac:dyDescent="0.3">
      <c r="A295" s="73"/>
      <c r="B295" s="88" t="s">
        <v>786</v>
      </c>
      <c r="C295" s="73" t="s">
        <v>101</v>
      </c>
      <c r="D295" s="120">
        <v>10</v>
      </c>
      <c r="E295" s="80">
        <v>1</v>
      </c>
      <c r="F295" s="80">
        <v>2</v>
      </c>
      <c r="G295" s="99">
        <v>260.70999999999998</v>
      </c>
      <c r="H295" s="44">
        <f t="shared" si="11"/>
        <v>7.6713589812435284E-2</v>
      </c>
      <c r="I295" s="80"/>
    </row>
    <row r="296" spans="1:9" x14ac:dyDescent="0.3">
      <c r="A296" s="73"/>
      <c r="B296" s="88" t="s">
        <v>787</v>
      </c>
      <c r="C296" s="73" t="s">
        <v>5171</v>
      </c>
      <c r="D296" s="120">
        <v>79</v>
      </c>
      <c r="E296" s="80"/>
      <c r="F296" s="80">
        <v>1</v>
      </c>
      <c r="G296" s="99">
        <v>521.42999999999995</v>
      </c>
      <c r="H296" s="44">
        <f t="shared" si="11"/>
        <v>0.15150643422894733</v>
      </c>
      <c r="I296" s="80"/>
    </row>
    <row r="297" spans="1:9" x14ac:dyDescent="0.3">
      <c r="A297" s="73"/>
      <c r="B297" s="88" t="s">
        <v>788</v>
      </c>
      <c r="C297" s="73" t="s">
        <v>2425</v>
      </c>
      <c r="D297" s="120">
        <v>24.39</v>
      </c>
      <c r="E297" s="80">
        <v>1</v>
      </c>
      <c r="F297" s="80">
        <v>1</v>
      </c>
      <c r="G297" s="99">
        <v>521.42999999999995</v>
      </c>
      <c r="H297" s="44">
        <f t="shared" si="11"/>
        <v>4.6775214314481332E-2</v>
      </c>
      <c r="I297" s="80"/>
    </row>
    <row r="298" spans="1:9" x14ac:dyDescent="0.3">
      <c r="A298" s="73"/>
      <c r="B298" s="88" t="s">
        <v>789</v>
      </c>
      <c r="C298" s="73" t="s">
        <v>520</v>
      </c>
      <c r="D298" s="120">
        <v>0</v>
      </c>
      <c r="E298" s="80">
        <v>1</v>
      </c>
      <c r="F298" s="80">
        <v>1</v>
      </c>
      <c r="G298" s="99">
        <v>521.42999999999995</v>
      </c>
      <c r="H298" s="44">
        <f t="shared" si="11"/>
        <v>0</v>
      </c>
      <c r="I298" s="80"/>
    </row>
    <row r="299" spans="1:9" x14ac:dyDescent="0.3">
      <c r="A299" s="73"/>
      <c r="B299" s="88" t="s">
        <v>790</v>
      </c>
      <c r="C299" s="86" t="s">
        <v>172</v>
      </c>
      <c r="D299" s="120">
        <v>11.69</v>
      </c>
      <c r="E299" s="80">
        <v>2</v>
      </c>
      <c r="F299" s="80">
        <v>2</v>
      </c>
      <c r="G299" s="99">
        <v>104.29</v>
      </c>
      <c r="H299" s="44">
        <f t="shared" si="11"/>
        <v>0.2241825678396778</v>
      </c>
      <c r="I299" s="80"/>
    </row>
    <row r="300" spans="1:9" x14ac:dyDescent="0.3">
      <c r="A300" s="73"/>
      <c r="B300" s="88" t="s">
        <v>791</v>
      </c>
      <c r="C300" s="86" t="s">
        <v>174</v>
      </c>
      <c r="D300" s="120">
        <v>10</v>
      </c>
      <c r="E300" s="80"/>
      <c r="F300" s="80">
        <v>2</v>
      </c>
      <c r="G300" s="99">
        <v>260.70999999999998</v>
      </c>
      <c r="H300" s="44">
        <f t="shared" si="11"/>
        <v>7.6713589812435284E-2</v>
      </c>
      <c r="I300" s="80"/>
    </row>
    <row r="301" spans="1:9" x14ac:dyDescent="0.3">
      <c r="A301" s="73"/>
      <c r="B301" s="88" t="s">
        <v>792</v>
      </c>
      <c r="C301" s="86" t="s">
        <v>175</v>
      </c>
      <c r="D301" s="120">
        <v>14</v>
      </c>
      <c r="E301" s="80"/>
      <c r="F301" s="80">
        <v>2</v>
      </c>
      <c r="G301" s="99">
        <v>260.70999999999998</v>
      </c>
      <c r="H301" s="44">
        <f t="shared" si="11"/>
        <v>0.10739902573740939</v>
      </c>
      <c r="I301" s="80"/>
    </row>
    <row r="302" spans="1:9" x14ac:dyDescent="0.3">
      <c r="A302" s="73"/>
      <c r="B302" s="88" t="s">
        <v>793</v>
      </c>
      <c r="C302" s="86" t="s">
        <v>176</v>
      </c>
      <c r="D302" s="120">
        <v>0</v>
      </c>
      <c r="E302" s="80">
        <v>2</v>
      </c>
      <c r="F302" s="80">
        <v>0</v>
      </c>
      <c r="G302" s="99">
        <v>260.70999999999998</v>
      </c>
      <c r="H302" s="44"/>
      <c r="I302" s="80"/>
    </row>
    <row r="303" spans="1:9" x14ac:dyDescent="0.3">
      <c r="A303" s="73"/>
      <c r="B303" s="88" t="s">
        <v>794</v>
      </c>
      <c r="C303" s="86" t="s">
        <v>1413</v>
      </c>
      <c r="D303" s="120">
        <v>15.99</v>
      </c>
      <c r="E303" s="80"/>
      <c r="F303" s="80">
        <v>2</v>
      </c>
      <c r="G303" s="99">
        <v>260.70999999999998</v>
      </c>
      <c r="H303" s="44">
        <f t="shared" si="11"/>
        <v>0.12266503011008402</v>
      </c>
      <c r="I303" s="80"/>
    </row>
    <row r="304" spans="1:9" x14ac:dyDescent="0.3">
      <c r="A304" s="73"/>
      <c r="B304" s="88" t="s">
        <v>795</v>
      </c>
      <c r="C304" s="86" t="s">
        <v>316</v>
      </c>
      <c r="D304" s="120">
        <v>12.5</v>
      </c>
      <c r="E304" s="80"/>
      <c r="F304" s="80">
        <v>1</v>
      </c>
      <c r="G304" s="99">
        <v>365</v>
      </c>
      <c r="H304" s="44">
        <f t="shared" si="11"/>
        <v>3.4246575342465752E-2</v>
      </c>
      <c r="I304" s="80"/>
    </row>
    <row r="305" spans="1:11" x14ac:dyDescent="0.3">
      <c r="A305" s="73"/>
      <c r="B305" s="88" t="s">
        <v>796</v>
      </c>
      <c r="C305" s="86" t="s">
        <v>5676</v>
      </c>
      <c r="D305" s="120">
        <v>7</v>
      </c>
      <c r="E305" s="80">
        <v>20</v>
      </c>
      <c r="F305" s="80">
        <v>2</v>
      </c>
      <c r="G305" s="99">
        <v>521.42999999999995</v>
      </c>
      <c r="H305" s="44">
        <f t="shared" si="11"/>
        <v>2.6849241508927375E-2</v>
      </c>
      <c r="I305" s="80"/>
    </row>
    <row r="306" spans="1:11" x14ac:dyDescent="0.3">
      <c r="A306" s="69"/>
      <c r="B306" s="88" t="s">
        <v>797</v>
      </c>
      <c r="C306" s="73" t="s">
        <v>2994</v>
      </c>
      <c r="D306" s="120">
        <v>4.8</v>
      </c>
      <c r="E306" s="80">
        <v>2</v>
      </c>
      <c r="F306" s="80">
        <v>1</v>
      </c>
      <c r="G306" s="99">
        <v>521.42999999999995</v>
      </c>
      <c r="H306" s="44">
        <f t="shared" si="11"/>
        <v>9.205454231632243E-3</v>
      </c>
      <c r="I306" s="80"/>
    </row>
    <row r="307" spans="1:11" x14ac:dyDescent="0.3">
      <c r="A307" s="73"/>
      <c r="B307" s="88" t="s">
        <v>798</v>
      </c>
      <c r="C307" s="86" t="s">
        <v>343</v>
      </c>
      <c r="D307" s="120">
        <v>220.94</v>
      </c>
      <c r="E307" s="80"/>
      <c r="F307" s="80">
        <v>1</v>
      </c>
      <c r="G307" s="99">
        <v>521.42999999999995</v>
      </c>
      <c r="H307" s="44">
        <f t="shared" si="11"/>
        <v>0.42371938707017243</v>
      </c>
      <c r="I307" s="80"/>
    </row>
    <row r="308" spans="1:11" x14ac:dyDescent="0.3">
      <c r="A308" s="73"/>
      <c r="B308" s="88" t="s">
        <v>799</v>
      </c>
      <c r="C308" s="73" t="s">
        <v>343</v>
      </c>
      <c r="D308" s="120">
        <v>494.06</v>
      </c>
      <c r="E308" s="80"/>
      <c r="F308" s="80">
        <v>1</v>
      </c>
      <c r="G308" s="99">
        <v>521.42999999999995</v>
      </c>
      <c r="H308" s="44">
        <f t="shared" si="11"/>
        <v>0.94750973285004703</v>
      </c>
      <c r="I308" s="80"/>
    </row>
    <row r="309" spans="1:11" x14ac:dyDescent="0.3">
      <c r="A309" s="73"/>
      <c r="B309" s="88" t="s">
        <v>800</v>
      </c>
      <c r="C309" s="86" t="s">
        <v>343</v>
      </c>
      <c r="D309" s="120">
        <v>271.18</v>
      </c>
      <c r="E309" s="80"/>
      <c r="F309" s="80">
        <v>1</v>
      </c>
      <c r="G309" s="99">
        <v>521.42999999999995</v>
      </c>
      <c r="H309" s="44">
        <f t="shared" si="11"/>
        <v>0.52006980802792324</v>
      </c>
      <c r="I309" s="80"/>
    </row>
    <row r="310" spans="1:11" x14ac:dyDescent="0.3">
      <c r="A310" s="73"/>
      <c r="B310" s="88" t="s">
        <v>801</v>
      </c>
      <c r="C310" s="73" t="s">
        <v>5652</v>
      </c>
      <c r="D310" s="120">
        <v>86</v>
      </c>
      <c r="E310" s="80"/>
      <c r="F310" s="80">
        <v>1</v>
      </c>
      <c r="G310" s="99">
        <v>260.70999999999998</v>
      </c>
      <c r="H310" s="44">
        <f t="shared" si="11"/>
        <v>0.32986843619347173</v>
      </c>
      <c r="I310" s="80"/>
    </row>
    <row r="311" spans="1:11" x14ac:dyDescent="0.3">
      <c r="A311" s="73"/>
      <c r="B311" s="88" t="s">
        <v>802</v>
      </c>
      <c r="C311" s="73" t="s">
        <v>5653</v>
      </c>
      <c r="D311" s="120">
        <v>0</v>
      </c>
      <c r="E311" s="80"/>
      <c r="F311" s="80">
        <v>2</v>
      </c>
      <c r="G311" s="99">
        <v>260.70999999999998</v>
      </c>
      <c r="H311" s="44">
        <f t="shared" si="11"/>
        <v>0</v>
      </c>
      <c r="I311" s="80"/>
    </row>
    <row r="312" spans="1:11" x14ac:dyDescent="0.3">
      <c r="A312" s="73"/>
      <c r="B312" s="88" t="s">
        <v>803</v>
      </c>
      <c r="C312" s="86" t="s">
        <v>521</v>
      </c>
      <c r="D312" s="120">
        <v>5</v>
      </c>
      <c r="E312" s="80"/>
      <c r="F312" s="80">
        <v>1</v>
      </c>
      <c r="G312" s="99">
        <v>521.42999999999995</v>
      </c>
      <c r="H312" s="44">
        <f t="shared" si="11"/>
        <v>9.5890148246169198E-3</v>
      </c>
      <c r="I312" s="80"/>
    </row>
    <row r="313" spans="1:11" x14ac:dyDescent="0.3">
      <c r="A313" s="73"/>
      <c r="B313" s="88" t="s">
        <v>804</v>
      </c>
      <c r="C313" s="86" t="s">
        <v>522</v>
      </c>
      <c r="D313" s="120">
        <v>7</v>
      </c>
      <c r="E313" s="80"/>
      <c r="F313" s="80">
        <v>1</v>
      </c>
      <c r="G313" s="99">
        <v>521.42999999999995</v>
      </c>
      <c r="H313" s="44">
        <f t="shared" si="11"/>
        <v>1.3424620754463688E-2</v>
      </c>
      <c r="I313" s="80"/>
    </row>
    <row r="314" spans="1:11" x14ac:dyDescent="0.3">
      <c r="A314" s="73"/>
      <c r="B314" s="88" t="s">
        <v>805</v>
      </c>
      <c r="C314" s="86" t="s">
        <v>179</v>
      </c>
      <c r="D314" s="120">
        <v>30</v>
      </c>
      <c r="E314" s="80"/>
      <c r="F314" s="80">
        <v>1</v>
      </c>
      <c r="G314" s="99">
        <v>52.142857139999997</v>
      </c>
      <c r="H314" s="44">
        <f t="shared" si="11"/>
        <v>0.5753424657849503</v>
      </c>
      <c r="I314" s="80"/>
    </row>
    <row r="315" spans="1:11" x14ac:dyDescent="0.3">
      <c r="A315" s="73"/>
      <c r="B315" s="88" t="s">
        <v>806</v>
      </c>
      <c r="C315" s="86" t="s">
        <v>523</v>
      </c>
      <c r="D315" s="120">
        <v>34.99</v>
      </c>
      <c r="E315" s="80">
        <v>1</v>
      </c>
      <c r="F315" s="80">
        <v>1</v>
      </c>
      <c r="G315" s="99">
        <v>521.42857140000001</v>
      </c>
      <c r="H315" s="44">
        <f t="shared" si="11"/>
        <v>6.7104109592718036E-2</v>
      </c>
      <c r="I315" s="80"/>
    </row>
    <row r="316" spans="1:11" x14ac:dyDescent="0.3">
      <c r="A316" s="73"/>
      <c r="B316" s="88" t="s">
        <v>807</v>
      </c>
      <c r="C316" s="86" t="s">
        <v>1446</v>
      </c>
      <c r="D316" s="120">
        <v>0</v>
      </c>
      <c r="E316" s="80"/>
      <c r="F316" s="80">
        <v>1</v>
      </c>
      <c r="G316" s="99">
        <v>104.29</v>
      </c>
      <c r="H316" s="44">
        <f t="shared" si="11"/>
        <v>0</v>
      </c>
      <c r="I316" s="80"/>
    </row>
    <row r="317" spans="1:11" x14ac:dyDescent="0.3">
      <c r="A317" s="69"/>
      <c r="B317" s="88" t="s">
        <v>808</v>
      </c>
      <c r="C317" s="73" t="s">
        <v>180</v>
      </c>
      <c r="D317" s="120">
        <v>25.5</v>
      </c>
      <c r="E317" s="80"/>
      <c r="F317" s="80">
        <v>1</v>
      </c>
      <c r="G317" s="99">
        <v>4.3499999999999996</v>
      </c>
      <c r="H317" s="44">
        <f t="shared" si="11"/>
        <v>5.862068965517242</v>
      </c>
    </row>
    <row r="318" spans="1:11" x14ac:dyDescent="0.3">
      <c r="B318" s="88" t="s">
        <v>809</v>
      </c>
      <c r="C318" s="86" t="s">
        <v>337</v>
      </c>
      <c r="D318" s="120">
        <v>27</v>
      </c>
      <c r="E318" s="80"/>
      <c r="F318" s="80">
        <v>1</v>
      </c>
      <c r="G318" s="99">
        <v>4.3499999999999996</v>
      </c>
      <c r="H318" s="44">
        <f t="shared" si="11"/>
        <v>6.2068965517241388</v>
      </c>
      <c r="I318" s="80"/>
    </row>
    <row r="319" spans="1:11" x14ac:dyDescent="0.3">
      <c r="A319" s="69"/>
      <c r="B319" s="88" t="s">
        <v>810</v>
      </c>
      <c r="C319" s="73" t="s">
        <v>338</v>
      </c>
      <c r="D319" s="120">
        <v>2</v>
      </c>
      <c r="E319" s="80"/>
      <c r="F319" s="80">
        <v>1</v>
      </c>
      <c r="G319" s="99">
        <v>4.345238095</v>
      </c>
      <c r="H319" s="44">
        <f t="shared" si="11"/>
        <v>0.46027397262796022</v>
      </c>
      <c r="I319" s="80" t="s">
        <v>245</v>
      </c>
      <c r="J319" s="156">
        <f>SUM(H134:H319)</f>
        <v>30.227990806695114</v>
      </c>
      <c r="K319" s="83">
        <f>COUNT(H134:H319)</f>
        <v>184</v>
      </c>
    </row>
    <row r="320" spans="1:11" x14ac:dyDescent="0.3">
      <c r="A320" s="69"/>
      <c r="B320" s="88"/>
      <c r="C320" s="73"/>
      <c r="D320" s="120"/>
      <c r="E320" s="80"/>
      <c r="F320" s="80"/>
      <c r="G320" s="99"/>
      <c r="H320" s="44"/>
      <c r="I320" s="80"/>
      <c r="J320" s="156"/>
    </row>
    <row r="321" spans="1:9" x14ac:dyDescent="0.3">
      <c r="A321" s="69" t="s">
        <v>246</v>
      </c>
      <c r="B321" s="88" t="s">
        <v>809</v>
      </c>
      <c r="C321" s="86" t="s">
        <v>5977</v>
      </c>
      <c r="D321" s="120">
        <v>22.5</v>
      </c>
      <c r="E321" s="80"/>
      <c r="F321" s="80">
        <v>1</v>
      </c>
      <c r="G321" s="99">
        <v>6</v>
      </c>
      <c r="H321" s="44">
        <f t="shared" ref="H321:H351" si="12">+(D321*F321)/G321</f>
        <v>3.75</v>
      </c>
      <c r="I321" s="80"/>
    </row>
    <row r="322" spans="1:9" x14ac:dyDescent="0.3">
      <c r="A322" s="69"/>
      <c r="B322" s="88" t="s">
        <v>810</v>
      </c>
      <c r="C322" s="86" t="s">
        <v>247</v>
      </c>
      <c r="D322" s="120">
        <v>12.99</v>
      </c>
      <c r="E322" s="80"/>
      <c r="F322" s="80">
        <v>1</v>
      </c>
      <c r="G322" s="99">
        <v>260.7142857</v>
      </c>
      <c r="H322" s="44">
        <f t="shared" si="12"/>
        <v>4.9824657536976694E-2</v>
      </c>
      <c r="I322" s="80"/>
    </row>
    <row r="323" spans="1:9" x14ac:dyDescent="0.3">
      <c r="A323" s="69"/>
      <c r="B323" s="88" t="s">
        <v>811</v>
      </c>
      <c r="C323" s="86" t="s">
        <v>4119</v>
      </c>
      <c r="D323" s="120">
        <v>1.75</v>
      </c>
      <c r="E323" s="80">
        <v>2</v>
      </c>
      <c r="F323" s="80">
        <v>1</v>
      </c>
      <c r="G323" s="99">
        <v>17.38095238</v>
      </c>
      <c r="H323" s="44">
        <f t="shared" si="12"/>
        <v>0.10068493151236629</v>
      </c>
      <c r="I323" s="80"/>
    </row>
    <row r="324" spans="1:9" x14ac:dyDescent="0.3">
      <c r="A324" s="69"/>
      <c r="B324" s="88" t="s">
        <v>812</v>
      </c>
      <c r="C324" s="86" t="s">
        <v>189</v>
      </c>
      <c r="D324" s="120">
        <v>1.75</v>
      </c>
      <c r="E324" s="80">
        <v>4</v>
      </c>
      <c r="F324" s="80">
        <v>1</v>
      </c>
      <c r="G324" s="99">
        <v>2</v>
      </c>
      <c r="H324" s="44">
        <f t="shared" si="12"/>
        <v>0.875</v>
      </c>
      <c r="I324" s="80"/>
    </row>
    <row r="325" spans="1:9" x14ac:dyDescent="0.3">
      <c r="A325" s="69"/>
      <c r="B325" s="88" t="s">
        <v>813</v>
      </c>
      <c r="C325" s="86" t="s">
        <v>190</v>
      </c>
      <c r="D325" s="120">
        <v>1</v>
      </c>
      <c r="E325" s="80"/>
      <c r="F325" s="80">
        <v>1</v>
      </c>
      <c r="G325" s="99">
        <v>4.345238095</v>
      </c>
      <c r="H325" s="44">
        <f t="shared" si="12"/>
        <v>0.23013698631398011</v>
      </c>
      <c r="I325" s="80"/>
    </row>
    <row r="326" spans="1:9" x14ac:dyDescent="0.3">
      <c r="A326" s="69"/>
      <c r="B326" s="88" t="s">
        <v>814</v>
      </c>
      <c r="C326" s="73" t="s">
        <v>199</v>
      </c>
      <c r="D326" s="120">
        <v>1.75</v>
      </c>
      <c r="E326" s="80">
        <v>4</v>
      </c>
      <c r="F326" s="80">
        <v>1</v>
      </c>
      <c r="G326" s="99">
        <v>34.76190476</v>
      </c>
      <c r="H326" s="44">
        <f t="shared" si="12"/>
        <v>5.0342465756183147E-2</v>
      </c>
      <c r="I326" s="80"/>
    </row>
    <row r="327" spans="1:9" x14ac:dyDescent="0.3">
      <c r="A327" s="69"/>
      <c r="B327" s="88" t="s">
        <v>815</v>
      </c>
      <c r="C327" s="73" t="s">
        <v>575</v>
      </c>
      <c r="D327" s="120">
        <v>0.89</v>
      </c>
      <c r="E327" s="80"/>
      <c r="F327" s="80">
        <v>1</v>
      </c>
      <c r="G327" s="99">
        <v>26.071428569999998</v>
      </c>
      <c r="H327" s="44">
        <f t="shared" si="12"/>
        <v>3.4136986303240385E-2</v>
      </c>
      <c r="I327" s="80"/>
    </row>
    <row r="328" spans="1:9" x14ac:dyDescent="0.3">
      <c r="A328" s="69"/>
      <c r="B328" s="88" t="s">
        <v>816</v>
      </c>
      <c r="C328" s="86" t="s">
        <v>196</v>
      </c>
      <c r="D328" s="120">
        <v>0.47</v>
      </c>
      <c r="E328" s="80"/>
      <c r="F328" s="80">
        <v>1</v>
      </c>
      <c r="G328" s="99">
        <v>4.345238095</v>
      </c>
      <c r="H328" s="44">
        <f t="shared" si="12"/>
        <v>0.10816438356757065</v>
      </c>
      <c r="I328" s="80"/>
    </row>
    <row r="329" spans="1:9" x14ac:dyDescent="0.3">
      <c r="A329" s="69"/>
      <c r="B329" s="88" t="s">
        <v>817</v>
      </c>
      <c r="C329" s="73" t="s">
        <v>194</v>
      </c>
      <c r="D329" s="120">
        <v>2</v>
      </c>
      <c r="E329" s="80"/>
      <c r="F329" s="80">
        <v>1</v>
      </c>
      <c r="G329" s="99">
        <v>4.345238095</v>
      </c>
      <c r="H329" s="44">
        <f t="shared" si="12"/>
        <v>0.46027397262796022</v>
      </c>
      <c r="I329" s="80"/>
    </row>
    <row r="330" spans="1:9" x14ac:dyDescent="0.3">
      <c r="A330" s="69"/>
      <c r="B330" s="88" t="s">
        <v>818</v>
      </c>
      <c r="C330" s="73" t="s">
        <v>195</v>
      </c>
      <c r="D330" s="120">
        <v>1.2</v>
      </c>
      <c r="E330" s="80">
        <v>5</v>
      </c>
      <c r="F330" s="80">
        <v>1</v>
      </c>
      <c r="G330" s="99">
        <v>43.452380949999998</v>
      </c>
      <c r="H330" s="44">
        <f t="shared" si="12"/>
        <v>2.7616438357677613E-2</v>
      </c>
      <c r="I330" s="80"/>
    </row>
    <row r="331" spans="1:9" x14ac:dyDescent="0.3">
      <c r="A331" s="69"/>
      <c r="B331" s="88" t="s">
        <v>819</v>
      </c>
      <c r="C331" s="86" t="s">
        <v>563</v>
      </c>
      <c r="D331" s="120">
        <v>5</v>
      </c>
      <c r="E331" s="80">
        <v>30</v>
      </c>
      <c r="F331" s="80">
        <v>1</v>
      </c>
      <c r="G331" s="99">
        <v>4.345238095</v>
      </c>
      <c r="H331" s="44">
        <f t="shared" si="12"/>
        <v>1.1506849315699006</v>
      </c>
      <c r="I331" s="80"/>
    </row>
    <row r="332" spans="1:9" x14ac:dyDescent="0.3">
      <c r="A332" s="69"/>
      <c r="B332" s="88" t="s">
        <v>820</v>
      </c>
      <c r="C332" s="86" t="s">
        <v>564</v>
      </c>
      <c r="D332" s="120">
        <v>1.99</v>
      </c>
      <c r="E332" s="80"/>
      <c r="F332" s="80">
        <v>1</v>
      </c>
      <c r="G332" s="99">
        <v>52.142857139999997</v>
      </c>
      <c r="H332" s="44">
        <f t="shared" si="12"/>
        <v>3.8164383563735034E-2</v>
      </c>
      <c r="I332" s="80"/>
    </row>
    <row r="333" spans="1:9" x14ac:dyDescent="0.3">
      <c r="A333" s="69"/>
      <c r="B333" s="88" t="s">
        <v>821</v>
      </c>
      <c r="C333" s="86" t="s">
        <v>565</v>
      </c>
      <c r="D333" s="120">
        <v>1.2</v>
      </c>
      <c r="E333" s="80"/>
      <c r="F333" s="80">
        <v>1</v>
      </c>
      <c r="G333" s="99">
        <v>52.142857139999997</v>
      </c>
      <c r="H333" s="44">
        <f t="shared" si="12"/>
        <v>2.3013698631398013E-2</v>
      </c>
      <c r="I333" s="80"/>
    </row>
    <row r="334" spans="1:9" x14ac:dyDescent="0.3">
      <c r="A334" s="69"/>
      <c r="B334" s="88" t="s">
        <v>822</v>
      </c>
      <c r="C334" s="73" t="s">
        <v>280</v>
      </c>
      <c r="D334" s="120">
        <v>1.59</v>
      </c>
      <c r="E334" s="80"/>
      <c r="F334" s="80">
        <v>1</v>
      </c>
      <c r="G334" s="99">
        <v>17.38095238</v>
      </c>
      <c r="H334" s="44">
        <f t="shared" si="12"/>
        <v>9.1479452059807093E-2</v>
      </c>
      <c r="I334" s="80"/>
    </row>
    <row r="335" spans="1:9" x14ac:dyDescent="0.3">
      <c r="A335" s="69"/>
      <c r="B335" s="88" t="s">
        <v>823</v>
      </c>
      <c r="C335" s="73" t="s">
        <v>193</v>
      </c>
      <c r="D335" s="120">
        <v>1</v>
      </c>
      <c r="E335" s="80"/>
      <c r="F335" s="80">
        <v>1</v>
      </c>
      <c r="G335" s="99">
        <v>4.345238095</v>
      </c>
      <c r="H335" s="44">
        <f t="shared" si="12"/>
        <v>0.23013698631398011</v>
      </c>
      <c r="I335" s="80"/>
    </row>
    <row r="336" spans="1:9" x14ac:dyDescent="0.3">
      <c r="A336" s="69"/>
      <c r="B336" s="88" t="s">
        <v>824</v>
      </c>
      <c r="C336" s="73" t="s">
        <v>568</v>
      </c>
      <c r="D336" s="120">
        <v>2.1</v>
      </c>
      <c r="E336" s="80"/>
      <c r="F336" s="80">
        <v>1</v>
      </c>
      <c r="G336" s="99">
        <v>104.2857143</v>
      </c>
      <c r="H336" s="44">
        <f t="shared" si="12"/>
        <v>2.0136986298611374E-2</v>
      </c>
      <c r="I336" s="80"/>
    </row>
    <row r="337" spans="1:9" x14ac:dyDescent="0.3">
      <c r="A337" s="69"/>
      <c r="B337" s="88" t="s">
        <v>825</v>
      </c>
      <c r="C337" s="73" t="s">
        <v>577</v>
      </c>
      <c r="D337" s="120">
        <v>1.2</v>
      </c>
      <c r="E337" s="80">
        <v>75</v>
      </c>
      <c r="F337" s="80">
        <v>1</v>
      </c>
      <c r="G337" s="99">
        <v>4.345238095</v>
      </c>
      <c r="H337" s="44">
        <f t="shared" si="12"/>
        <v>0.27616438357677614</v>
      </c>
      <c r="I337" s="80"/>
    </row>
    <row r="338" spans="1:9" x14ac:dyDescent="0.3">
      <c r="A338" s="69"/>
      <c r="B338" s="88" t="s">
        <v>826</v>
      </c>
      <c r="C338" s="73" t="s">
        <v>281</v>
      </c>
      <c r="D338" s="120">
        <v>1</v>
      </c>
      <c r="E338" s="80"/>
      <c r="F338" s="80">
        <v>1</v>
      </c>
      <c r="G338" s="99">
        <v>26.071428569999998</v>
      </c>
      <c r="H338" s="44">
        <f t="shared" si="12"/>
        <v>3.8356164385663354E-2</v>
      </c>
      <c r="I338" s="80"/>
    </row>
    <row r="339" spans="1:9" x14ac:dyDescent="0.3">
      <c r="A339" s="69"/>
      <c r="B339" s="88" t="s">
        <v>827</v>
      </c>
      <c r="C339" s="73" t="s">
        <v>191</v>
      </c>
      <c r="D339" s="120">
        <v>1</v>
      </c>
      <c r="E339" s="80"/>
      <c r="F339" s="80">
        <v>1</v>
      </c>
      <c r="G339" s="99">
        <v>13.03571429</v>
      </c>
      <c r="H339" s="44">
        <f t="shared" si="12"/>
        <v>7.6712328741902799E-2</v>
      </c>
      <c r="I339" s="80"/>
    </row>
    <row r="340" spans="1:9" x14ac:dyDescent="0.3">
      <c r="A340" s="69"/>
      <c r="B340" s="88" t="s">
        <v>828</v>
      </c>
      <c r="C340" s="73" t="s">
        <v>192</v>
      </c>
      <c r="D340" s="120">
        <v>0.95</v>
      </c>
      <c r="E340" s="80"/>
      <c r="F340" s="80">
        <v>1</v>
      </c>
      <c r="G340" s="99">
        <v>13.03571429</v>
      </c>
      <c r="H340" s="44">
        <f t="shared" si="12"/>
        <v>7.2876712304807661E-2</v>
      </c>
      <c r="I340" s="80"/>
    </row>
    <row r="341" spans="1:9" x14ac:dyDescent="0.3">
      <c r="A341" s="69"/>
      <c r="B341" s="88" t="s">
        <v>829</v>
      </c>
      <c r="C341" s="73" t="s">
        <v>566</v>
      </c>
      <c r="D341" s="120">
        <v>1.05</v>
      </c>
      <c r="E341" s="80"/>
      <c r="F341" s="80">
        <v>1</v>
      </c>
      <c r="G341" s="99">
        <v>4.345238095</v>
      </c>
      <c r="H341" s="44">
        <f t="shared" si="12"/>
        <v>0.24164383562967912</v>
      </c>
      <c r="I341" s="80"/>
    </row>
    <row r="342" spans="1:9" x14ac:dyDescent="0.3">
      <c r="A342" s="69"/>
      <c r="B342" s="88" t="s">
        <v>830</v>
      </c>
      <c r="C342" s="73" t="s">
        <v>1458</v>
      </c>
      <c r="D342" s="120">
        <v>4.7300000000000004</v>
      </c>
      <c r="E342" s="80"/>
      <c r="F342" s="80">
        <v>1</v>
      </c>
      <c r="G342" s="99">
        <v>52.142857139999997</v>
      </c>
      <c r="H342" s="44">
        <f t="shared" si="12"/>
        <v>9.0712328772093842E-2</v>
      </c>
      <c r="I342" s="80"/>
    </row>
    <row r="343" spans="1:9" x14ac:dyDescent="0.3">
      <c r="A343" s="69"/>
      <c r="B343" s="88" t="s">
        <v>831</v>
      </c>
      <c r="C343" s="73" t="s">
        <v>1461</v>
      </c>
      <c r="D343" s="120">
        <v>0.5</v>
      </c>
      <c r="E343" s="80"/>
      <c r="F343" s="80">
        <v>1</v>
      </c>
      <c r="G343" s="99">
        <v>104.2857143</v>
      </c>
      <c r="H343" s="44">
        <f t="shared" si="12"/>
        <v>4.7945205472884221E-3</v>
      </c>
      <c r="I343" s="80"/>
    </row>
    <row r="344" spans="1:9" x14ac:dyDescent="0.3">
      <c r="A344" s="69"/>
      <c r="B344" s="88" t="s">
        <v>832</v>
      </c>
      <c r="C344" s="86" t="s">
        <v>5980</v>
      </c>
      <c r="D344" s="120">
        <v>2.5</v>
      </c>
      <c r="E344" s="80"/>
      <c r="F344" s="80">
        <v>1</v>
      </c>
      <c r="G344" s="99">
        <v>104.2857143</v>
      </c>
      <c r="H344" s="44">
        <f t="shared" si="12"/>
        <v>2.3972602736442111E-2</v>
      </c>
      <c r="I344" s="80"/>
    </row>
    <row r="345" spans="1:9" x14ac:dyDescent="0.3">
      <c r="A345" s="69"/>
      <c r="B345" s="88" t="s">
        <v>833</v>
      </c>
      <c r="C345" s="73" t="s">
        <v>251</v>
      </c>
      <c r="D345" s="120">
        <v>1.58</v>
      </c>
      <c r="E345" s="80"/>
      <c r="F345" s="80">
        <v>1</v>
      </c>
      <c r="G345" s="99">
        <v>521.42857140000001</v>
      </c>
      <c r="H345" s="44">
        <f t="shared" si="12"/>
        <v>3.0301369864674048E-3</v>
      </c>
      <c r="I345" s="80"/>
    </row>
    <row r="346" spans="1:9" x14ac:dyDescent="0.3">
      <c r="A346" s="69"/>
      <c r="B346" s="88" t="s">
        <v>834</v>
      </c>
      <c r="C346" s="86" t="s">
        <v>525</v>
      </c>
      <c r="D346" s="120">
        <v>1</v>
      </c>
      <c r="E346" s="80">
        <v>10</v>
      </c>
      <c r="F346" s="80">
        <v>1</v>
      </c>
      <c r="G346" s="99">
        <v>26.071428569999998</v>
      </c>
      <c r="H346" s="44">
        <f t="shared" si="12"/>
        <v>3.8356164385663354E-2</v>
      </c>
      <c r="I346" s="80"/>
    </row>
    <row r="347" spans="1:9" x14ac:dyDescent="0.3">
      <c r="A347" s="69"/>
      <c r="B347" s="88" t="s">
        <v>835</v>
      </c>
      <c r="C347" s="86" t="s">
        <v>526</v>
      </c>
      <c r="D347" s="120">
        <v>3.59</v>
      </c>
      <c r="E347" s="80"/>
      <c r="F347" s="80">
        <v>1</v>
      </c>
      <c r="G347" s="99">
        <v>13.03571429</v>
      </c>
      <c r="H347" s="44">
        <f t="shared" si="12"/>
        <v>0.27539726018343103</v>
      </c>
      <c r="I347" s="80"/>
    </row>
    <row r="348" spans="1:9" x14ac:dyDescent="0.3">
      <c r="A348" s="69"/>
      <c r="B348" s="88" t="s">
        <v>836</v>
      </c>
      <c r="C348" s="73" t="s">
        <v>197</v>
      </c>
      <c r="D348" s="120">
        <v>1.05</v>
      </c>
      <c r="E348" s="80"/>
      <c r="F348" s="80">
        <v>1</v>
      </c>
      <c r="G348" s="99">
        <v>26.071428569999998</v>
      </c>
      <c r="H348" s="44">
        <f t="shared" si="12"/>
        <v>4.0273972604946522E-2</v>
      </c>
      <c r="I348" s="80"/>
    </row>
    <row r="349" spans="1:9" x14ac:dyDescent="0.3">
      <c r="A349" s="69"/>
      <c r="B349" s="88" t="s">
        <v>837</v>
      </c>
      <c r="C349" s="86" t="s">
        <v>252</v>
      </c>
      <c r="D349" s="120">
        <v>1.5</v>
      </c>
      <c r="E349" s="80"/>
      <c r="F349" s="80">
        <v>1</v>
      </c>
      <c r="G349" s="99">
        <v>521.42857140000001</v>
      </c>
      <c r="H349" s="44">
        <f t="shared" si="12"/>
        <v>2.8767123289247512E-3</v>
      </c>
      <c r="I349" s="80"/>
    </row>
    <row r="350" spans="1:9" x14ac:dyDescent="0.3">
      <c r="A350" s="69"/>
      <c r="B350" s="88" t="s">
        <v>838</v>
      </c>
      <c r="C350" s="86" t="s">
        <v>875</v>
      </c>
      <c r="D350" s="120">
        <v>2.79</v>
      </c>
      <c r="E350" s="80"/>
      <c r="F350" s="80">
        <v>1</v>
      </c>
      <c r="G350" s="99">
        <v>521.42857140000001</v>
      </c>
      <c r="H350" s="44">
        <f t="shared" si="12"/>
        <v>5.3506849318000378E-3</v>
      </c>
      <c r="I350" s="80"/>
    </row>
    <row r="351" spans="1:9" x14ac:dyDescent="0.3">
      <c r="A351" s="69"/>
      <c r="B351" s="88" t="s">
        <v>839</v>
      </c>
      <c r="C351" s="86" t="s">
        <v>254</v>
      </c>
      <c r="D351" s="120">
        <v>2.4900000000000002</v>
      </c>
      <c r="E351" s="80"/>
      <c r="F351" s="80">
        <v>1</v>
      </c>
      <c r="G351" s="99">
        <v>26.071428569999998</v>
      </c>
      <c r="H351" s="44">
        <f t="shared" si="12"/>
        <v>9.5506849320301762E-2</v>
      </c>
      <c r="I351" s="80"/>
    </row>
    <row r="352" spans="1:9" x14ac:dyDescent="0.3">
      <c r="A352" s="69"/>
      <c r="B352" s="88" t="s">
        <v>840</v>
      </c>
      <c r="C352" s="86" t="s">
        <v>256</v>
      </c>
      <c r="D352" s="120">
        <v>15</v>
      </c>
      <c r="E352" s="80"/>
      <c r="F352" s="80">
        <v>1</v>
      </c>
      <c r="G352" s="99">
        <v>4.345238095</v>
      </c>
      <c r="H352" s="44">
        <f t="shared" ref="H352:H373" si="13">+(D352*F352)/G352</f>
        <v>3.4520547947097016</v>
      </c>
      <c r="I352" s="80"/>
    </row>
    <row r="353" spans="1:9" x14ac:dyDescent="0.3">
      <c r="A353" s="73"/>
      <c r="B353" s="88" t="s">
        <v>841</v>
      </c>
      <c r="C353" s="80" t="s">
        <v>527</v>
      </c>
      <c r="D353" s="120">
        <v>9.99</v>
      </c>
      <c r="E353" s="80"/>
      <c r="F353" s="80">
        <v>1</v>
      </c>
      <c r="G353" s="99">
        <v>521.42857140000001</v>
      </c>
      <c r="H353" s="44">
        <f t="shared" si="13"/>
        <v>1.9158904110638843E-2</v>
      </c>
      <c r="I353" s="80"/>
    </row>
    <row r="354" spans="1:9" x14ac:dyDescent="0.3">
      <c r="A354" s="73"/>
      <c r="B354" s="88" t="s">
        <v>842</v>
      </c>
      <c r="C354" s="81" t="s">
        <v>255</v>
      </c>
      <c r="D354" s="120">
        <v>25</v>
      </c>
      <c r="E354" s="80"/>
      <c r="F354" s="80">
        <v>1</v>
      </c>
      <c r="G354" s="99">
        <v>52.142857139999997</v>
      </c>
      <c r="H354" s="44">
        <f t="shared" si="13"/>
        <v>0.47945205482079195</v>
      </c>
      <c r="I354" s="80"/>
    </row>
    <row r="355" spans="1:9" x14ac:dyDescent="0.3">
      <c r="A355" s="73"/>
      <c r="B355" s="88" t="s">
        <v>843</v>
      </c>
      <c r="C355" s="73" t="s">
        <v>528</v>
      </c>
      <c r="D355" s="120">
        <v>15</v>
      </c>
      <c r="E355" s="80">
        <v>2</v>
      </c>
      <c r="F355" s="80">
        <v>1</v>
      </c>
      <c r="G355" s="99">
        <v>260.7142857</v>
      </c>
      <c r="H355" s="44">
        <f t="shared" si="13"/>
        <v>5.7534246578495027E-2</v>
      </c>
      <c r="I355" s="80"/>
    </row>
    <row r="356" spans="1:9" x14ac:dyDescent="0.3">
      <c r="A356" s="73"/>
      <c r="B356" s="88" t="s">
        <v>844</v>
      </c>
      <c r="C356" s="81" t="s">
        <v>355</v>
      </c>
      <c r="D356" s="120">
        <v>16</v>
      </c>
      <c r="E356" s="80"/>
      <c r="F356" s="80">
        <v>1</v>
      </c>
      <c r="G356" s="99">
        <v>260.7142857</v>
      </c>
      <c r="H356" s="44">
        <f t="shared" si="13"/>
        <v>6.1369863017061363E-2</v>
      </c>
      <c r="I356" s="80"/>
    </row>
    <row r="357" spans="1:9" x14ac:dyDescent="0.3">
      <c r="A357" s="73"/>
      <c r="B357" s="88" t="s">
        <v>845</v>
      </c>
      <c r="C357" s="81" t="s">
        <v>529</v>
      </c>
      <c r="D357" s="120">
        <v>21</v>
      </c>
      <c r="E357" s="80"/>
      <c r="F357" s="80">
        <v>1</v>
      </c>
      <c r="G357" s="99">
        <v>521.42857140000001</v>
      </c>
      <c r="H357" s="44">
        <f t="shared" si="13"/>
        <v>4.0273972604946522E-2</v>
      </c>
      <c r="I357" s="80"/>
    </row>
    <row r="358" spans="1:9" x14ac:dyDescent="0.3">
      <c r="A358" s="73"/>
      <c r="B358" s="88" t="s">
        <v>846</v>
      </c>
      <c r="C358" s="73" t="s">
        <v>5987</v>
      </c>
      <c r="D358" s="120">
        <v>29.5</v>
      </c>
      <c r="E358" s="80"/>
      <c r="F358" s="80">
        <v>1</v>
      </c>
      <c r="G358" s="99">
        <v>260.7142857</v>
      </c>
      <c r="H358" s="44">
        <f t="shared" si="13"/>
        <v>0.11315068493770689</v>
      </c>
      <c r="I358" s="80"/>
    </row>
    <row r="359" spans="1:9" x14ac:dyDescent="0.3">
      <c r="A359" s="73"/>
      <c r="B359" s="88" t="s">
        <v>847</v>
      </c>
      <c r="C359" s="73" t="s">
        <v>530</v>
      </c>
      <c r="D359" s="120">
        <v>19.989999999999998</v>
      </c>
      <c r="E359" s="80"/>
      <c r="F359" s="80">
        <v>1</v>
      </c>
      <c r="G359" s="99">
        <v>260.7142857</v>
      </c>
      <c r="H359" s="44">
        <f t="shared" si="13"/>
        <v>7.6673972606941032E-2</v>
      </c>
      <c r="I359" s="80"/>
    </row>
    <row r="360" spans="1:9" x14ac:dyDescent="0.3">
      <c r="A360" s="73"/>
      <c r="B360" s="88" t="s">
        <v>848</v>
      </c>
      <c r="C360" s="86" t="s">
        <v>350</v>
      </c>
      <c r="D360" s="120">
        <v>9.99</v>
      </c>
      <c r="E360" s="80"/>
      <c r="F360" s="80">
        <v>1</v>
      </c>
      <c r="G360" s="99">
        <v>260.7142857</v>
      </c>
      <c r="H360" s="44">
        <f t="shared" si="13"/>
        <v>3.8317808221277685E-2</v>
      </c>
      <c r="I360" s="80"/>
    </row>
    <row r="361" spans="1:9" x14ac:dyDescent="0.3">
      <c r="A361" s="73"/>
      <c r="B361" s="88" t="s">
        <v>849</v>
      </c>
      <c r="C361" s="73" t="s">
        <v>348</v>
      </c>
      <c r="D361" s="120">
        <v>50</v>
      </c>
      <c r="E361" s="80"/>
      <c r="F361" s="80">
        <v>1</v>
      </c>
      <c r="G361" s="99">
        <v>52.142857139999997</v>
      </c>
      <c r="H361" s="44">
        <f t="shared" si="13"/>
        <v>0.9589041096415839</v>
      </c>
      <c r="I361" s="80"/>
    </row>
    <row r="362" spans="1:9" x14ac:dyDescent="0.3">
      <c r="A362" s="73"/>
      <c r="B362" s="88" t="s">
        <v>850</v>
      </c>
      <c r="C362" s="80" t="s">
        <v>183</v>
      </c>
      <c r="D362" s="120">
        <v>118</v>
      </c>
      <c r="E362" s="80"/>
      <c r="F362" s="80">
        <v>1</v>
      </c>
      <c r="G362" s="99">
        <v>104.2857143</v>
      </c>
      <c r="H362" s="44">
        <f t="shared" si="13"/>
        <v>1.1315068491600677</v>
      </c>
      <c r="I362" s="80"/>
    </row>
    <row r="363" spans="1:9" x14ac:dyDescent="0.3">
      <c r="A363" s="73"/>
      <c r="B363" s="88" t="s">
        <v>851</v>
      </c>
      <c r="C363" s="81" t="s">
        <v>6725</v>
      </c>
      <c r="D363" s="120">
        <v>18.5</v>
      </c>
      <c r="E363" s="80"/>
      <c r="F363" s="80">
        <v>2</v>
      </c>
      <c r="G363" s="99">
        <v>52.142857139999997</v>
      </c>
      <c r="H363" s="44">
        <f t="shared" si="13"/>
        <v>0.70958904113477206</v>
      </c>
      <c r="I363" s="80"/>
    </row>
    <row r="364" spans="1:9" x14ac:dyDescent="0.3">
      <c r="A364" s="73"/>
      <c r="B364" s="88" t="s">
        <v>852</v>
      </c>
      <c r="C364" s="86" t="s">
        <v>2020</v>
      </c>
      <c r="D364" s="120">
        <v>50.5</v>
      </c>
      <c r="E364" s="80"/>
      <c r="F364" s="80">
        <v>1</v>
      </c>
      <c r="G364" s="99">
        <v>52.142857139999997</v>
      </c>
      <c r="H364" s="44">
        <f t="shared" si="13"/>
        <v>0.96849315073799969</v>
      </c>
      <c r="I364" s="80"/>
    </row>
    <row r="365" spans="1:9" x14ac:dyDescent="0.3">
      <c r="A365" s="73"/>
      <c r="B365" s="88" t="s">
        <v>853</v>
      </c>
      <c r="C365" s="86" t="s">
        <v>531</v>
      </c>
      <c r="D365" s="120">
        <v>219</v>
      </c>
      <c r="E365" s="80"/>
      <c r="F365" s="80">
        <v>1</v>
      </c>
      <c r="G365" s="99">
        <v>260.7142857</v>
      </c>
      <c r="H365" s="44">
        <f t="shared" si="13"/>
        <v>0.84000000004602737</v>
      </c>
      <c r="I365" s="80"/>
    </row>
    <row r="366" spans="1:9" x14ac:dyDescent="0.3">
      <c r="A366" s="73"/>
      <c r="B366" s="88" t="s">
        <v>854</v>
      </c>
      <c r="C366" s="86" t="s">
        <v>532</v>
      </c>
      <c r="D366" s="120">
        <v>44</v>
      </c>
      <c r="E366" s="80"/>
      <c r="F366" s="80">
        <v>1</v>
      </c>
      <c r="G366" s="99">
        <v>8.69047619</v>
      </c>
      <c r="H366" s="44">
        <f t="shared" si="13"/>
        <v>5.0630136989075627</v>
      </c>
      <c r="I366" s="80"/>
    </row>
    <row r="367" spans="1:9" x14ac:dyDescent="0.3">
      <c r="A367" s="73"/>
      <c r="B367" s="88" t="s">
        <v>855</v>
      </c>
      <c r="C367" s="86" t="s">
        <v>346</v>
      </c>
      <c r="D367" s="120">
        <v>0.79</v>
      </c>
      <c r="E367" s="80"/>
      <c r="F367" s="80">
        <v>1</v>
      </c>
      <c r="G367" s="99">
        <v>4.345238095</v>
      </c>
      <c r="H367" s="44">
        <f t="shared" si="13"/>
        <v>0.1818082191880443</v>
      </c>
      <c r="I367" s="80"/>
    </row>
    <row r="368" spans="1:9" x14ac:dyDescent="0.3">
      <c r="A368" s="73"/>
      <c r="B368" s="88" t="s">
        <v>856</v>
      </c>
      <c r="C368" s="86" t="s">
        <v>187</v>
      </c>
      <c r="D368" s="120">
        <v>0.57999999999999996</v>
      </c>
      <c r="E368" s="80">
        <v>16</v>
      </c>
      <c r="F368" s="80">
        <v>1</v>
      </c>
      <c r="G368" s="99">
        <v>4.345238095</v>
      </c>
      <c r="H368" s="44">
        <f t="shared" si="13"/>
        <v>0.13347945206210846</v>
      </c>
      <c r="I368" s="80"/>
    </row>
    <row r="369" spans="1:11" x14ac:dyDescent="0.3">
      <c r="A369" s="73"/>
      <c r="B369" s="88" t="s">
        <v>857</v>
      </c>
      <c r="C369" s="73" t="s">
        <v>277</v>
      </c>
      <c r="D369" s="120">
        <v>0.42</v>
      </c>
      <c r="E369" s="80">
        <v>16</v>
      </c>
      <c r="F369" s="80">
        <v>1</v>
      </c>
      <c r="G369" s="99">
        <v>26.071428569999998</v>
      </c>
      <c r="H369" s="44">
        <f t="shared" si="13"/>
        <v>1.6109589041978609E-2</v>
      </c>
      <c r="I369" s="80"/>
    </row>
    <row r="370" spans="1:11" x14ac:dyDescent="0.3">
      <c r="A370" s="73"/>
      <c r="B370" s="88" t="s">
        <v>858</v>
      </c>
      <c r="C370" s="80" t="s">
        <v>533</v>
      </c>
      <c r="D370" s="120">
        <v>4.99</v>
      </c>
      <c r="E370" s="80"/>
      <c r="F370" s="80">
        <v>1</v>
      </c>
      <c r="G370" s="99">
        <v>26.071428569999998</v>
      </c>
      <c r="H370" s="44">
        <f t="shared" si="13"/>
        <v>0.19139726028446014</v>
      </c>
      <c r="I370" s="80"/>
    </row>
    <row r="371" spans="1:11" x14ac:dyDescent="0.3">
      <c r="A371" s="69"/>
      <c r="B371" s="88" t="s">
        <v>859</v>
      </c>
      <c r="C371" s="86" t="s">
        <v>278</v>
      </c>
      <c r="D371" s="120">
        <v>1.99</v>
      </c>
      <c r="E371" s="80"/>
      <c r="F371" s="80">
        <v>1</v>
      </c>
      <c r="G371" s="99">
        <v>52.142857139999997</v>
      </c>
      <c r="H371" s="44">
        <f t="shared" si="13"/>
        <v>3.8164383563735034E-2</v>
      </c>
      <c r="I371" s="80"/>
    </row>
    <row r="372" spans="1:11" x14ac:dyDescent="0.3">
      <c r="A372" s="73"/>
      <c r="B372" s="88" t="s">
        <v>860</v>
      </c>
      <c r="C372" s="73" t="s">
        <v>6735</v>
      </c>
      <c r="D372" s="120">
        <v>1.05</v>
      </c>
      <c r="E372" s="80">
        <v>30</v>
      </c>
      <c r="F372" s="80">
        <v>1</v>
      </c>
      <c r="G372" s="99">
        <v>4.345238095</v>
      </c>
      <c r="H372" s="44">
        <f t="shared" si="13"/>
        <v>0.24164383562967912</v>
      </c>
      <c r="I372" s="80"/>
    </row>
    <row r="373" spans="1:11" x14ac:dyDescent="0.3">
      <c r="A373" s="73"/>
      <c r="B373" s="88" t="s">
        <v>861</v>
      </c>
      <c r="C373" s="73" t="s">
        <v>279</v>
      </c>
      <c r="D373" s="120">
        <v>1.05</v>
      </c>
      <c r="E373" s="80">
        <v>40</v>
      </c>
      <c r="F373" s="80">
        <v>1</v>
      </c>
      <c r="G373" s="99">
        <v>52.142857139999997</v>
      </c>
      <c r="H373" s="44">
        <f t="shared" si="13"/>
        <v>2.0136986302473261E-2</v>
      </c>
    </row>
    <row r="374" spans="1:11" x14ac:dyDescent="0.3">
      <c r="B374" s="87"/>
      <c r="C374" s="73" t="s">
        <v>188</v>
      </c>
      <c r="D374" s="120">
        <v>6.99</v>
      </c>
      <c r="E374" s="80"/>
      <c r="F374" s="80">
        <v>1</v>
      </c>
      <c r="G374" s="99">
        <v>104.2857143</v>
      </c>
      <c r="H374" s="80"/>
      <c r="I374" s="80" t="s">
        <v>344</v>
      </c>
      <c r="J374" s="156">
        <f>SUM(H319:H374)</f>
        <v>23.818328767785591</v>
      </c>
      <c r="K374" s="83">
        <f>COUNT(H319:H374)</f>
        <v>54</v>
      </c>
    </row>
    <row r="375" spans="1:11" x14ac:dyDescent="0.3">
      <c r="B375" s="87"/>
      <c r="C375" s="73"/>
      <c r="D375" s="120"/>
      <c r="E375" s="80"/>
      <c r="F375" s="80"/>
      <c r="G375" s="99"/>
      <c r="H375" s="80"/>
      <c r="I375" s="80"/>
      <c r="J375" s="156"/>
    </row>
    <row r="376" spans="1:11" x14ac:dyDescent="0.3">
      <c r="A376" s="69" t="s">
        <v>14</v>
      </c>
      <c r="B376" s="87" t="s">
        <v>836</v>
      </c>
      <c r="C376" s="104" t="s">
        <v>210</v>
      </c>
      <c r="D376" s="120">
        <v>10</v>
      </c>
      <c r="E376" s="80"/>
      <c r="F376" s="80">
        <v>1</v>
      </c>
      <c r="G376" s="99">
        <v>1</v>
      </c>
      <c r="H376" s="44">
        <f>+(D376*F376)/G376</f>
        <v>10</v>
      </c>
      <c r="I376" s="80"/>
    </row>
    <row r="377" spans="1:11" x14ac:dyDescent="0.3">
      <c r="A377" s="68"/>
      <c r="B377" s="87" t="s">
        <v>837</v>
      </c>
      <c r="C377" s="86" t="s">
        <v>2034</v>
      </c>
      <c r="D377" s="120">
        <v>100</v>
      </c>
      <c r="E377" s="80"/>
      <c r="F377" s="80">
        <v>1</v>
      </c>
      <c r="G377" s="99">
        <v>52.142857100000001</v>
      </c>
      <c r="H377" s="44">
        <f>+(D377*F377)/G377</f>
        <v>1.917808220754363</v>
      </c>
      <c r="I377" s="80"/>
    </row>
    <row r="378" spans="1:11" x14ac:dyDescent="0.3">
      <c r="A378" s="68"/>
      <c r="B378" s="87" t="s">
        <v>838</v>
      </c>
      <c r="C378" s="104" t="s">
        <v>2034</v>
      </c>
      <c r="D378" s="120">
        <v>30</v>
      </c>
      <c r="E378" s="80"/>
      <c r="F378" s="80">
        <v>1</v>
      </c>
      <c r="G378" s="99">
        <v>52.142857100000001</v>
      </c>
      <c r="H378" s="44">
        <f>+(D378*F378)/G378</f>
        <v>0.57534246622630891</v>
      </c>
      <c r="I378" s="80"/>
    </row>
    <row r="379" spans="1:11" x14ac:dyDescent="0.3">
      <c r="A379" s="80"/>
      <c r="B379" s="87" t="s">
        <v>839</v>
      </c>
      <c r="C379" s="73" t="s">
        <v>6114</v>
      </c>
      <c r="D379" s="120">
        <v>37.049999999999997</v>
      </c>
      <c r="E379" s="80"/>
      <c r="F379" s="80">
        <v>1</v>
      </c>
      <c r="G379" s="99">
        <v>52.142857100000001</v>
      </c>
      <c r="H379" s="44">
        <f>+(D379*F379)/G379</f>
        <v>0.71054794578949143</v>
      </c>
      <c r="I379" s="80" t="s">
        <v>14</v>
      </c>
      <c r="J379" s="156">
        <f>SUM(H376:H379)</f>
        <v>13.203698632770163</v>
      </c>
      <c r="K379" s="83">
        <f>COUNT(H376:H379)</f>
        <v>4</v>
      </c>
    </row>
    <row r="380" spans="1:11" x14ac:dyDescent="0.3">
      <c r="A380" s="69" t="s">
        <v>257</v>
      </c>
      <c r="B380" s="87"/>
      <c r="C380" s="73"/>
      <c r="D380" s="120"/>
      <c r="E380" s="80"/>
      <c r="F380" s="80">
        <v>1</v>
      </c>
      <c r="G380" s="99"/>
      <c r="H380" s="80"/>
      <c r="I380" s="80"/>
    </row>
    <row r="381" spans="1:11" x14ac:dyDescent="0.3">
      <c r="A381" s="68"/>
      <c r="B381" s="87" t="s">
        <v>840</v>
      </c>
      <c r="C381" s="86" t="s">
        <v>212</v>
      </c>
      <c r="D381" s="120">
        <v>130</v>
      </c>
      <c r="E381" s="80"/>
      <c r="F381" s="80">
        <v>1</v>
      </c>
      <c r="G381" s="99">
        <v>521.42857140000001</v>
      </c>
      <c r="H381" s="44">
        <f t="shared" ref="H381:H408" si="14">+(D381*F381)/G381</f>
        <v>0.24931506850681179</v>
      </c>
      <c r="I381" s="80"/>
    </row>
    <row r="382" spans="1:11" x14ac:dyDescent="0.3">
      <c r="A382" s="68"/>
      <c r="B382" s="87" t="s">
        <v>841</v>
      </c>
      <c r="C382" s="73" t="s">
        <v>213</v>
      </c>
      <c r="D382" s="120">
        <v>26.99</v>
      </c>
      <c r="E382" s="80"/>
      <c r="F382" s="80">
        <v>1</v>
      </c>
      <c r="G382" s="99">
        <v>260.7142857</v>
      </c>
      <c r="H382" s="44">
        <f t="shared" si="14"/>
        <v>0.10352328767690538</v>
      </c>
      <c r="I382" s="80"/>
    </row>
    <row r="383" spans="1:11" x14ac:dyDescent="0.3">
      <c r="A383" s="68"/>
      <c r="B383" s="87" t="s">
        <v>842</v>
      </c>
      <c r="C383" s="86" t="s">
        <v>3606</v>
      </c>
      <c r="D383" s="120">
        <v>31.99</v>
      </c>
      <c r="E383" s="80"/>
      <c r="F383" s="80">
        <v>1</v>
      </c>
      <c r="G383" s="99">
        <v>260.7142857</v>
      </c>
      <c r="H383" s="44">
        <f t="shared" si="14"/>
        <v>0.12270136986973705</v>
      </c>
      <c r="I383" s="80"/>
    </row>
    <row r="384" spans="1:11" x14ac:dyDescent="0.3">
      <c r="A384" s="68"/>
      <c r="B384" s="87" t="s">
        <v>843</v>
      </c>
      <c r="C384" s="86" t="s">
        <v>214</v>
      </c>
      <c r="D384" s="120">
        <v>239</v>
      </c>
      <c r="E384" s="80"/>
      <c r="F384" s="80">
        <v>1</v>
      </c>
      <c r="G384" s="99">
        <v>260.7142857</v>
      </c>
      <c r="H384" s="44">
        <f t="shared" si="14"/>
        <v>0.91671232881735409</v>
      </c>
      <c r="I384" s="80"/>
    </row>
    <row r="385" spans="1:9" x14ac:dyDescent="0.3">
      <c r="A385" s="68"/>
      <c r="B385" s="87" t="s">
        <v>844</v>
      </c>
      <c r="C385" s="73" t="s">
        <v>393</v>
      </c>
      <c r="D385" s="120">
        <v>39.99</v>
      </c>
      <c r="E385" s="80"/>
      <c r="F385" s="80">
        <v>1</v>
      </c>
      <c r="G385" s="99">
        <v>208.57142859999999</v>
      </c>
      <c r="H385" s="44">
        <f t="shared" si="14"/>
        <v>0.19173287668606401</v>
      </c>
      <c r="I385" s="80"/>
    </row>
    <row r="386" spans="1:9" x14ac:dyDescent="0.3">
      <c r="A386" s="68"/>
      <c r="B386" s="87" t="s">
        <v>845</v>
      </c>
      <c r="C386" s="73" t="s">
        <v>535</v>
      </c>
      <c r="D386" s="120">
        <v>1.99</v>
      </c>
      <c r="E386" s="80"/>
      <c r="F386" s="80">
        <v>1</v>
      </c>
      <c r="G386" s="99">
        <v>4.345238095</v>
      </c>
      <c r="H386" s="44">
        <f t="shared" si="14"/>
        <v>0.45797260276482044</v>
      </c>
      <c r="I386" s="80"/>
    </row>
    <row r="387" spans="1:9" x14ac:dyDescent="0.3">
      <c r="A387" s="68"/>
      <c r="B387" s="87" t="s">
        <v>846</v>
      </c>
      <c r="C387" s="73" t="s">
        <v>536</v>
      </c>
      <c r="D387" s="120">
        <v>20</v>
      </c>
      <c r="E387" s="80"/>
      <c r="F387" s="80">
        <v>1</v>
      </c>
      <c r="G387" s="99">
        <v>52.142857139999997</v>
      </c>
      <c r="H387" s="44">
        <f t="shared" si="14"/>
        <v>0.38356164385663355</v>
      </c>
      <c r="I387" s="80"/>
    </row>
    <row r="388" spans="1:9" x14ac:dyDescent="0.3">
      <c r="A388" s="68"/>
      <c r="B388" s="87" t="s">
        <v>847</v>
      </c>
      <c r="C388" s="86" t="s">
        <v>216</v>
      </c>
      <c r="D388" s="120">
        <v>144</v>
      </c>
      <c r="E388" s="80"/>
      <c r="F388" s="80">
        <v>1</v>
      </c>
      <c r="G388" s="99">
        <v>52.142857139999997</v>
      </c>
      <c r="H388" s="44">
        <f t="shared" si="14"/>
        <v>2.7616438357677615</v>
      </c>
      <c r="I388" s="80"/>
    </row>
    <row r="389" spans="1:9" x14ac:dyDescent="0.3">
      <c r="A389" s="68"/>
      <c r="B389" s="87" t="s">
        <v>848</v>
      </c>
      <c r="C389" s="86" t="s">
        <v>6381</v>
      </c>
      <c r="D389" s="120">
        <v>130</v>
      </c>
      <c r="E389" s="80"/>
      <c r="F389" s="80">
        <v>1</v>
      </c>
      <c r="G389" s="99">
        <v>52.142857139999997</v>
      </c>
      <c r="H389" s="44">
        <f t="shared" si="14"/>
        <v>2.4931506850681182</v>
      </c>
      <c r="I389" s="80"/>
    </row>
    <row r="390" spans="1:9" x14ac:dyDescent="0.3">
      <c r="A390" s="68"/>
      <c r="B390" s="87" t="s">
        <v>849</v>
      </c>
      <c r="C390" s="73" t="s">
        <v>537</v>
      </c>
      <c r="D390" s="120">
        <v>50</v>
      </c>
      <c r="E390" s="80"/>
      <c r="F390" s="80">
        <v>1</v>
      </c>
      <c r="G390" s="99">
        <v>521.42857140000001</v>
      </c>
      <c r="H390" s="44">
        <f t="shared" si="14"/>
        <v>9.5890410964158374E-2</v>
      </c>
      <c r="I390" s="80"/>
    </row>
    <row r="391" spans="1:9" x14ac:dyDescent="0.3">
      <c r="A391" s="68"/>
      <c r="B391" s="87" t="s">
        <v>850</v>
      </c>
      <c r="C391" s="86" t="s">
        <v>359</v>
      </c>
      <c r="D391" s="120">
        <v>6.99</v>
      </c>
      <c r="E391" s="80"/>
      <c r="F391" s="80">
        <v>1</v>
      </c>
      <c r="G391" s="99">
        <v>52.142857139999997</v>
      </c>
      <c r="H391" s="44">
        <f t="shared" si="14"/>
        <v>0.13405479452789343</v>
      </c>
      <c r="I391" s="80"/>
    </row>
    <row r="392" spans="1:9" x14ac:dyDescent="0.3">
      <c r="A392" s="68"/>
      <c r="B392" s="87" t="s">
        <v>851</v>
      </c>
      <c r="C392" s="86" t="s">
        <v>538</v>
      </c>
      <c r="D392" s="120">
        <v>5.09</v>
      </c>
      <c r="E392" s="80"/>
      <c r="F392" s="80">
        <v>1</v>
      </c>
      <c r="G392" s="99">
        <v>52.142857139999997</v>
      </c>
      <c r="H392" s="44">
        <f t="shared" si="14"/>
        <v>9.7616438361513236E-2</v>
      </c>
      <c r="I392" s="80"/>
    </row>
    <row r="393" spans="1:9" x14ac:dyDescent="0.3">
      <c r="A393" s="80"/>
      <c r="B393" s="87" t="s">
        <v>852</v>
      </c>
      <c r="C393" s="73" t="s">
        <v>539</v>
      </c>
      <c r="D393" s="120">
        <v>2.79</v>
      </c>
      <c r="E393" s="80"/>
      <c r="F393" s="80">
        <v>1</v>
      </c>
      <c r="G393" s="99">
        <v>52.142857139999997</v>
      </c>
      <c r="H393" s="44">
        <f t="shared" si="14"/>
        <v>5.3506849318000378E-2</v>
      </c>
      <c r="I393" s="80"/>
    </row>
    <row r="394" spans="1:9" x14ac:dyDescent="0.3">
      <c r="A394" s="80"/>
      <c r="B394" s="87" t="s">
        <v>853</v>
      </c>
      <c r="C394" s="73" t="s">
        <v>540</v>
      </c>
      <c r="D394" s="120">
        <v>1.2</v>
      </c>
      <c r="E394" s="80"/>
      <c r="F394" s="80">
        <v>1</v>
      </c>
      <c r="G394" s="99">
        <v>52.142857139999997</v>
      </c>
      <c r="H394" s="44">
        <f t="shared" si="14"/>
        <v>2.3013698631398013E-2</v>
      </c>
      <c r="I394" s="80"/>
    </row>
    <row r="395" spans="1:9" x14ac:dyDescent="0.3">
      <c r="A395" s="80"/>
      <c r="B395" s="87" t="s">
        <v>854</v>
      </c>
      <c r="C395" s="73" t="s">
        <v>541</v>
      </c>
      <c r="D395" s="120">
        <v>3.99</v>
      </c>
      <c r="E395" s="80"/>
      <c r="F395" s="80">
        <v>1</v>
      </c>
      <c r="G395" s="99">
        <v>52.142857139999997</v>
      </c>
      <c r="H395" s="44">
        <f t="shared" si="14"/>
        <v>7.6520547949398401E-2</v>
      </c>
      <c r="I395" s="80"/>
    </row>
    <row r="396" spans="1:9" x14ac:dyDescent="0.3">
      <c r="A396" s="80"/>
      <c r="B396" s="87" t="s">
        <v>855</v>
      </c>
      <c r="C396" s="86" t="s">
        <v>358</v>
      </c>
      <c r="D396" s="120">
        <v>4.99</v>
      </c>
      <c r="E396" s="80"/>
      <c r="F396" s="80">
        <v>1</v>
      </c>
      <c r="G396" s="99">
        <v>52.142857139999997</v>
      </c>
      <c r="H396" s="44">
        <f t="shared" si="14"/>
        <v>9.5698630142230068E-2</v>
      </c>
      <c r="I396" s="80"/>
    </row>
    <row r="397" spans="1:9" x14ac:dyDescent="0.3">
      <c r="A397" s="80"/>
      <c r="B397" s="87" t="s">
        <v>856</v>
      </c>
      <c r="C397" s="73" t="s">
        <v>542</v>
      </c>
      <c r="D397" s="120">
        <v>4.99</v>
      </c>
      <c r="E397" s="80"/>
      <c r="F397" s="80">
        <v>1</v>
      </c>
      <c r="G397" s="99">
        <v>52.142857139999997</v>
      </c>
      <c r="H397" s="44">
        <f t="shared" si="14"/>
        <v>9.5698630142230068E-2</v>
      </c>
      <c r="I397" s="80"/>
    </row>
    <row r="398" spans="1:9" x14ac:dyDescent="0.3">
      <c r="A398" s="80"/>
      <c r="B398" s="87" t="s">
        <v>857</v>
      </c>
      <c r="C398" s="50" t="s">
        <v>543</v>
      </c>
      <c r="D398" s="120">
        <v>3.99</v>
      </c>
      <c r="E398" s="80"/>
      <c r="F398" s="80">
        <v>1</v>
      </c>
      <c r="G398" s="99">
        <v>52.142857139999997</v>
      </c>
      <c r="H398" s="44">
        <f t="shared" si="14"/>
        <v>7.6520547949398401E-2</v>
      </c>
      <c r="I398" s="80"/>
    </row>
    <row r="399" spans="1:9" x14ac:dyDescent="0.3">
      <c r="A399" s="80"/>
      <c r="B399" s="87" t="s">
        <v>858</v>
      </c>
      <c r="C399" s="50" t="s">
        <v>217</v>
      </c>
      <c r="D399" s="120">
        <v>0</v>
      </c>
      <c r="E399" s="80"/>
      <c r="F399" s="80"/>
      <c r="G399" s="99">
        <v>4.345238095</v>
      </c>
      <c r="H399" s="44">
        <f t="shared" si="14"/>
        <v>0</v>
      </c>
      <c r="I399" s="80"/>
    </row>
    <row r="400" spans="1:9" x14ac:dyDescent="0.3">
      <c r="A400" s="80"/>
      <c r="B400" s="87" t="s">
        <v>859</v>
      </c>
      <c r="C400" s="50" t="s">
        <v>219</v>
      </c>
      <c r="D400" s="120">
        <v>150.5</v>
      </c>
      <c r="E400" s="80">
        <v>1</v>
      </c>
      <c r="F400" s="80">
        <v>1</v>
      </c>
      <c r="G400" s="99">
        <v>52.142857139999997</v>
      </c>
      <c r="H400" s="44">
        <f t="shared" si="14"/>
        <v>2.8863013700211675</v>
      </c>
      <c r="I400" s="80"/>
    </row>
    <row r="401" spans="1:11" x14ac:dyDescent="0.3">
      <c r="A401" s="80"/>
      <c r="B401" s="87" t="s">
        <v>860</v>
      </c>
      <c r="C401" s="80" t="s">
        <v>218</v>
      </c>
      <c r="D401" s="120">
        <v>20</v>
      </c>
      <c r="E401" s="80"/>
      <c r="F401" s="80">
        <v>1</v>
      </c>
      <c r="G401" s="99">
        <v>1</v>
      </c>
      <c r="H401" s="44">
        <f t="shared" si="14"/>
        <v>20</v>
      </c>
      <c r="I401" s="80"/>
    </row>
    <row r="402" spans="1:11" x14ac:dyDescent="0.3">
      <c r="A402" s="80"/>
      <c r="B402" s="87" t="s">
        <v>861</v>
      </c>
      <c r="C402" s="50" t="s">
        <v>6152</v>
      </c>
      <c r="D402" s="120">
        <v>264</v>
      </c>
      <c r="E402" s="80"/>
      <c r="F402" s="80">
        <v>1</v>
      </c>
      <c r="G402" s="99">
        <v>52.142857139999997</v>
      </c>
      <c r="H402" s="44">
        <f t="shared" si="14"/>
        <v>5.0630136989075627</v>
      </c>
      <c r="I402" s="80"/>
    </row>
    <row r="403" spans="1:11" x14ac:dyDescent="0.3">
      <c r="A403" s="80"/>
      <c r="B403" s="87" t="s">
        <v>862</v>
      </c>
      <c r="C403" s="80" t="s">
        <v>6155</v>
      </c>
      <c r="D403" s="120">
        <v>205.86</v>
      </c>
      <c r="E403" s="80"/>
      <c r="F403" s="80">
        <v>1</v>
      </c>
      <c r="G403" s="99">
        <v>52.142857139999997</v>
      </c>
      <c r="H403" s="44">
        <f t="shared" si="14"/>
        <v>3.9480000002163291</v>
      </c>
      <c r="I403" s="80"/>
    </row>
    <row r="404" spans="1:11" x14ac:dyDescent="0.3">
      <c r="A404" s="80"/>
      <c r="B404" s="87" t="s">
        <v>863</v>
      </c>
      <c r="C404" s="80" t="s">
        <v>221</v>
      </c>
      <c r="D404" s="120">
        <v>225</v>
      </c>
      <c r="E404" s="80"/>
      <c r="F404" s="80">
        <v>1</v>
      </c>
      <c r="G404" s="99">
        <v>52.142857139999997</v>
      </c>
      <c r="H404" s="44">
        <f t="shared" si="14"/>
        <v>4.3150684933871277</v>
      </c>
      <c r="I404" s="80"/>
    </row>
    <row r="405" spans="1:11" x14ac:dyDescent="0.3">
      <c r="A405" s="80"/>
      <c r="B405" s="87"/>
      <c r="C405" s="80" t="s">
        <v>7034</v>
      </c>
      <c r="D405" s="120">
        <v>232.5</v>
      </c>
      <c r="E405" s="80"/>
      <c r="F405" s="80">
        <v>1</v>
      </c>
      <c r="G405" s="99">
        <v>52.142857139999997</v>
      </c>
      <c r="H405" s="44">
        <f t="shared" si="14"/>
        <v>4.458904109833365</v>
      </c>
    </row>
    <row r="406" spans="1:11" x14ac:dyDescent="0.3">
      <c r="B406" s="83" t="s">
        <v>864</v>
      </c>
      <c r="C406" s="83" t="s">
        <v>222</v>
      </c>
      <c r="D406" s="125">
        <v>80</v>
      </c>
      <c r="E406" s="83">
        <v>1</v>
      </c>
      <c r="F406" s="83">
        <v>1</v>
      </c>
      <c r="G406" s="25">
        <v>521.42857140000001</v>
      </c>
      <c r="H406" s="44">
        <f t="shared" si="14"/>
        <v>0.15342465754265341</v>
      </c>
    </row>
    <row r="407" spans="1:11" x14ac:dyDescent="0.3">
      <c r="B407" s="83" t="s">
        <v>865</v>
      </c>
      <c r="C407" s="83" t="s">
        <v>6161</v>
      </c>
      <c r="D407" s="125">
        <v>6</v>
      </c>
      <c r="E407" s="83">
        <v>6</v>
      </c>
      <c r="F407" s="83">
        <v>1</v>
      </c>
      <c r="G407" s="25">
        <v>521.42857140000001</v>
      </c>
      <c r="H407" s="44">
        <f t="shared" si="14"/>
        <v>1.1506849315699005E-2</v>
      </c>
    </row>
    <row r="408" spans="1:11" x14ac:dyDescent="0.3">
      <c r="B408" s="83" t="s">
        <v>866</v>
      </c>
      <c r="C408" s="83" t="s">
        <v>544</v>
      </c>
      <c r="D408" s="125">
        <v>20</v>
      </c>
      <c r="F408" s="83">
        <v>1</v>
      </c>
      <c r="G408" s="25">
        <v>52.142857139999997</v>
      </c>
      <c r="H408" s="44">
        <f t="shared" si="14"/>
        <v>0.38356164385663355</v>
      </c>
      <c r="I408" s="80" t="s">
        <v>257</v>
      </c>
      <c r="J408" s="156">
        <f>SUM(H381:H408)</f>
        <v>49.648615070080965</v>
      </c>
      <c r="K408" s="83">
        <f>COUNT(H381:H408)</f>
        <v>28</v>
      </c>
    </row>
    <row r="410" spans="1:11" x14ac:dyDescent="0.3">
      <c r="H410" s="156">
        <f>SUM(H4:H408)</f>
        <v>411.25307481277571</v>
      </c>
      <c r="J410" s="83">
        <f>SUM(J4:J408)</f>
        <v>411.71334878540375</v>
      </c>
      <c r="K410" s="83">
        <f>SUM(K4:K408)</f>
        <v>396</v>
      </c>
    </row>
    <row r="411" spans="1:11" x14ac:dyDescent="0.3">
      <c r="J411" s="156">
        <f>J410-H410</f>
        <v>0.4602739726280447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3"/>
  <sheetViews>
    <sheetView zoomScale="80" zoomScaleNormal="80" workbookViewId="0">
      <pane ySplit="3" topLeftCell="A268" activePane="bottomLeft" state="frozen"/>
      <selection pane="bottomLeft" activeCell="Y301" sqref="Y301"/>
    </sheetView>
  </sheetViews>
  <sheetFormatPr defaultColWidth="9" defaultRowHeight="14" x14ac:dyDescent="0.3"/>
  <cols>
    <col min="1" max="1" width="28.25" style="83" customWidth="1"/>
    <col min="2" max="2" width="5.75" style="83" customWidth="1"/>
    <col min="3" max="3" width="24.33203125" style="83" customWidth="1"/>
    <col min="4" max="4" width="10.33203125" style="125" customWidth="1"/>
    <col min="5" max="5" width="5.83203125" style="83" customWidth="1"/>
    <col min="6" max="6" width="6.08203125" style="83" customWidth="1"/>
    <col min="7" max="7" width="9.58203125" style="25" customWidth="1"/>
    <col min="8" max="8" width="7" style="83" customWidth="1"/>
    <col min="9" max="9" width="3.33203125" style="83" customWidth="1"/>
    <col min="10" max="10" width="6.58203125" style="83" customWidth="1"/>
    <col min="11" max="11" width="9" style="83"/>
    <col min="12" max="16384" width="9" style="66"/>
  </cols>
  <sheetData>
    <row r="1" spans="1:11" x14ac:dyDescent="0.3">
      <c r="A1" s="68" t="s">
        <v>489</v>
      </c>
      <c r="B1" s="87"/>
      <c r="C1" s="80"/>
      <c r="D1" s="119"/>
      <c r="E1" s="80"/>
      <c r="F1" s="80"/>
      <c r="G1" s="99"/>
      <c r="H1" s="80"/>
      <c r="I1" s="80"/>
    </row>
    <row r="2" spans="1:11" x14ac:dyDescent="0.3">
      <c r="A2" s="69" t="s">
        <v>8</v>
      </c>
      <c r="B2" s="89" t="s">
        <v>0</v>
      </c>
      <c r="C2" s="40" t="s">
        <v>1</v>
      </c>
      <c r="D2" s="111" t="s">
        <v>867</v>
      </c>
      <c r="E2" s="40" t="s">
        <v>3</v>
      </c>
      <c r="F2" s="40" t="s">
        <v>4</v>
      </c>
      <c r="G2" s="49" t="s">
        <v>5</v>
      </c>
      <c r="H2" s="49" t="s">
        <v>6</v>
      </c>
      <c r="I2" s="80"/>
    </row>
    <row r="3" spans="1:11" x14ac:dyDescent="0.3">
      <c r="A3" s="69" t="s">
        <v>7</v>
      </c>
      <c r="B3" s="88"/>
      <c r="C3" s="73"/>
      <c r="D3" s="124"/>
      <c r="E3" s="73"/>
      <c r="F3" s="73"/>
      <c r="G3" s="44"/>
      <c r="H3" s="73"/>
      <c r="I3" s="80"/>
    </row>
    <row r="4" spans="1:11" x14ac:dyDescent="0.3">
      <c r="A4" s="73"/>
      <c r="B4" s="88">
        <v>1</v>
      </c>
      <c r="C4" s="86" t="s">
        <v>490</v>
      </c>
      <c r="D4" s="107">
        <v>1.1599999999999999</v>
      </c>
      <c r="E4" s="73">
        <v>1</v>
      </c>
      <c r="F4" s="73">
        <v>1</v>
      </c>
      <c r="G4" s="44">
        <v>1</v>
      </c>
      <c r="H4" s="44">
        <f>(D4*F4)/G4</f>
        <v>1.1599999999999999</v>
      </c>
      <c r="I4" s="80"/>
      <c r="J4" s="83" t="s">
        <v>1626</v>
      </c>
      <c r="K4" s="83" t="s">
        <v>6398</v>
      </c>
    </row>
    <row r="5" spans="1:11" x14ac:dyDescent="0.3">
      <c r="A5" s="73"/>
      <c r="B5" s="88">
        <v>2</v>
      </c>
      <c r="C5" s="86" t="s">
        <v>16</v>
      </c>
      <c r="D5" s="107">
        <f>VLOOKUP(C5,'[1]new tesco'!$B$6:$I$297,8,FALSE)</f>
        <v>1.05</v>
      </c>
      <c r="E5" s="73">
        <v>1</v>
      </c>
      <c r="F5" s="73">
        <v>1</v>
      </c>
      <c r="G5" s="44">
        <v>1</v>
      </c>
      <c r="H5" s="44">
        <f t="shared" ref="H5:H68" si="0">(D5*F5)/G5</f>
        <v>1.05</v>
      </c>
      <c r="I5" s="80"/>
      <c r="J5" s="83" t="s">
        <v>1596</v>
      </c>
      <c r="K5" s="83" t="s">
        <v>6399</v>
      </c>
    </row>
    <row r="6" spans="1:11" x14ac:dyDescent="0.3">
      <c r="A6" s="73"/>
      <c r="B6" s="88">
        <v>3</v>
      </c>
      <c r="C6" s="86" t="s">
        <v>6400</v>
      </c>
      <c r="D6" s="107">
        <v>1.3</v>
      </c>
      <c r="E6" s="73">
        <v>1</v>
      </c>
      <c r="F6" s="73">
        <v>2</v>
      </c>
      <c r="G6" s="44">
        <v>1</v>
      </c>
      <c r="H6" s="44">
        <f t="shared" si="0"/>
        <v>2.6</v>
      </c>
      <c r="I6" s="80"/>
      <c r="J6" s="83" t="s">
        <v>6401</v>
      </c>
      <c r="K6" s="83" t="s">
        <v>6402</v>
      </c>
    </row>
    <row r="7" spans="1:11" x14ac:dyDescent="0.3">
      <c r="A7" s="73"/>
      <c r="B7" s="88">
        <v>4</v>
      </c>
      <c r="C7" s="86" t="s">
        <v>6403</v>
      </c>
      <c r="D7" s="107">
        <v>1.05</v>
      </c>
      <c r="E7" s="73">
        <v>1</v>
      </c>
      <c r="F7" s="73">
        <v>1</v>
      </c>
      <c r="G7" s="44">
        <v>2</v>
      </c>
      <c r="H7" s="44">
        <f t="shared" si="0"/>
        <v>0.52500000000000002</v>
      </c>
      <c r="I7" s="80"/>
      <c r="J7" s="83" t="s">
        <v>969</v>
      </c>
      <c r="K7" s="83" t="s">
        <v>6404</v>
      </c>
    </row>
    <row r="8" spans="1:11" x14ac:dyDescent="0.3">
      <c r="A8" s="73"/>
      <c r="B8" s="88">
        <v>5</v>
      </c>
      <c r="C8" s="86" t="s">
        <v>19</v>
      </c>
      <c r="D8" s="107">
        <f>VLOOKUP(C8,'[1]new tesco'!$B$6:$I$297,8,FALSE)</f>
        <v>0.89</v>
      </c>
      <c r="E8" s="73">
        <v>1</v>
      </c>
      <c r="F8" s="73">
        <v>1</v>
      </c>
      <c r="G8" s="44">
        <v>3</v>
      </c>
      <c r="H8" s="44">
        <f t="shared" si="0"/>
        <v>0.29666666666666669</v>
      </c>
      <c r="I8" s="80"/>
      <c r="J8" s="83" t="s">
        <v>6405</v>
      </c>
      <c r="K8" s="83" t="s">
        <v>6170</v>
      </c>
    </row>
    <row r="9" spans="1:11" x14ac:dyDescent="0.3">
      <c r="A9" s="73"/>
      <c r="B9" s="88">
        <v>6</v>
      </c>
      <c r="C9" s="86" t="s">
        <v>6406</v>
      </c>
      <c r="D9" s="107">
        <v>3.5</v>
      </c>
      <c r="E9" s="73">
        <v>1</v>
      </c>
      <c r="F9" s="73">
        <v>1</v>
      </c>
      <c r="G9" s="44">
        <v>3</v>
      </c>
      <c r="H9" s="44">
        <f t="shared" si="0"/>
        <v>1.1666666666666667</v>
      </c>
      <c r="I9" s="80"/>
      <c r="J9" s="83" t="s">
        <v>2620</v>
      </c>
      <c r="K9" s="83" t="s">
        <v>6407</v>
      </c>
    </row>
    <row r="10" spans="1:11" x14ac:dyDescent="0.3">
      <c r="A10" s="73"/>
      <c r="B10" s="88">
        <v>7</v>
      </c>
      <c r="C10" s="86" t="s">
        <v>6408</v>
      </c>
      <c r="D10" s="107">
        <v>2.59</v>
      </c>
      <c r="E10" s="73">
        <v>1</v>
      </c>
      <c r="F10" s="73">
        <v>1</v>
      </c>
      <c r="G10" s="44">
        <v>3.5</v>
      </c>
      <c r="H10" s="44">
        <f t="shared" si="0"/>
        <v>0.74</v>
      </c>
      <c r="I10" s="80"/>
      <c r="J10" s="83" t="s">
        <v>4295</v>
      </c>
      <c r="K10" s="83" t="s">
        <v>6409</v>
      </c>
    </row>
    <row r="11" spans="1:11" x14ac:dyDescent="0.3">
      <c r="A11" s="73"/>
      <c r="B11" s="88">
        <v>8</v>
      </c>
      <c r="C11" s="86" t="s">
        <v>2065</v>
      </c>
      <c r="D11" s="107">
        <v>2.5499999999999998</v>
      </c>
      <c r="E11" s="73">
        <v>1</v>
      </c>
      <c r="F11" s="73">
        <v>1</v>
      </c>
      <c r="G11" s="44">
        <v>4</v>
      </c>
      <c r="H11" s="44">
        <f t="shared" si="0"/>
        <v>0.63749999999999996</v>
      </c>
      <c r="I11" s="80"/>
      <c r="J11" s="83" t="s">
        <v>978</v>
      </c>
      <c r="K11" s="83" t="s">
        <v>6410</v>
      </c>
    </row>
    <row r="12" spans="1:11" x14ac:dyDescent="0.3">
      <c r="A12" s="73"/>
      <c r="B12" s="88">
        <v>9</v>
      </c>
      <c r="C12" s="86" t="s">
        <v>6411</v>
      </c>
      <c r="D12" s="107">
        <v>1.58</v>
      </c>
      <c r="E12" s="73">
        <v>1</v>
      </c>
      <c r="F12" s="73">
        <v>2</v>
      </c>
      <c r="G12" s="44">
        <v>1</v>
      </c>
      <c r="H12" s="44">
        <f t="shared" si="0"/>
        <v>3.16</v>
      </c>
      <c r="I12" s="80"/>
      <c r="J12" s="83" t="s">
        <v>6412</v>
      </c>
      <c r="K12" s="83" t="s">
        <v>6413</v>
      </c>
    </row>
    <row r="13" spans="1:11" x14ac:dyDescent="0.3">
      <c r="A13" s="73"/>
      <c r="B13" s="88">
        <v>10</v>
      </c>
      <c r="C13" s="86" t="s">
        <v>6414</v>
      </c>
      <c r="D13" s="107">
        <v>2</v>
      </c>
      <c r="E13" s="73">
        <v>1</v>
      </c>
      <c r="F13" s="73">
        <v>1</v>
      </c>
      <c r="G13" s="44">
        <v>1</v>
      </c>
      <c r="H13" s="44">
        <f t="shared" si="0"/>
        <v>2</v>
      </c>
      <c r="I13" s="80"/>
      <c r="J13" s="83" t="s">
        <v>6415</v>
      </c>
      <c r="K13" s="83" t="s">
        <v>6416</v>
      </c>
    </row>
    <row r="14" spans="1:11" x14ac:dyDescent="0.3">
      <c r="A14" s="73"/>
      <c r="B14" s="88">
        <v>11</v>
      </c>
      <c r="C14" s="86" t="s">
        <v>934</v>
      </c>
      <c r="D14" s="107">
        <v>2.1</v>
      </c>
      <c r="E14" s="73">
        <v>1</v>
      </c>
      <c r="F14" s="73">
        <v>1</v>
      </c>
      <c r="G14" s="44">
        <v>8</v>
      </c>
      <c r="H14" s="44">
        <f t="shared" si="0"/>
        <v>0.26250000000000001</v>
      </c>
      <c r="I14" s="80"/>
      <c r="J14" s="83" t="s">
        <v>6417</v>
      </c>
      <c r="K14" s="83" t="s">
        <v>6418</v>
      </c>
    </row>
    <row r="15" spans="1:11" x14ac:dyDescent="0.3">
      <c r="A15" s="73"/>
      <c r="B15" s="88">
        <v>12</v>
      </c>
      <c r="C15" s="86" t="s">
        <v>6419</v>
      </c>
      <c r="D15" s="107">
        <v>2.63</v>
      </c>
      <c r="E15" s="73">
        <v>1</v>
      </c>
      <c r="F15" s="73">
        <v>1</v>
      </c>
      <c r="G15" s="44">
        <v>3</v>
      </c>
      <c r="H15" s="44">
        <f t="shared" si="0"/>
        <v>0.87666666666666659</v>
      </c>
      <c r="I15" s="80"/>
      <c r="J15" s="83" t="s">
        <v>6420</v>
      </c>
      <c r="K15" s="83" t="s">
        <v>6421</v>
      </c>
    </row>
    <row r="16" spans="1:11" x14ac:dyDescent="0.3">
      <c r="A16" s="73"/>
      <c r="B16" s="88">
        <v>13</v>
      </c>
      <c r="C16" s="86" t="s">
        <v>225</v>
      </c>
      <c r="D16" s="107">
        <v>2.2000000000000002</v>
      </c>
      <c r="E16" s="73">
        <v>1</v>
      </c>
      <c r="F16" s="73">
        <v>1</v>
      </c>
      <c r="G16" s="44">
        <v>1</v>
      </c>
      <c r="H16" s="44">
        <f t="shared" si="0"/>
        <v>2.2000000000000002</v>
      </c>
      <c r="I16" s="80"/>
      <c r="J16" s="83" t="s">
        <v>6422</v>
      </c>
      <c r="K16" s="83" t="s">
        <v>6423</v>
      </c>
    </row>
    <row r="17" spans="1:11" x14ac:dyDescent="0.3">
      <c r="A17" s="73"/>
      <c r="B17" s="88">
        <v>14</v>
      </c>
      <c r="C17" s="86" t="s">
        <v>226</v>
      </c>
      <c r="D17" s="107">
        <v>1.31</v>
      </c>
      <c r="E17" s="73">
        <v>1</v>
      </c>
      <c r="F17" s="73">
        <v>1</v>
      </c>
      <c r="G17" s="44">
        <v>2.6</v>
      </c>
      <c r="H17" s="44">
        <f t="shared" si="0"/>
        <v>0.50384615384615383</v>
      </c>
      <c r="I17" s="80"/>
      <c r="J17" s="83" t="s">
        <v>6424</v>
      </c>
      <c r="K17" s="83" t="s">
        <v>5412</v>
      </c>
    </row>
    <row r="18" spans="1:11" x14ac:dyDescent="0.3">
      <c r="A18" s="73"/>
      <c r="B18" s="88">
        <v>15</v>
      </c>
      <c r="C18" s="86" t="s">
        <v>227</v>
      </c>
      <c r="D18" s="107">
        <v>1.48</v>
      </c>
      <c r="E18" s="73">
        <v>1</v>
      </c>
      <c r="F18" s="73">
        <v>1</v>
      </c>
      <c r="G18" s="44">
        <v>5</v>
      </c>
      <c r="H18" s="44">
        <f t="shared" si="0"/>
        <v>0.29599999999999999</v>
      </c>
      <c r="I18" s="80"/>
      <c r="J18" s="83" t="s">
        <v>974</v>
      </c>
      <c r="K18" s="83" t="s">
        <v>6425</v>
      </c>
    </row>
    <row r="19" spans="1:11" x14ac:dyDescent="0.3">
      <c r="A19" s="73"/>
      <c r="B19" s="88">
        <v>16</v>
      </c>
      <c r="C19" s="86" t="s">
        <v>26</v>
      </c>
      <c r="D19" s="107">
        <f>VLOOKUP(C19,'[1]new tesco'!$B$6:$I$297,8,FALSE)</f>
        <v>1.26</v>
      </c>
      <c r="E19" s="73">
        <v>1</v>
      </c>
      <c r="F19" s="73">
        <v>1</v>
      </c>
      <c r="G19" s="44">
        <v>16</v>
      </c>
      <c r="H19" s="44">
        <f t="shared" si="0"/>
        <v>7.8750000000000001E-2</v>
      </c>
      <c r="I19" s="80"/>
      <c r="J19" s="83" t="s">
        <v>1058</v>
      </c>
      <c r="K19" s="83" t="s">
        <v>6426</v>
      </c>
    </row>
    <row r="20" spans="1:11" x14ac:dyDescent="0.3">
      <c r="A20" s="73"/>
      <c r="B20" s="88">
        <v>17</v>
      </c>
      <c r="C20" s="86" t="s">
        <v>27</v>
      </c>
      <c r="D20" s="107">
        <f>VLOOKUP(C20,'[1]new tesco'!$B$6:$I$297,8,FALSE)</f>
        <v>0.94</v>
      </c>
      <c r="E20" s="73">
        <v>1</v>
      </c>
      <c r="F20" s="73">
        <v>1</v>
      </c>
      <c r="G20" s="44">
        <v>1.8</v>
      </c>
      <c r="H20" s="44">
        <f t="shared" si="0"/>
        <v>0.52222222222222214</v>
      </c>
      <c r="I20" s="80"/>
      <c r="J20" s="83" t="s">
        <v>6427</v>
      </c>
      <c r="K20" s="83" t="s">
        <v>6189</v>
      </c>
    </row>
    <row r="21" spans="1:11" x14ac:dyDescent="0.3">
      <c r="A21" s="73"/>
      <c r="B21" s="88">
        <v>18</v>
      </c>
      <c r="C21" s="86" t="s">
        <v>285</v>
      </c>
      <c r="D21" s="107">
        <f>VLOOKUP(C21,'[1]new tesco'!$B$6:$I$297,8,FALSE)</f>
        <v>1.05</v>
      </c>
      <c r="E21" s="73">
        <v>1</v>
      </c>
      <c r="F21" s="73">
        <v>1</v>
      </c>
      <c r="G21" s="44">
        <v>3</v>
      </c>
      <c r="H21" s="44">
        <f t="shared" si="0"/>
        <v>0.35000000000000003</v>
      </c>
      <c r="I21" s="80"/>
      <c r="J21" s="83" t="s">
        <v>6428</v>
      </c>
      <c r="K21" s="83" t="s">
        <v>6429</v>
      </c>
    </row>
    <row r="22" spans="1:11" x14ac:dyDescent="0.3">
      <c r="A22" s="73"/>
      <c r="B22" s="88">
        <v>19</v>
      </c>
      <c r="C22" s="86" t="s">
        <v>6430</v>
      </c>
      <c r="D22" s="107">
        <v>0.53</v>
      </c>
      <c r="E22" s="73">
        <v>1</v>
      </c>
      <c r="F22" s="73">
        <v>1</v>
      </c>
      <c r="G22" s="44">
        <v>11</v>
      </c>
      <c r="H22" s="44">
        <f t="shared" si="0"/>
        <v>4.8181818181818187E-2</v>
      </c>
      <c r="I22" s="80"/>
      <c r="J22" s="83" t="s">
        <v>1624</v>
      </c>
      <c r="K22" s="83" t="s">
        <v>6191</v>
      </c>
    </row>
    <row r="23" spans="1:11" x14ac:dyDescent="0.3">
      <c r="A23" s="73"/>
      <c r="B23" s="88">
        <v>20</v>
      </c>
      <c r="C23" s="86" t="s">
        <v>6431</v>
      </c>
      <c r="D23" s="107">
        <v>0.45</v>
      </c>
      <c r="E23" s="73">
        <v>1</v>
      </c>
      <c r="F23" s="73">
        <v>1</v>
      </c>
      <c r="G23" s="44">
        <v>2</v>
      </c>
      <c r="H23" s="44">
        <f t="shared" si="0"/>
        <v>0.22500000000000001</v>
      </c>
      <c r="I23" s="80"/>
      <c r="J23" s="83" t="s">
        <v>4278</v>
      </c>
      <c r="K23" s="83" t="s">
        <v>6432</v>
      </c>
    </row>
    <row r="24" spans="1:11" x14ac:dyDescent="0.3">
      <c r="A24" s="73"/>
      <c r="B24" s="88">
        <v>21</v>
      </c>
      <c r="C24" s="86" t="s">
        <v>29</v>
      </c>
      <c r="D24" s="107">
        <v>0.04</v>
      </c>
      <c r="E24" s="73">
        <v>1</v>
      </c>
      <c r="F24" s="73">
        <v>1</v>
      </c>
      <c r="G24" s="44">
        <v>1</v>
      </c>
      <c r="H24" s="44">
        <f t="shared" si="0"/>
        <v>0.04</v>
      </c>
      <c r="I24" s="80"/>
      <c r="J24" s="83" t="s">
        <v>6433</v>
      </c>
      <c r="K24" s="83" t="s">
        <v>6434</v>
      </c>
    </row>
    <row r="25" spans="1:11" x14ac:dyDescent="0.3">
      <c r="A25" s="73"/>
      <c r="B25" s="88">
        <v>22</v>
      </c>
      <c r="C25" s="86" t="s">
        <v>942</v>
      </c>
      <c r="D25" s="107">
        <v>0.11</v>
      </c>
      <c r="E25" s="73">
        <v>1</v>
      </c>
      <c r="F25" s="73">
        <v>1</v>
      </c>
      <c r="G25" s="44">
        <v>1</v>
      </c>
      <c r="H25" s="44">
        <f t="shared" si="0"/>
        <v>0.11</v>
      </c>
      <c r="I25" s="80"/>
      <c r="J25" s="83" t="s">
        <v>2620</v>
      </c>
      <c r="K25" s="83" t="s">
        <v>6435</v>
      </c>
    </row>
    <row r="26" spans="1:11" x14ac:dyDescent="0.3">
      <c r="A26" s="73"/>
      <c r="B26" s="88">
        <v>23</v>
      </c>
      <c r="C26" s="86" t="s">
        <v>260</v>
      </c>
      <c r="D26" s="107">
        <v>0.26</v>
      </c>
      <c r="E26" s="73">
        <v>1</v>
      </c>
      <c r="F26" s="73">
        <v>1</v>
      </c>
      <c r="G26" s="44">
        <v>4</v>
      </c>
      <c r="H26" s="44">
        <f t="shared" si="0"/>
        <v>6.5000000000000002E-2</v>
      </c>
      <c r="I26" s="80"/>
      <c r="J26" s="83" t="s">
        <v>974</v>
      </c>
      <c r="K26" s="83" t="s">
        <v>6436</v>
      </c>
    </row>
    <row r="27" spans="1:11" x14ac:dyDescent="0.3">
      <c r="A27" s="73"/>
      <c r="B27" s="88">
        <v>24</v>
      </c>
      <c r="C27" s="73" t="s">
        <v>235</v>
      </c>
      <c r="D27" s="107">
        <f>VLOOKUP(C27,'[1]new tesco'!$B$6:$I$297,8,FALSE)</f>
        <v>0.63</v>
      </c>
      <c r="E27" s="73">
        <v>1</v>
      </c>
      <c r="F27" s="73">
        <v>1</v>
      </c>
      <c r="G27" s="44">
        <v>1</v>
      </c>
      <c r="H27" s="44">
        <f t="shared" si="0"/>
        <v>0.63</v>
      </c>
      <c r="I27" s="80"/>
      <c r="J27" s="83" t="s">
        <v>978</v>
      </c>
      <c r="K27" s="83" t="s">
        <v>6437</v>
      </c>
    </row>
    <row r="28" spans="1:11" x14ac:dyDescent="0.3">
      <c r="A28" s="73"/>
      <c r="B28" s="88">
        <v>25</v>
      </c>
      <c r="C28" s="73" t="s">
        <v>491</v>
      </c>
      <c r="D28" s="107">
        <f>VLOOKUP(C28,'[1]new tesco'!$B$6:$I$297,8,FALSE)</f>
        <v>1</v>
      </c>
      <c r="E28" s="73">
        <v>1</v>
      </c>
      <c r="F28" s="73">
        <v>1</v>
      </c>
      <c r="G28" s="44">
        <v>2</v>
      </c>
      <c r="H28" s="44">
        <f t="shared" si="0"/>
        <v>0.5</v>
      </c>
      <c r="I28" s="80"/>
      <c r="J28" s="83" t="s">
        <v>4285</v>
      </c>
      <c r="K28" s="83" t="s">
        <v>6438</v>
      </c>
    </row>
    <row r="29" spans="1:11" x14ac:dyDescent="0.3">
      <c r="A29" s="73"/>
      <c r="B29" s="88">
        <v>26</v>
      </c>
      <c r="C29" s="73" t="s">
        <v>31</v>
      </c>
      <c r="D29" s="107">
        <f>VLOOKUP(C29,'[1]new tesco'!$B$6:$I$297,8,FALSE)</f>
        <v>0.95</v>
      </c>
      <c r="E29" s="73">
        <v>1</v>
      </c>
      <c r="F29" s="73">
        <v>1</v>
      </c>
      <c r="G29" s="44">
        <v>1</v>
      </c>
      <c r="H29" s="44">
        <f t="shared" si="0"/>
        <v>0.95</v>
      </c>
      <c r="I29" s="80"/>
      <c r="J29" s="83" t="s">
        <v>6439</v>
      </c>
      <c r="K29" s="83" t="s">
        <v>6440</v>
      </c>
    </row>
    <row r="30" spans="1:11" x14ac:dyDescent="0.3">
      <c r="A30" s="73"/>
      <c r="B30" s="88">
        <v>27</v>
      </c>
      <c r="C30" s="73" t="s">
        <v>32</v>
      </c>
      <c r="D30" s="107">
        <v>0.75</v>
      </c>
      <c r="E30" s="73">
        <v>1</v>
      </c>
      <c r="F30" s="73">
        <v>1</v>
      </c>
      <c r="G30" s="44">
        <v>1</v>
      </c>
      <c r="H30" s="44">
        <f t="shared" si="0"/>
        <v>0.75</v>
      </c>
      <c r="I30" s="80"/>
      <c r="J30" s="83" t="s">
        <v>977</v>
      </c>
      <c r="K30" s="83" t="s">
        <v>6201</v>
      </c>
    </row>
    <row r="31" spans="1:11" x14ac:dyDescent="0.3">
      <c r="A31" s="73"/>
      <c r="B31" s="88">
        <v>28</v>
      </c>
      <c r="C31" s="73" t="s">
        <v>35</v>
      </c>
      <c r="D31" s="107">
        <v>0.66</v>
      </c>
      <c r="E31" s="73">
        <v>1</v>
      </c>
      <c r="F31" s="73">
        <v>1</v>
      </c>
      <c r="G31" s="44">
        <v>5</v>
      </c>
      <c r="H31" s="44">
        <f t="shared" si="0"/>
        <v>0.13200000000000001</v>
      </c>
      <c r="I31" s="80"/>
      <c r="J31" s="83" t="s">
        <v>2620</v>
      </c>
      <c r="K31" s="83" t="s">
        <v>6202</v>
      </c>
    </row>
    <row r="32" spans="1:11" x14ac:dyDescent="0.3">
      <c r="A32" s="73"/>
      <c r="B32" s="88">
        <v>29</v>
      </c>
      <c r="C32" s="73" t="s">
        <v>492</v>
      </c>
      <c r="D32" s="107">
        <v>1.49</v>
      </c>
      <c r="E32" s="73">
        <v>1</v>
      </c>
      <c r="F32" s="73">
        <v>1</v>
      </c>
      <c r="G32" s="44">
        <v>14</v>
      </c>
      <c r="H32" s="44">
        <f t="shared" si="0"/>
        <v>0.10642857142857143</v>
      </c>
      <c r="I32" s="80"/>
      <c r="J32" s="83" t="s">
        <v>2644</v>
      </c>
      <c r="K32" s="83" t="s">
        <v>6212</v>
      </c>
    </row>
    <row r="33" spans="1:11" x14ac:dyDescent="0.3">
      <c r="A33" s="73"/>
      <c r="B33" s="88">
        <v>30</v>
      </c>
      <c r="C33" s="73" t="s">
        <v>493</v>
      </c>
      <c r="D33" s="107">
        <v>2.1</v>
      </c>
      <c r="E33" s="73">
        <v>3</v>
      </c>
      <c r="F33" s="73">
        <v>1</v>
      </c>
      <c r="G33" s="44">
        <v>3</v>
      </c>
      <c r="H33" s="44">
        <f t="shared" si="0"/>
        <v>0.70000000000000007</v>
      </c>
      <c r="I33" s="80"/>
      <c r="J33" s="83" t="s">
        <v>6441</v>
      </c>
      <c r="K33" s="83" t="s">
        <v>6442</v>
      </c>
    </row>
    <row r="34" spans="1:11" x14ac:dyDescent="0.3">
      <c r="A34" s="73"/>
      <c r="B34" s="88">
        <v>31</v>
      </c>
      <c r="C34" s="73" t="s">
        <v>39</v>
      </c>
      <c r="D34" s="107">
        <v>0.89</v>
      </c>
      <c r="E34" s="73">
        <v>1</v>
      </c>
      <c r="F34" s="73">
        <v>1</v>
      </c>
      <c r="G34" s="44">
        <v>1</v>
      </c>
      <c r="H34" s="44">
        <f t="shared" si="0"/>
        <v>0.89</v>
      </c>
      <c r="I34" s="80"/>
      <c r="J34" s="83" t="s">
        <v>6443</v>
      </c>
      <c r="K34" s="83" t="s">
        <v>6210</v>
      </c>
    </row>
    <row r="35" spans="1:11" x14ac:dyDescent="0.3">
      <c r="A35" s="73"/>
      <c r="B35" s="88">
        <v>32</v>
      </c>
      <c r="C35" s="73" t="s">
        <v>228</v>
      </c>
      <c r="D35" s="107">
        <v>1.05</v>
      </c>
      <c r="E35" s="73">
        <v>1</v>
      </c>
      <c r="F35" s="73">
        <v>1</v>
      </c>
      <c r="G35" s="44">
        <v>1</v>
      </c>
      <c r="H35" s="44">
        <f t="shared" si="0"/>
        <v>1.05</v>
      </c>
      <c r="I35" s="80"/>
      <c r="J35" s="83" t="s">
        <v>1602</v>
      </c>
      <c r="K35" s="83" t="s">
        <v>6214</v>
      </c>
    </row>
    <row r="36" spans="1:11" x14ac:dyDescent="0.3">
      <c r="A36" s="73"/>
      <c r="B36" s="88">
        <v>33</v>
      </c>
      <c r="C36" s="73" t="s">
        <v>229</v>
      </c>
      <c r="D36" s="107">
        <v>0.45</v>
      </c>
      <c r="E36" s="73">
        <v>1</v>
      </c>
      <c r="F36" s="73">
        <v>1</v>
      </c>
      <c r="G36" s="44">
        <v>1</v>
      </c>
      <c r="H36" s="44">
        <f t="shared" si="0"/>
        <v>0.45</v>
      </c>
      <c r="I36" s="80"/>
      <c r="J36" s="83" t="s">
        <v>6444</v>
      </c>
      <c r="K36" s="83" t="s">
        <v>6445</v>
      </c>
    </row>
    <row r="37" spans="1:11" x14ac:dyDescent="0.3">
      <c r="A37" s="73"/>
      <c r="B37" s="88">
        <v>34</v>
      </c>
      <c r="C37" s="73" t="s">
        <v>6446</v>
      </c>
      <c r="D37" s="107">
        <v>0.43</v>
      </c>
      <c r="E37" s="73">
        <v>1</v>
      </c>
      <c r="F37" s="73">
        <v>1</v>
      </c>
      <c r="G37" s="44">
        <v>1</v>
      </c>
      <c r="H37" s="44">
        <f t="shared" si="0"/>
        <v>0.43</v>
      </c>
      <c r="I37" s="80"/>
      <c r="J37" s="83" t="s">
        <v>3707</v>
      </c>
      <c r="K37" s="83" t="s">
        <v>6218</v>
      </c>
    </row>
    <row r="38" spans="1:11" x14ac:dyDescent="0.3">
      <c r="A38" s="73"/>
      <c r="B38" s="88">
        <v>35</v>
      </c>
      <c r="C38" s="73" t="s">
        <v>43</v>
      </c>
      <c r="D38" s="107">
        <f>VLOOKUP(C38,'[1]new tesco'!$B$6:$I$297,8,FALSE)</f>
        <v>0.13</v>
      </c>
      <c r="E38" s="73">
        <v>1</v>
      </c>
      <c r="F38" s="73">
        <v>1</v>
      </c>
      <c r="G38" s="44">
        <v>1</v>
      </c>
      <c r="H38" s="44">
        <f t="shared" si="0"/>
        <v>0.13</v>
      </c>
      <c r="I38" s="80"/>
      <c r="J38" s="83" t="s">
        <v>6447</v>
      </c>
      <c r="K38" s="83" t="s">
        <v>6448</v>
      </c>
    </row>
    <row r="39" spans="1:11" x14ac:dyDescent="0.3">
      <c r="A39" s="73"/>
      <c r="B39" s="88">
        <v>36</v>
      </c>
      <c r="C39" s="73" t="s">
        <v>44</v>
      </c>
      <c r="D39" s="107">
        <v>1.68</v>
      </c>
      <c r="E39" s="73">
        <v>1</v>
      </c>
      <c r="F39" s="73">
        <v>1</v>
      </c>
      <c r="G39" s="44">
        <v>1</v>
      </c>
      <c r="H39" s="44">
        <f t="shared" si="0"/>
        <v>1.68</v>
      </c>
      <c r="I39" s="80"/>
      <c r="J39" s="83" t="s">
        <v>6223</v>
      </c>
      <c r="K39" s="83" t="s">
        <v>6224</v>
      </c>
    </row>
    <row r="40" spans="1:11" x14ac:dyDescent="0.3">
      <c r="A40" s="73"/>
      <c r="B40" s="88">
        <v>37</v>
      </c>
      <c r="C40" s="73" t="s">
        <v>495</v>
      </c>
      <c r="D40" s="107">
        <v>0.53</v>
      </c>
      <c r="E40" s="73">
        <v>1</v>
      </c>
      <c r="F40" s="73">
        <v>1</v>
      </c>
      <c r="G40" s="44">
        <v>1</v>
      </c>
      <c r="H40" s="44">
        <f t="shared" si="0"/>
        <v>0.53</v>
      </c>
      <c r="I40" s="80"/>
      <c r="J40" s="83" t="s">
        <v>6449</v>
      </c>
      <c r="K40" s="83" t="s">
        <v>6450</v>
      </c>
    </row>
    <row r="41" spans="1:11" x14ac:dyDescent="0.3">
      <c r="A41" s="73"/>
      <c r="B41" s="88">
        <v>38</v>
      </c>
      <c r="C41" s="73" t="s">
        <v>45</v>
      </c>
      <c r="D41" s="107">
        <v>1.42</v>
      </c>
      <c r="E41" s="73">
        <v>1</v>
      </c>
      <c r="F41" s="73">
        <v>1</v>
      </c>
      <c r="G41" s="44">
        <v>1.5</v>
      </c>
      <c r="H41" s="44">
        <f t="shared" si="0"/>
        <v>0.94666666666666666</v>
      </c>
      <c r="I41" s="80"/>
      <c r="J41" s="83" t="s">
        <v>5447</v>
      </c>
      <c r="K41" s="83" t="s">
        <v>6451</v>
      </c>
    </row>
    <row r="42" spans="1:11" x14ac:dyDescent="0.3">
      <c r="A42" s="73"/>
      <c r="B42" s="88">
        <v>39</v>
      </c>
      <c r="C42" s="73" t="s">
        <v>46</v>
      </c>
      <c r="D42" s="107">
        <v>1.68</v>
      </c>
      <c r="E42" s="73">
        <v>1</v>
      </c>
      <c r="F42" s="73">
        <v>1</v>
      </c>
      <c r="G42" s="44">
        <v>1</v>
      </c>
      <c r="H42" s="44">
        <f t="shared" si="0"/>
        <v>1.68</v>
      </c>
      <c r="I42" s="80"/>
      <c r="J42" s="83" t="s">
        <v>2137</v>
      </c>
      <c r="K42" s="83" t="s">
        <v>6452</v>
      </c>
    </row>
    <row r="43" spans="1:11" x14ac:dyDescent="0.3">
      <c r="A43" s="73"/>
      <c r="B43" s="88">
        <v>40</v>
      </c>
      <c r="C43" s="73" t="s">
        <v>494</v>
      </c>
      <c r="D43" s="107">
        <v>2.1</v>
      </c>
      <c r="E43" s="73">
        <v>1</v>
      </c>
      <c r="F43" s="73">
        <v>1</v>
      </c>
      <c r="G43" s="44">
        <v>1</v>
      </c>
      <c r="H43" s="44">
        <f t="shared" si="0"/>
        <v>2.1</v>
      </c>
      <c r="I43" s="80"/>
      <c r="J43" s="83" t="s">
        <v>6453</v>
      </c>
      <c r="K43" s="83" t="s">
        <v>6454</v>
      </c>
    </row>
    <row r="44" spans="1:11" x14ac:dyDescent="0.3">
      <c r="A44" s="73"/>
      <c r="B44" s="88">
        <v>41</v>
      </c>
      <c r="C44" s="73" t="s">
        <v>290</v>
      </c>
      <c r="D44" s="107">
        <f>VLOOKUP(C44,'[1]new tesco'!$B$6:$I$297,8,FALSE)</f>
        <v>2</v>
      </c>
      <c r="E44" s="73">
        <v>1</v>
      </c>
      <c r="F44" s="73">
        <v>2</v>
      </c>
      <c r="G44" s="44">
        <v>1</v>
      </c>
      <c r="H44" s="44">
        <f t="shared" si="0"/>
        <v>4</v>
      </c>
      <c r="I44" s="80"/>
      <c r="J44" s="83" t="s">
        <v>6455</v>
      </c>
      <c r="K44" s="83" t="s">
        <v>6231</v>
      </c>
    </row>
    <row r="45" spans="1:11" x14ac:dyDescent="0.3">
      <c r="A45" s="73"/>
      <c r="B45" s="88">
        <v>42</v>
      </c>
      <c r="C45" s="73" t="s">
        <v>47</v>
      </c>
      <c r="D45" s="107">
        <v>1.89</v>
      </c>
      <c r="E45" s="73">
        <v>1</v>
      </c>
      <c r="F45" s="73">
        <v>1</v>
      </c>
      <c r="G45" s="44">
        <v>8</v>
      </c>
      <c r="H45" s="44">
        <f t="shared" si="0"/>
        <v>0.23624999999999999</v>
      </c>
      <c r="I45" s="80"/>
      <c r="J45" s="83" t="s">
        <v>969</v>
      </c>
      <c r="K45" s="83" t="s">
        <v>6456</v>
      </c>
    </row>
    <row r="46" spans="1:11" x14ac:dyDescent="0.3">
      <c r="A46" s="73"/>
      <c r="B46" s="88">
        <v>43</v>
      </c>
      <c r="C46" s="73" t="s">
        <v>48</v>
      </c>
      <c r="D46" s="107">
        <v>0.95</v>
      </c>
      <c r="E46" s="73">
        <v>1</v>
      </c>
      <c r="F46" s="73">
        <v>1</v>
      </c>
      <c r="G46" s="44">
        <v>1.6</v>
      </c>
      <c r="H46" s="44">
        <f t="shared" si="0"/>
        <v>0.59374999999999989</v>
      </c>
      <c r="I46" s="80"/>
      <c r="J46" s="83" t="s">
        <v>1658</v>
      </c>
      <c r="K46" s="83" t="s">
        <v>6457</v>
      </c>
    </row>
    <row r="47" spans="1:11" x14ac:dyDescent="0.3">
      <c r="A47" s="73"/>
      <c r="B47" s="88">
        <v>44</v>
      </c>
      <c r="C47" s="73" t="s">
        <v>49</v>
      </c>
      <c r="D47" s="107">
        <f>VLOOKUP(C47,'[1]new tesco'!$B$6:$I$297,8,FALSE)</f>
        <v>0.79</v>
      </c>
      <c r="E47" s="73">
        <v>1</v>
      </c>
      <c r="F47" s="73">
        <v>1</v>
      </c>
      <c r="G47" s="44">
        <v>6</v>
      </c>
      <c r="H47" s="44">
        <f t="shared" si="0"/>
        <v>0.13166666666666668</v>
      </c>
      <c r="I47" s="80"/>
      <c r="J47" s="83" t="s">
        <v>1051</v>
      </c>
      <c r="K47" s="83" t="s">
        <v>6458</v>
      </c>
    </row>
    <row r="48" spans="1:11" x14ac:dyDescent="0.3">
      <c r="A48" s="73"/>
      <c r="B48" s="88">
        <v>45</v>
      </c>
      <c r="C48" s="73" t="s">
        <v>1590</v>
      </c>
      <c r="D48" s="107">
        <v>0.59</v>
      </c>
      <c r="E48" s="73">
        <v>16</v>
      </c>
      <c r="F48" s="73">
        <v>1</v>
      </c>
      <c r="G48" s="44">
        <v>1</v>
      </c>
      <c r="H48" s="44">
        <f t="shared" si="0"/>
        <v>0.59</v>
      </c>
      <c r="I48" s="80"/>
      <c r="J48" s="83" t="s">
        <v>6459</v>
      </c>
      <c r="K48" s="83" t="s">
        <v>6460</v>
      </c>
    </row>
    <row r="49" spans="1:11" x14ac:dyDescent="0.3">
      <c r="A49" s="73"/>
      <c r="B49" s="88">
        <v>46</v>
      </c>
      <c r="C49" s="73" t="s">
        <v>231</v>
      </c>
      <c r="D49" s="107">
        <v>1.39</v>
      </c>
      <c r="E49" s="73">
        <v>4</v>
      </c>
      <c r="F49" s="73">
        <v>1</v>
      </c>
      <c r="G49" s="44">
        <v>4</v>
      </c>
      <c r="H49" s="44">
        <f t="shared" si="0"/>
        <v>0.34749999999999998</v>
      </c>
      <c r="I49" s="80"/>
      <c r="J49" s="83" t="s">
        <v>6461</v>
      </c>
      <c r="K49" s="83" t="s">
        <v>5460</v>
      </c>
    </row>
    <row r="50" spans="1:11" x14ac:dyDescent="0.3">
      <c r="A50" s="73"/>
      <c r="B50" s="88">
        <v>47</v>
      </c>
      <c r="C50" s="73" t="s">
        <v>51</v>
      </c>
      <c r="D50" s="107">
        <v>2.2999999999999998</v>
      </c>
      <c r="E50" s="73">
        <v>8</v>
      </c>
      <c r="F50" s="73">
        <v>1</v>
      </c>
      <c r="G50" s="44">
        <v>1</v>
      </c>
      <c r="H50" s="44">
        <f t="shared" si="0"/>
        <v>2.2999999999999998</v>
      </c>
      <c r="I50" s="80"/>
      <c r="J50" s="83" t="s">
        <v>6462</v>
      </c>
      <c r="K50" s="83" t="s">
        <v>6463</v>
      </c>
    </row>
    <row r="51" spans="1:11" x14ac:dyDescent="0.3">
      <c r="A51" s="73"/>
      <c r="B51" s="88">
        <v>48</v>
      </c>
      <c r="C51" s="73" t="s">
        <v>53</v>
      </c>
      <c r="D51" s="107">
        <f>VLOOKUP(C51,'[1]new tesco'!$B$6:$I$297,8,FALSE)</f>
        <v>2.1</v>
      </c>
      <c r="E51" s="73">
        <v>1</v>
      </c>
      <c r="F51" s="73">
        <v>1</v>
      </c>
      <c r="G51" s="44">
        <v>20</v>
      </c>
      <c r="H51" s="44">
        <f t="shared" si="0"/>
        <v>0.10500000000000001</v>
      </c>
      <c r="I51" s="80"/>
      <c r="J51" s="83" t="s">
        <v>1051</v>
      </c>
      <c r="K51" s="83" t="s">
        <v>6241</v>
      </c>
    </row>
    <row r="52" spans="1:11" x14ac:dyDescent="0.3">
      <c r="A52" s="73"/>
      <c r="B52" s="88">
        <v>49</v>
      </c>
      <c r="C52" s="73" t="s">
        <v>54</v>
      </c>
      <c r="D52" s="107">
        <f>VLOOKUP(C52,'[1]new tesco'!$B$6:$I$297,8,FALSE)</f>
        <v>0.6</v>
      </c>
      <c r="E52" s="73">
        <v>1</v>
      </c>
      <c r="F52" s="73">
        <v>1</v>
      </c>
      <c r="G52" s="44">
        <v>20</v>
      </c>
      <c r="H52" s="44">
        <f t="shared" si="0"/>
        <v>0.03</v>
      </c>
      <c r="I52" s="80"/>
      <c r="J52" s="83" t="s">
        <v>1682</v>
      </c>
      <c r="K52" s="83" t="s">
        <v>6242</v>
      </c>
    </row>
    <row r="53" spans="1:11" x14ac:dyDescent="0.3">
      <c r="A53" s="73"/>
      <c r="B53" s="88">
        <v>50</v>
      </c>
      <c r="C53" s="73" t="s">
        <v>2583</v>
      </c>
      <c r="D53" s="107">
        <v>1.58</v>
      </c>
      <c r="E53" s="73">
        <v>12</v>
      </c>
      <c r="F53" s="73">
        <v>1</v>
      </c>
      <c r="G53" s="44">
        <v>6</v>
      </c>
      <c r="H53" s="44">
        <f t="shared" si="0"/>
        <v>0.26333333333333336</v>
      </c>
      <c r="I53" s="80"/>
      <c r="J53" s="83" t="s">
        <v>1684</v>
      </c>
      <c r="K53" s="83" t="s">
        <v>6245</v>
      </c>
    </row>
    <row r="54" spans="1:11" x14ac:dyDescent="0.3">
      <c r="A54" s="73"/>
      <c r="B54" s="88">
        <v>51</v>
      </c>
      <c r="C54" s="73" t="s">
        <v>2583</v>
      </c>
      <c r="D54" s="107">
        <v>2</v>
      </c>
      <c r="E54" s="73">
        <v>1</v>
      </c>
      <c r="F54" s="73">
        <v>1</v>
      </c>
      <c r="G54" s="44">
        <v>20</v>
      </c>
      <c r="H54" s="44">
        <f t="shared" si="0"/>
        <v>0.1</v>
      </c>
      <c r="I54" s="80"/>
      <c r="J54" s="83" t="s">
        <v>6464</v>
      </c>
      <c r="K54" s="83" t="s">
        <v>6465</v>
      </c>
    </row>
    <row r="55" spans="1:11" x14ac:dyDescent="0.3">
      <c r="A55" s="73"/>
      <c r="B55" s="88">
        <v>52</v>
      </c>
      <c r="C55" s="73" t="s">
        <v>58</v>
      </c>
      <c r="D55" s="107">
        <f>VLOOKUP(C55,'[1]new tesco'!$B$6:$I$297,8,FALSE)</f>
        <v>1.26</v>
      </c>
      <c r="E55" s="73">
        <v>1</v>
      </c>
      <c r="F55" s="73">
        <v>1</v>
      </c>
      <c r="G55" s="44">
        <v>14</v>
      </c>
      <c r="H55" s="44">
        <f t="shared" si="0"/>
        <v>0.09</v>
      </c>
      <c r="I55" s="80"/>
      <c r="J55" s="83" t="s">
        <v>6466</v>
      </c>
      <c r="K55" s="83" t="s">
        <v>6467</v>
      </c>
    </row>
    <row r="56" spans="1:11" x14ac:dyDescent="0.3">
      <c r="A56" s="69"/>
      <c r="B56" s="88">
        <v>53</v>
      </c>
      <c r="C56" s="73" t="s">
        <v>234</v>
      </c>
      <c r="D56" s="107">
        <f>VLOOKUP(C56,'[1]new tesco'!$B$6:$I$297,8,FALSE)</f>
        <v>1.46</v>
      </c>
      <c r="E56" s="73">
        <v>1</v>
      </c>
      <c r="F56" s="73">
        <v>1</v>
      </c>
      <c r="G56" s="44">
        <v>4</v>
      </c>
      <c r="H56" s="44">
        <f t="shared" si="0"/>
        <v>0.36499999999999999</v>
      </c>
      <c r="I56" s="80"/>
      <c r="J56" s="83" t="s">
        <v>6468</v>
      </c>
      <c r="K56" s="83" t="s">
        <v>6469</v>
      </c>
    </row>
    <row r="57" spans="1:11" x14ac:dyDescent="0.3">
      <c r="A57" s="73"/>
      <c r="B57" s="88">
        <v>54</v>
      </c>
      <c r="C57" s="73" t="s">
        <v>52</v>
      </c>
      <c r="D57" s="107">
        <v>0.32</v>
      </c>
      <c r="E57" s="73">
        <v>1</v>
      </c>
      <c r="F57" s="73">
        <v>1</v>
      </c>
      <c r="G57" s="44">
        <v>1.5</v>
      </c>
      <c r="H57" s="44">
        <f t="shared" si="0"/>
        <v>0.21333333333333335</v>
      </c>
      <c r="I57" s="80"/>
      <c r="J57" s="83" t="s">
        <v>6470</v>
      </c>
      <c r="K57" s="83" t="s">
        <v>6471</v>
      </c>
    </row>
    <row r="58" spans="1:11" x14ac:dyDescent="0.3">
      <c r="A58" s="73"/>
      <c r="B58" s="88">
        <v>55</v>
      </c>
      <c r="C58" s="73" t="s">
        <v>6472</v>
      </c>
      <c r="D58" s="107">
        <v>1.99</v>
      </c>
      <c r="E58" s="73">
        <v>9</v>
      </c>
      <c r="F58" s="73">
        <v>1</v>
      </c>
      <c r="G58" s="44">
        <v>4.5</v>
      </c>
      <c r="H58" s="44">
        <f t="shared" si="0"/>
        <v>0.44222222222222224</v>
      </c>
      <c r="I58" s="80"/>
      <c r="J58" s="83" t="s">
        <v>6473</v>
      </c>
      <c r="K58" s="83" t="s">
        <v>6240</v>
      </c>
    </row>
    <row r="59" spans="1:11" x14ac:dyDescent="0.3">
      <c r="A59" s="69"/>
      <c r="B59" s="88">
        <v>56</v>
      </c>
      <c r="C59" s="73" t="s">
        <v>496</v>
      </c>
      <c r="D59" s="107">
        <f>VLOOKUP(C59,'[1]new tesco'!$B$6:$I$297,8,FALSE)</f>
        <v>0.84</v>
      </c>
      <c r="E59" s="73">
        <v>1</v>
      </c>
      <c r="F59" s="73">
        <v>1</v>
      </c>
      <c r="G59" s="44">
        <v>20</v>
      </c>
      <c r="H59" s="44">
        <f t="shared" si="0"/>
        <v>4.1999999999999996E-2</v>
      </c>
      <c r="I59" s="80"/>
      <c r="J59" s="83" t="s">
        <v>1682</v>
      </c>
      <c r="K59" s="83" t="s">
        <v>6474</v>
      </c>
    </row>
    <row r="60" spans="1:11" x14ac:dyDescent="0.3">
      <c r="A60" s="73"/>
      <c r="B60" s="88">
        <v>57</v>
      </c>
      <c r="C60" s="73" t="s">
        <v>60</v>
      </c>
      <c r="D60" s="107">
        <f>VLOOKUP(C60,'[1]new tesco'!$B$6:$I$297,8,FALSE)</f>
        <v>1.1000000000000001</v>
      </c>
      <c r="E60" s="73">
        <v>80</v>
      </c>
      <c r="F60" s="73">
        <v>1</v>
      </c>
      <c r="G60" s="44">
        <v>2</v>
      </c>
      <c r="H60" s="44">
        <f t="shared" si="0"/>
        <v>0.55000000000000004</v>
      </c>
      <c r="I60" s="80"/>
      <c r="J60" s="83" t="s">
        <v>6475</v>
      </c>
      <c r="K60" s="83" t="s">
        <v>6476</v>
      </c>
    </row>
    <row r="61" spans="1:11" x14ac:dyDescent="0.3">
      <c r="A61" s="73"/>
      <c r="B61" s="88">
        <v>58</v>
      </c>
      <c r="C61" s="73" t="s">
        <v>61</v>
      </c>
      <c r="D61" s="107">
        <v>3.15</v>
      </c>
      <c r="E61" s="73">
        <v>1</v>
      </c>
      <c r="F61" s="73">
        <v>1</v>
      </c>
      <c r="G61" s="44">
        <v>2.5</v>
      </c>
      <c r="H61" s="44">
        <f t="shared" si="0"/>
        <v>1.26</v>
      </c>
      <c r="I61" s="80"/>
      <c r="J61" s="83" t="s">
        <v>6477</v>
      </c>
      <c r="K61" s="83" t="s">
        <v>6478</v>
      </c>
    </row>
    <row r="62" spans="1:11" x14ac:dyDescent="0.3">
      <c r="A62" s="73"/>
      <c r="B62" s="88">
        <v>59</v>
      </c>
      <c r="C62" s="73" t="s">
        <v>6479</v>
      </c>
      <c r="D62" s="107">
        <f>VLOOKUP(C62,'[1]new tesco'!$B$6:$I$297,8,FALSE)</f>
        <v>1.58</v>
      </c>
      <c r="E62" s="73">
        <v>1</v>
      </c>
      <c r="F62" s="73">
        <v>1</v>
      </c>
      <c r="G62" s="44">
        <v>1</v>
      </c>
      <c r="H62" s="44">
        <f t="shared" si="0"/>
        <v>1.58</v>
      </c>
      <c r="I62" s="80"/>
      <c r="J62" s="83" t="s">
        <v>6453</v>
      </c>
      <c r="K62" s="83" t="s">
        <v>6267</v>
      </c>
    </row>
    <row r="63" spans="1:11" x14ac:dyDescent="0.3">
      <c r="A63" s="73"/>
      <c r="B63" s="88">
        <v>60</v>
      </c>
      <c r="C63" s="73" t="s">
        <v>297</v>
      </c>
      <c r="D63" s="107">
        <f>VLOOKUP(C63,'[1]new tesco'!$B$6:$I$297,8,FALSE)</f>
        <v>0.65</v>
      </c>
      <c r="E63" s="73">
        <v>1</v>
      </c>
      <c r="F63" s="73">
        <v>1</v>
      </c>
      <c r="G63" s="44">
        <v>10</v>
      </c>
      <c r="H63" s="44">
        <f t="shared" si="0"/>
        <v>6.5000000000000002E-2</v>
      </c>
      <c r="I63" s="80"/>
      <c r="J63" s="83" t="s">
        <v>6480</v>
      </c>
      <c r="K63" s="83" t="s">
        <v>6481</v>
      </c>
    </row>
    <row r="64" spans="1:11" x14ac:dyDescent="0.3">
      <c r="A64" s="73"/>
      <c r="B64" s="88">
        <v>61</v>
      </c>
      <c r="C64" s="73" t="s">
        <v>265</v>
      </c>
      <c r="D64" s="107">
        <f>VLOOKUP(C64,'[1]new tesco'!$B$6:$I$297,8,FALSE)</f>
        <v>0.44999999999999996</v>
      </c>
      <c r="E64" s="73">
        <v>1</v>
      </c>
      <c r="F64" s="73">
        <v>1</v>
      </c>
      <c r="G64" s="44">
        <v>4</v>
      </c>
      <c r="H64" s="44">
        <f t="shared" si="0"/>
        <v>0.11249999999999999</v>
      </c>
      <c r="I64" s="80"/>
      <c r="J64" s="83" t="s">
        <v>6482</v>
      </c>
      <c r="K64" s="83" t="s">
        <v>6483</v>
      </c>
    </row>
    <row r="65" spans="1:11" x14ac:dyDescent="0.3">
      <c r="A65" s="73"/>
      <c r="B65" s="88">
        <v>62</v>
      </c>
      <c r="C65" s="73" t="s">
        <v>62</v>
      </c>
      <c r="D65" s="107">
        <f>VLOOKUP(C65,'[1]new tesco'!$B$6:$I$297,8,FALSE)</f>
        <v>0.85</v>
      </c>
      <c r="E65" s="73">
        <v>1</v>
      </c>
      <c r="F65" s="73">
        <v>1</v>
      </c>
      <c r="G65" s="44">
        <v>6</v>
      </c>
      <c r="H65" s="44">
        <f t="shared" si="0"/>
        <v>0.14166666666666666</v>
      </c>
      <c r="I65" s="80"/>
      <c r="J65" s="83" t="s">
        <v>6484</v>
      </c>
      <c r="K65" s="83" t="s">
        <v>6485</v>
      </c>
    </row>
    <row r="66" spans="1:11" x14ac:dyDescent="0.3">
      <c r="A66" s="73"/>
      <c r="B66" s="88">
        <v>63</v>
      </c>
      <c r="C66" s="73" t="s">
        <v>385</v>
      </c>
      <c r="D66" s="107">
        <f>VLOOKUP(C66,'[1]new tesco'!$B$6:$I$297,8,FALSE)</f>
        <v>3.68</v>
      </c>
      <c r="E66" s="73">
        <v>1</v>
      </c>
      <c r="F66" s="73">
        <v>1</v>
      </c>
      <c r="G66" s="44">
        <v>1</v>
      </c>
      <c r="H66" s="44">
        <f t="shared" si="0"/>
        <v>3.68</v>
      </c>
      <c r="I66" s="80"/>
      <c r="J66" s="83" t="s">
        <v>6486</v>
      </c>
      <c r="K66" s="83" t="s">
        <v>6487</v>
      </c>
    </row>
    <row r="67" spans="1:11" x14ac:dyDescent="0.3">
      <c r="A67" s="73"/>
      <c r="B67" s="88">
        <v>64</v>
      </c>
      <c r="C67" s="73" t="s">
        <v>64</v>
      </c>
      <c r="D67" s="107">
        <v>1.58</v>
      </c>
      <c r="E67" s="73">
        <v>1</v>
      </c>
      <c r="F67" s="73">
        <v>1</v>
      </c>
      <c r="G67" s="44">
        <v>12</v>
      </c>
      <c r="H67" s="44">
        <f t="shared" si="0"/>
        <v>0.13166666666666668</v>
      </c>
      <c r="I67" s="80"/>
      <c r="J67" s="83" t="s">
        <v>974</v>
      </c>
      <c r="K67" s="83" t="s">
        <v>6488</v>
      </c>
    </row>
    <row r="68" spans="1:11" x14ac:dyDescent="0.3">
      <c r="A68" s="73"/>
      <c r="B68" s="88">
        <v>65</v>
      </c>
      <c r="C68" s="73" t="s">
        <v>374</v>
      </c>
      <c r="D68" s="107">
        <f>VLOOKUP(C68,'[1]new tesco'!$B$6:$I$297,8,FALSE)</f>
        <v>0.53</v>
      </c>
      <c r="E68" s="73">
        <v>1</v>
      </c>
      <c r="F68" s="73">
        <v>1</v>
      </c>
      <c r="G68" s="44">
        <v>12</v>
      </c>
      <c r="H68" s="44">
        <f t="shared" si="0"/>
        <v>4.4166666666666667E-2</v>
      </c>
      <c r="I68" s="80"/>
      <c r="J68" s="83" t="s">
        <v>1699</v>
      </c>
      <c r="K68" s="83" t="s">
        <v>6489</v>
      </c>
    </row>
    <row r="69" spans="1:11" x14ac:dyDescent="0.3">
      <c r="A69" s="73"/>
      <c r="B69" s="88">
        <v>66</v>
      </c>
      <c r="C69" s="73" t="s">
        <v>5381</v>
      </c>
      <c r="D69" s="107">
        <v>50</v>
      </c>
      <c r="E69" s="73"/>
      <c r="F69" s="73">
        <v>1</v>
      </c>
      <c r="G69" s="44">
        <v>52.14</v>
      </c>
      <c r="H69" s="44">
        <f t="shared" ref="H69:H125" si="1">(D69*F69)/G69</f>
        <v>0.95895665515918682</v>
      </c>
      <c r="I69" s="80"/>
      <c r="J69" s="83" t="s">
        <v>6490</v>
      </c>
    </row>
    <row r="70" spans="1:11" x14ac:dyDescent="0.3">
      <c r="A70" s="73"/>
      <c r="B70" s="88">
        <v>67</v>
      </c>
      <c r="C70" s="73" t="s">
        <v>299</v>
      </c>
      <c r="D70" s="107">
        <v>15</v>
      </c>
      <c r="E70" s="73"/>
      <c r="F70" s="73">
        <v>1</v>
      </c>
      <c r="G70" s="44">
        <v>2</v>
      </c>
      <c r="H70" s="44">
        <f t="shared" si="1"/>
        <v>7.5</v>
      </c>
      <c r="I70" s="80"/>
      <c r="J70" s="83" t="s">
        <v>6491</v>
      </c>
      <c r="K70" s="83" t="s">
        <v>6492</v>
      </c>
    </row>
    <row r="71" spans="1:11" x14ac:dyDescent="0.3">
      <c r="A71" s="73"/>
      <c r="B71" s="88">
        <v>68</v>
      </c>
      <c r="C71" s="73" t="s">
        <v>237</v>
      </c>
      <c r="D71" s="107">
        <v>10</v>
      </c>
      <c r="E71" s="73"/>
      <c r="F71" s="73">
        <v>1</v>
      </c>
      <c r="G71" s="44">
        <v>4.3499999999999996</v>
      </c>
      <c r="H71" s="44">
        <f t="shared" si="1"/>
        <v>2.298850574712644</v>
      </c>
      <c r="I71" s="80"/>
      <c r="J71" s="156" t="s">
        <v>6493</v>
      </c>
      <c r="K71" s="83" t="s">
        <v>6494</v>
      </c>
    </row>
    <row r="72" spans="1:11" x14ac:dyDescent="0.3">
      <c r="A72" s="69" t="s">
        <v>238</v>
      </c>
      <c r="B72" s="88"/>
      <c r="C72" s="73"/>
      <c r="D72" s="107"/>
      <c r="E72" s="73"/>
      <c r="F72" s="73"/>
      <c r="G72" s="44"/>
      <c r="H72" s="73"/>
      <c r="I72" s="80"/>
    </row>
    <row r="73" spans="1:11" x14ac:dyDescent="0.3">
      <c r="A73" s="69"/>
      <c r="B73" s="88" t="s">
        <v>880</v>
      </c>
      <c r="C73" s="86" t="s">
        <v>375</v>
      </c>
      <c r="D73" s="107">
        <v>3.6</v>
      </c>
      <c r="E73" s="73">
        <v>4</v>
      </c>
      <c r="F73" s="73">
        <v>1</v>
      </c>
      <c r="G73" s="44">
        <v>1.3</v>
      </c>
      <c r="H73" s="44">
        <f t="shared" si="1"/>
        <v>2.7692307692307692</v>
      </c>
      <c r="I73" s="80"/>
      <c r="J73" s="83" t="s">
        <v>6277</v>
      </c>
      <c r="K73" s="83" t="s">
        <v>5496</v>
      </c>
    </row>
    <row r="74" spans="1:11" x14ac:dyDescent="0.3">
      <c r="A74" s="73"/>
      <c r="B74" s="88" t="s">
        <v>881</v>
      </c>
      <c r="C74" s="86" t="s">
        <v>497</v>
      </c>
      <c r="D74" s="107">
        <v>3.99</v>
      </c>
      <c r="E74" s="73">
        <v>1</v>
      </c>
      <c r="F74" s="73">
        <v>1</v>
      </c>
      <c r="G74" s="44">
        <v>1</v>
      </c>
      <c r="H74" s="44">
        <f t="shared" si="1"/>
        <v>3.99</v>
      </c>
      <c r="I74" s="80"/>
      <c r="J74" s="83" t="s">
        <v>6278</v>
      </c>
      <c r="K74" s="83" t="s">
        <v>6279</v>
      </c>
    </row>
    <row r="75" spans="1:11" x14ac:dyDescent="0.3">
      <c r="A75" s="73"/>
      <c r="B75" s="88" t="s">
        <v>882</v>
      </c>
      <c r="C75" s="73" t="s">
        <v>239</v>
      </c>
      <c r="D75" s="107"/>
      <c r="E75" s="73">
        <v>1</v>
      </c>
      <c r="F75" s="73">
        <v>1</v>
      </c>
      <c r="G75" s="44">
        <v>2</v>
      </c>
      <c r="H75" s="44">
        <f t="shared" si="1"/>
        <v>0</v>
      </c>
      <c r="I75" s="80"/>
      <c r="J75" s="156" t="s">
        <v>6495</v>
      </c>
      <c r="K75" s="83" t="s">
        <v>6496</v>
      </c>
    </row>
    <row r="76" spans="1:11" x14ac:dyDescent="0.3">
      <c r="A76" s="69" t="s">
        <v>240</v>
      </c>
      <c r="B76" s="88"/>
      <c r="C76" s="73"/>
      <c r="D76" s="107"/>
      <c r="E76" s="73"/>
      <c r="F76" s="73"/>
      <c r="G76" s="44"/>
      <c r="H76" s="73"/>
      <c r="I76" s="80"/>
    </row>
    <row r="77" spans="1:11" x14ac:dyDescent="0.3">
      <c r="A77" s="149" t="s">
        <v>2245</v>
      </c>
      <c r="B77" s="88" t="s">
        <v>883</v>
      </c>
      <c r="C77" s="150" t="s">
        <v>66</v>
      </c>
      <c r="D77" s="107">
        <v>9.99</v>
      </c>
      <c r="E77" s="159">
        <v>4</v>
      </c>
      <c r="F77" s="73">
        <v>3</v>
      </c>
      <c r="G77" s="73">
        <v>52.14</v>
      </c>
      <c r="H77" s="44">
        <f t="shared" si="1"/>
        <v>0.57479861910241659</v>
      </c>
      <c r="I77" s="158"/>
      <c r="J77" s="80" t="s">
        <v>5524</v>
      </c>
      <c r="K77" s="83" t="s">
        <v>6497</v>
      </c>
    </row>
    <row r="78" spans="1:11" x14ac:dyDescent="0.3">
      <c r="A78" s="73" t="s">
        <v>2245</v>
      </c>
      <c r="B78" s="88" t="s">
        <v>884</v>
      </c>
      <c r="C78" s="150" t="s">
        <v>241</v>
      </c>
      <c r="D78" s="107">
        <v>22</v>
      </c>
      <c r="E78" s="159">
        <v>1</v>
      </c>
      <c r="F78" s="73">
        <v>6</v>
      </c>
      <c r="G78" s="73">
        <v>52.14</v>
      </c>
      <c r="H78" s="44">
        <f t="shared" si="1"/>
        <v>2.5316455696202533</v>
      </c>
      <c r="I78" s="158"/>
      <c r="J78" s="80" t="s">
        <v>5525</v>
      </c>
      <c r="K78" s="83" t="s">
        <v>6498</v>
      </c>
    </row>
    <row r="79" spans="1:11" x14ac:dyDescent="0.3">
      <c r="A79" s="73" t="s">
        <v>2245</v>
      </c>
      <c r="B79" s="88" t="s">
        <v>885</v>
      </c>
      <c r="C79" s="150" t="s">
        <v>65</v>
      </c>
      <c r="D79" s="107">
        <v>8</v>
      </c>
      <c r="E79" s="159">
        <v>5</v>
      </c>
      <c r="F79" s="73">
        <v>1</v>
      </c>
      <c r="G79" s="73">
        <v>104.29</v>
      </c>
      <c r="H79" s="44">
        <f t="shared" si="1"/>
        <v>7.6709176335219093E-2</v>
      </c>
      <c r="I79" s="158"/>
      <c r="J79" s="80" t="s">
        <v>5527</v>
      </c>
      <c r="K79" s="83" t="s">
        <v>1748</v>
      </c>
    </row>
    <row r="80" spans="1:11" x14ac:dyDescent="0.3">
      <c r="A80" s="73" t="s">
        <v>2245</v>
      </c>
      <c r="B80" s="88" t="s">
        <v>886</v>
      </c>
      <c r="C80" s="155" t="s">
        <v>498</v>
      </c>
      <c r="D80" s="107">
        <v>6</v>
      </c>
      <c r="E80" s="159">
        <v>3</v>
      </c>
      <c r="F80" s="73">
        <v>2</v>
      </c>
      <c r="G80" s="73">
        <v>52.14</v>
      </c>
      <c r="H80" s="44">
        <f t="shared" si="1"/>
        <v>0.23014959723820483</v>
      </c>
      <c r="I80" s="158"/>
      <c r="J80" s="80" t="s">
        <v>5528</v>
      </c>
      <c r="K80" s="83" t="s">
        <v>5529</v>
      </c>
    </row>
    <row r="81" spans="1:11" x14ac:dyDescent="0.3">
      <c r="A81" s="73" t="s">
        <v>2245</v>
      </c>
      <c r="B81" s="88" t="s">
        <v>887</v>
      </c>
      <c r="C81" s="150" t="s">
        <v>5504</v>
      </c>
      <c r="D81" s="107">
        <v>6</v>
      </c>
      <c r="E81" s="159">
        <v>1</v>
      </c>
      <c r="F81" s="73">
        <v>4</v>
      </c>
      <c r="G81" s="73">
        <v>52.14</v>
      </c>
      <c r="H81" s="44">
        <f t="shared" si="1"/>
        <v>0.46029919447640966</v>
      </c>
      <c r="I81" s="158"/>
      <c r="J81" s="80" t="s">
        <v>6499</v>
      </c>
      <c r="K81" s="83" t="s">
        <v>5531</v>
      </c>
    </row>
    <row r="82" spans="1:11" x14ac:dyDescent="0.3">
      <c r="A82" s="73" t="s">
        <v>2245</v>
      </c>
      <c r="B82" s="88" t="s">
        <v>888</v>
      </c>
      <c r="C82" s="150" t="s">
        <v>301</v>
      </c>
      <c r="D82" s="107">
        <v>2</v>
      </c>
      <c r="E82" s="159">
        <v>1</v>
      </c>
      <c r="F82" s="73">
        <v>6</v>
      </c>
      <c r="G82" s="73">
        <v>104.29</v>
      </c>
      <c r="H82" s="44">
        <f t="shared" si="1"/>
        <v>0.11506376450282864</v>
      </c>
      <c r="I82" s="158"/>
      <c r="J82" s="80" t="s">
        <v>6500</v>
      </c>
      <c r="K82" s="83" t="s">
        <v>5533</v>
      </c>
    </row>
    <row r="83" spans="1:11" x14ac:dyDescent="0.3">
      <c r="A83" s="73" t="s">
        <v>5505</v>
      </c>
      <c r="B83" s="88" t="s">
        <v>889</v>
      </c>
      <c r="C83" s="150" t="s">
        <v>1726</v>
      </c>
      <c r="D83" s="107"/>
      <c r="E83" s="159">
        <v>1</v>
      </c>
      <c r="F83" s="73">
        <v>6</v>
      </c>
      <c r="G83" s="73">
        <v>104.29</v>
      </c>
      <c r="H83" s="44">
        <f t="shared" si="1"/>
        <v>0</v>
      </c>
      <c r="I83" s="158"/>
      <c r="J83" s="80" t="s">
        <v>5534</v>
      </c>
      <c r="K83" s="83" t="s">
        <v>6501</v>
      </c>
    </row>
    <row r="84" spans="1:11" x14ac:dyDescent="0.3">
      <c r="A84" s="73" t="s">
        <v>5505</v>
      </c>
      <c r="B84" s="88" t="s">
        <v>890</v>
      </c>
      <c r="C84" s="150" t="s">
        <v>5506</v>
      </c>
      <c r="D84" s="107">
        <v>15</v>
      </c>
      <c r="E84" s="159">
        <v>1</v>
      </c>
      <c r="F84" s="73">
        <v>3</v>
      </c>
      <c r="G84" s="73">
        <v>104.29</v>
      </c>
      <c r="H84" s="44">
        <f t="shared" si="1"/>
        <v>0.43148911688560743</v>
      </c>
      <c r="I84" s="158"/>
      <c r="J84" s="80" t="s">
        <v>5535</v>
      </c>
      <c r="K84" s="83" t="s">
        <v>6502</v>
      </c>
    </row>
    <row r="85" spans="1:11" x14ac:dyDescent="0.3">
      <c r="A85" s="73" t="s">
        <v>5505</v>
      </c>
      <c r="B85" s="88" t="s">
        <v>891</v>
      </c>
      <c r="C85" s="150" t="s">
        <v>5507</v>
      </c>
      <c r="D85" s="107">
        <v>15</v>
      </c>
      <c r="E85" s="159">
        <v>1</v>
      </c>
      <c r="F85" s="73">
        <v>3</v>
      </c>
      <c r="G85" s="73">
        <v>104.29</v>
      </c>
      <c r="H85" s="44">
        <f t="shared" si="1"/>
        <v>0.43148911688560743</v>
      </c>
      <c r="I85" s="158"/>
      <c r="J85" s="80" t="s">
        <v>5535</v>
      </c>
      <c r="K85" s="83" t="s">
        <v>6503</v>
      </c>
    </row>
    <row r="86" spans="1:11" x14ac:dyDescent="0.3">
      <c r="A86" s="73" t="s">
        <v>5505</v>
      </c>
      <c r="B86" s="88" t="s">
        <v>892</v>
      </c>
      <c r="C86" s="150" t="s">
        <v>499</v>
      </c>
      <c r="D86" s="107"/>
      <c r="E86" s="159">
        <v>1</v>
      </c>
      <c r="F86" s="73">
        <v>2</v>
      </c>
      <c r="G86" s="73">
        <v>104.29</v>
      </c>
      <c r="H86" s="44">
        <f t="shared" si="1"/>
        <v>0</v>
      </c>
      <c r="I86" s="158"/>
      <c r="J86" s="80" t="s">
        <v>5538</v>
      </c>
      <c r="K86" s="83" t="s">
        <v>6504</v>
      </c>
    </row>
    <row r="87" spans="1:11" x14ac:dyDescent="0.3">
      <c r="A87" s="73" t="s">
        <v>5505</v>
      </c>
      <c r="B87" s="88" t="s">
        <v>893</v>
      </c>
      <c r="C87" s="150" t="s">
        <v>500</v>
      </c>
      <c r="D87" s="107"/>
      <c r="E87" s="159">
        <v>1</v>
      </c>
      <c r="F87" s="73">
        <v>2</v>
      </c>
      <c r="G87" s="73">
        <v>104.29</v>
      </c>
      <c r="H87" s="44">
        <f t="shared" si="1"/>
        <v>0</v>
      </c>
      <c r="I87" s="158"/>
      <c r="J87" s="80" t="s">
        <v>5538</v>
      </c>
      <c r="K87" s="83" t="s">
        <v>5540</v>
      </c>
    </row>
    <row r="88" spans="1:11" x14ac:dyDescent="0.3">
      <c r="A88" s="73" t="s">
        <v>5505</v>
      </c>
      <c r="B88" s="88" t="s">
        <v>894</v>
      </c>
      <c r="C88" s="150" t="s">
        <v>70</v>
      </c>
      <c r="D88" s="107"/>
      <c r="E88" s="159">
        <v>1</v>
      </c>
      <c r="F88" s="73">
        <v>2</v>
      </c>
      <c r="G88" s="73">
        <v>104.29</v>
      </c>
      <c r="H88" s="44">
        <f t="shared" si="1"/>
        <v>0</v>
      </c>
      <c r="I88" s="158"/>
      <c r="J88" s="80" t="s">
        <v>5541</v>
      </c>
      <c r="K88" s="83" t="s">
        <v>5542</v>
      </c>
    </row>
    <row r="89" spans="1:11" x14ac:dyDescent="0.3">
      <c r="A89" s="73" t="s">
        <v>5505</v>
      </c>
      <c r="B89" s="88" t="s">
        <v>895</v>
      </c>
      <c r="C89" s="150" t="s">
        <v>1729</v>
      </c>
      <c r="D89" s="107"/>
      <c r="E89" s="159">
        <v>1</v>
      </c>
      <c r="F89" s="73">
        <v>1</v>
      </c>
      <c r="G89" s="73">
        <v>104.29</v>
      </c>
      <c r="H89" s="44">
        <f t="shared" si="1"/>
        <v>0</v>
      </c>
      <c r="I89" s="158"/>
      <c r="J89" s="80" t="s">
        <v>5543</v>
      </c>
      <c r="K89" s="83" t="s">
        <v>5544</v>
      </c>
    </row>
    <row r="90" spans="1:11" x14ac:dyDescent="0.3">
      <c r="A90" s="149" t="s">
        <v>5505</v>
      </c>
      <c r="B90" s="88" t="s">
        <v>896</v>
      </c>
      <c r="C90" s="150" t="s">
        <v>501</v>
      </c>
      <c r="D90" s="107"/>
      <c r="E90" s="159">
        <v>1</v>
      </c>
      <c r="F90" s="73">
        <v>1</v>
      </c>
      <c r="G90" s="73">
        <v>104.29</v>
      </c>
      <c r="H90" s="44">
        <f t="shared" si="1"/>
        <v>0</v>
      </c>
      <c r="I90" s="158"/>
      <c r="J90" s="80" t="s">
        <v>5543</v>
      </c>
      <c r="K90" s="83" t="s">
        <v>5545</v>
      </c>
    </row>
    <row r="91" spans="1:11" x14ac:dyDescent="0.3">
      <c r="A91" s="73" t="s">
        <v>5505</v>
      </c>
      <c r="B91" s="88" t="s">
        <v>897</v>
      </c>
      <c r="C91" s="150" t="s">
        <v>1730</v>
      </c>
      <c r="D91" s="107"/>
      <c r="E91" s="159">
        <v>1</v>
      </c>
      <c r="F91" s="73">
        <v>1</v>
      </c>
      <c r="G91" s="73">
        <v>260.70999999999998</v>
      </c>
      <c r="H91" s="44">
        <f t="shared" si="1"/>
        <v>0</v>
      </c>
      <c r="I91" s="158"/>
      <c r="J91" s="80" t="s">
        <v>5546</v>
      </c>
      <c r="K91" s="83" t="s">
        <v>6505</v>
      </c>
    </row>
    <row r="92" spans="1:11" x14ac:dyDescent="0.3">
      <c r="A92" s="73" t="s">
        <v>5505</v>
      </c>
      <c r="B92" s="88" t="s">
        <v>898</v>
      </c>
      <c r="C92" s="150" t="s">
        <v>1731</v>
      </c>
      <c r="D92" s="107"/>
      <c r="E92" s="159"/>
      <c r="F92" s="73">
        <v>1</v>
      </c>
      <c r="G92" s="73">
        <v>104.29</v>
      </c>
      <c r="H92" s="44">
        <f t="shared" si="1"/>
        <v>0</v>
      </c>
      <c r="I92" s="158"/>
      <c r="J92" s="80" t="s">
        <v>5548</v>
      </c>
      <c r="K92" s="83" t="s">
        <v>1772</v>
      </c>
    </row>
    <row r="93" spans="1:11" x14ac:dyDescent="0.3">
      <c r="A93" s="73" t="s">
        <v>5505</v>
      </c>
      <c r="B93" s="88" t="s">
        <v>899</v>
      </c>
      <c r="C93" s="150" t="s">
        <v>1732</v>
      </c>
      <c r="D93" s="107"/>
      <c r="E93" s="159">
        <v>1</v>
      </c>
      <c r="F93" s="73">
        <v>1</v>
      </c>
      <c r="G93" s="73">
        <v>104.29</v>
      </c>
      <c r="H93" s="44">
        <f t="shared" si="1"/>
        <v>0</v>
      </c>
      <c r="I93" s="158"/>
      <c r="J93" s="80" t="s">
        <v>6506</v>
      </c>
      <c r="K93" s="83" t="s">
        <v>5549</v>
      </c>
    </row>
    <row r="94" spans="1:11" x14ac:dyDescent="0.3">
      <c r="A94" s="73" t="s">
        <v>5505</v>
      </c>
      <c r="B94" s="88" t="s">
        <v>900</v>
      </c>
      <c r="C94" s="150" t="s">
        <v>2755</v>
      </c>
      <c r="D94" s="107"/>
      <c r="E94" s="159">
        <v>1</v>
      </c>
      <c r="F94" s="73">
        <v>1</v>
      </c>
      <c r="G94" s="73">
        <v>104.29</v>
      </c>
      <c r="H94" s="44">
        <f t="shared" si="1"/>
        <v>0</v>
      </c>
      <c r="I94" s="158"/>
      <c r="J94" s="80" t="s">
        <v>5548</v>
      </c>
      <c r="K94" s="83" t="s">
        <v>1773</v>
      </c>
    </row>
    <row r="95" spans="1:11" x14ac:dyDescent="0.3">
      <c r="A95" s="73" t="s">
        <v>5505</v>
      </c>
      <c r="B95" s="88" t="s">
        <v>901</v>
      </c>
      <c r="C95" s="150" t="s">
        <v>2756</v>
      </c>
      <c r="D95" s="107"/>
      <c r="E95" s="159">
        <v>1</v>
      </c>
      <c r="F95" s="73">
        <v>1</v>
      </c>
      <c r="G95" s="73">
        <v>104.29</v>
      </c>
      <c r="H95" s="44">
        <f t="shared" si="1"/>
        <v>0</v>
      </c>
      <c r="I95" s="158"/>
      <c r="J95" s="80" t="s">
        <v>5548</v>
      </c>
      <c r="K95" s="83" t="s">
        <v>5550</v>
      </c>
    </row>
    <row r="96" spans="1:11" x14ac:dyDescent="0.3">
      <c r="A96" s="73" t="s">
        <v>5505</v>
      </c>
      <c r="B96" s="88" t="s">
        <v>902</v>
      </c>
      <c r="C96" s="150" t="s">
        <v>1733</v>
      </c>
      <c r="D96" s="107"/>
      <c r="E96" s="159">
        <v>1</v>
      </c>
      <c r="F96" s="73">
        <v>1</v>
      </c>
      <c r="G96" s="73">
        <v>104.29</v>
      </c>
      <c r="H96" s="44">
        <f t="shared" si="1"/>
        <v>0</v>
      </c>
      <c r="I96" s="158"/>
      <c r="J96" s="80" t="s">
        <v>5551</v>
      </c>
      <c r="K96" s="83" t="s">
        <v>1775</v>
      </c>
    </row>
    <row r="97" spans="1:11" x14ac:dyDescent="0.3">
      <c r="A97" s="73" t="s">
        <v>5505</v>
      </c>
      <c r="B97" s="88" t="s">
        <v>903</v>
      </c>
      <c r="C97" s="150" t="s">
        <v>303</v>
      </c>
      <c r="D97" s="107">
        <v>19.5</v>
      </c>
      <c r="E97" s="159">
        <v>1</v>
      </c>
      <c r="F97" s="73">
        <v>1</v>
      </c>
      <c r="G97" s="73">
        <v>104.29</v>
      </c>
      <c r="H97" s="44">
        <f t="shared" si="1"/>
        <v>0.18697861731709656</v>
      </c>
      <c r="I97" s="158"/>
      <c r="J97" s="80" t="s">
        <v>5551</v>
      </c>
      <c r="K97" s="83" t="s">
        <v>5552</v>
      </c>
    </row>
    <row r="98" spans="1:11" x14ac:dyDescent="0.3">
      <c r="A98" s="73" t="s">
        <v>5505</v>
      </c>
      <c r="B98" s="88" t="s">
        <v>904</v>
      </c>
      <c r="C98" s="150" t="s">
        <v>3835</v>
      </c>
      <c r="D98" s="107">
        <v>13.65</v>
      </c>
      <c r="E98" s="159">
        <v>1</v>
      </c>
      <c r="F98" s="73">
        <v>2</v>
      </c>
      <c r="G98" s="73">
        <v>104.29</v>
      </c>
      <c r="H98" s="44">
        <f t="shared" si="1"/>
        <v>0.26177006424393517</v>
      </c>
      <c r="I98" s="158"/>
      <c r="J98" s="80" t="s">
        <v>6507</v>
      </c>
      <c r="K98" s="83" t="s">
        <v>5554</v>
      </c>
    </row>
    <row r="99" spans="1:11" x14ac:dyDescent="0.3">
      <c r="A99" s="149" t="s">
        <v>5505</v>
      </c>
      <c r="B99" s="88" t="s">
        <v>905</v>
      </c>
      <c r="C99" s="150" t="s">
        <v>3836</v>
      </c>
      <c r="D99" s="107">
        <v>19.5</v>
      </c>
      <c r="E99" s="159">
        <v>1</v>
      </c>
      <c r="F99" s="73">
        <v>2</v>
      </c>
      <c r="G99" s="73">
        <v>104.29</v>
      </c>
      <c r="H99" s="44">
        <f t="shared" si="1"/>
        <v>0.37395723463419311</v>
      </c>
      <c r="I99" s="158"/>
      <c r="J99" s="80" t="s">
        <v>6507</v>
      </c>
      <c r="K99" s="83" t="s">
        <v>5555</v>
      </c>
    </row>
    <row r="100" spans="1:11" x14ac:dyDescent="0.3">
      <c r="A100" s="73" t="s">
        <v>2931</v>
      </c>
      <c r="B100" s="88" t="s">
        <v>906</v>
      </c>
      <c r="C100" s="150" t="s">
        <v>1735</v>
      </c>
      <c r="D100" s="107"/>
      <c r="E100" s="159">
        <v>1</v>
      </c>
      <c r="F100" s="73">
        <v>2</v>
      </c>
      <c r="G100" s="73">
        <v>104.29</v>
      </c>
      <c r="H100" s="44">
        <f t="shared" si="1"/>
        <v>0</v>
      </c>
      <c r="I100" s="158"/>
      <c r="J100" s="80" t="s">
        <v>5556</v>
      </c>
      <c r="K100" s="83" t="s">
        <v>5557</v>
      </c>
    </row>
    <row r="101" spans="1:11" x14ac:dyDescent="0.3">
      <c r="A101" s="73" t="s">
        <v>2931</v>
      </c>
      <c r="B101" s="88" t="s">
        <v>907</v>
      </c>
      <c r="C101" s="150" t="s">
        <v>5508</v>
      </c>
      <c r="D101" s="107">
        <v>17.5</v>
      </c>
      <c r="E101" s="159">
        <v>1</v>
      </c>
      <c r="F101" s="73">
        <v>1</v>
      </c>
      <c r="G101" s="73">
        <v>104.29</v>
      </c>
      <c r="H101" s="44">
        <f t="shared" si="1"/>
        <v>0.16780132323329178</v>
      </c>
      <c r="I101" s="158"/>
      <c r="J101" s="80" t="s">
        <v>5558</v>
      </c>
      <c r="K101" s="83" t="s">
        <v>5559</v>
      </c>
    </row>
    <row r="102" spans="1:11" x14ac:dyDescent="0.3">
      <c r="A102" s="73" t="s">
        <v>2931</v>
      </c>
      <c r="B102" s="88" t="s">
        <v>908</v>
      </c>
      <c r="C102" s="150" t="s">
        <v>5509</v>
      </c>
      <c r="D102" s="107">
        <v>8.99</v>
      </c>
      <c r="E102" s="159">
        <v>1</v>
      </c>
      <c r="F102" s="73">
        <v>1</v>
      </c>
      <c r="G102" s="73">
        <v>104.29</v>
      </c>
      <c r="H102" s="44">
        <f t="shared" si="1"/>
        <v>8.6201936906702456E-2</v>
      </c>
      <c r="I102" s="158"/>
      <c r="J102" s="80" t="s">
        <v>1785</v>
      </c>
      <c r="K102" s="83" t="s">
        <v>1786</v>
      </c>
    </row>
    <row r="103" spans="1:11" x14ac:dyDescent="0.3">
      <c r="A103" s="73" t="s">
        <v>2931</v>
      </c>
      <c r="B103" s="88" t="s">
        <v>909</v>
      </c>
      <c r="C103" s="155" t="s">
        <v>5510</v>
      </c>
      <c r="D103" s="107">
        <v>8.99</v>
      </c>
      <c r="E103" s="159">
        <v>1</v>
      </c>
      <c r="F103" s="73">
        <v>1</v>
      </c>
      <c r="G103" s="73">
        <v>104.29</v>
      </c>
      <c r="H103" s="44">
        <f t="shared" si="1"/>
        <v>8.6201936906702456E-2</v>
      </c>
      <c r="I103" s="158"/>
      <c r="J103" s="80" t="s">
        <v>1785</v>
      </c>
      <c r="K103" s="83" t="s">
        <v>1787</v>
      </c>
    </row>
    <row r="104" spans="1:11" x14ac:dyDescent="0.3">
      <c r="A104" s="73" t="s">
        <v>2931</v>
      </c>
      <c r="B104" s="88" t="s">
        <v>600</v>
      </c>
      <c r="C104" s="150" t="s">
        <v>5511</v>
      </c>
      <c r="D104" s="107">
        <v>17.5</v>
      </c>
      <c r="E104" s="159">
        <v>1</v>
      </c>
      <c r="F104" s="73">
        <v>1</v>
      </c>
      <c r="G104" s="73">
        <v>104.29</v>
      </c>
      <c r="H104" s="44">
        <f t="shared" si="1"/>
        <v>0.16780132323329178</v>
      </c>
      <c r="I104" s="158"/>
      <c r="J104" s="80" t="s">
        <v>5560</v>
      </c>
      <c r="K104" s="83" t="s">
        <v>5561</v>
      </c>
    </row>
    <row r="105" spans="1:11" x14ac:dyDescent="0.3">
      <c r="A105" s="73" t="s">
        <v>2931</v>
      </c>
      <c r="B105" s="88" t="s">
        <v>601</v>
      </c>
      <c r="C105" s="155" t="s">
        <v>1117</v>
      </c>
      <c r="D105" s="107">
        <v>8.99</v>
      </c>
      <c r="E105" s="159">
        <v>1</v>
      </c>
      <c r="F105" s="73">
        <v>1</v>
      </c>
      <c r="G105" s="73">
        <v>104.29</v>
      </c>
      <c r="H105" s="44">
        <f t="shared" si="1"/>
        <v>8.6201936906702456E-2</v>
      </c>
      <c r="I105" s="158"/>
      <c r="J105" s="80" t="s">
        <v>1785</v>
      </c>
      <c r="K105" s="83" t="s">
        <v>1788</v>
      </c>
    </row>
    <row r="106" spans="1:11" x14ac:dyDescent="0.3">
      <c r="A106" s="73" t="s">
        <v>2931</v>
      </c>
      <c r="B106" s="88" t="s">
        <v>602</v>
      </c>
      <c r="C106" s="150" t="s">
        <v>1736</v>
      </c>
      <c r="D106" s="107">
        <v>12</v>
      </c>
      <c r="E106" s="159">
        <v>1</v>
      </c>
      <c r="F106" s="73">
        <v>3</v>
      </c>
      <c r="G106" s="73">
        <v>104.29</v>
      </c>
      <c r="H106" s="44">
        <f t="shared" si="1"/>
        <v>0.34519129350848593</v>
      </c>
      <c r="I106" s="158"/>
      <c r="J106" s="80" t="s">
        <v>6508</v>
      </c>
      <c r="K106" s="83" t="s">
        <v>1790</v>
      </c>
    </row>
    <row r="107" spans="1:11" x14ac:dyDescent="0.3">
      <c r="A107" s="73" t="s">
        <v>5512</v>
      </c>
      <c r="B107" s="88" t="s">
        <v>910</v>
      </c>
      <c r="C107" s="150" t="s">
        <v>1118</v>
      </c>
      <c r="D107" s="107">
        <v>28</v>
      </c>
      <c r="E107" s="159">
        <v>1</v>
      </c>
      <c r="F107" s="73">
        <v>1</v>
      </c>
      <c r="G107" s="73">
        <v>104.29</v>
      </c>
      <c r="H107" s="44">
        <f t="shared" si="1"/>
        <v>0.26848211717326681</v>
      </c>
      <c r="I107" s="158"/>
      <c r="J107" s="80" t="s">
        <v>5543</v>
      </c>
      <c r="K107" s="83" t="s">
        <v>1794</v>
      </c>
    </row>
    <row r="108" spans="1:11" x14ac:dyDescent="0.3">
      <c r="A108" s="73" t="s">
        <v>5512</v>
      </c>
      <c r="B108" s="88" t="s">
        <v>603</v>
      </c>
      <c r="C108" s="150" t="s">
        <v>502</v>
      </c>
      <c r="D108" s="107">
        <v>35.99</v>
      </c>
      <c r="E108" s="159">
        <v>1</v>
      </c>
      <c r="F108" s="73">
        <v>1</v>
      </c>
      <c r="G108" s="73">
        <v>104.29</v>
      </c>
      <c r="H108" s="44">
        <f t="shared" si="1"/>
        <v>0.3450954070380669</v>
      </c>
      <c r="I108" s="158"/>
      <c r="J108" s="80" t="s">
        <v>5543</v>
      </c>
      <c r="K108" s="83" t="s">
        <v>1777</v>
      </c>
    </row>
    <row r="109" spans="1:11" x14ac:dyDescent="0.3">
      <c r="A109" s="73" t="s">
        <v>5512</v>
      </c>
      <c r="B109" s="88" t="s">
        <v>604</v>
      </c>
      <c r="C109" s="150" t="s">
        <v>1119</v>
      </c>
      <c r="D109" s="107"/>
      <c r="E109" s="159">
        <v>1</v>
      </c>
      <c r="F109" s="73">
        <v>1</v>
      </c>
      <c r="G109" s="73">
        <v>104.29</v>
      </c>
      <c r="H109" s="44">
        <f t="shared" si="1"/>
        <v>0</v>
      </c>
      <c r="I109" s="158"/>
      <c r="J109" s="80" t="s">
        <v>6509</v>
      </c>
      <c r="K109" s="83" t="s">
        <v>5565</v>
      </c>
    </row>
    <row r="110" spans="1:11" x14ac:dyDescent="0.3">
      <c r="A110" s="73" t="s">
        <v>4368</v>
      </c>
      <c r="B110" s="88" t="s">
        <v>605</v>
      </c>
      <c r="C110" s="150" t="s">
        <v>243</v>
      </c>
      <c r="D110" s="107">
        <v>17</v>
      </c>
      <c r="E110" s="159">
        <v>1</v>
      </c>
      <c r="F110" s="73">
        <v>2</v>
      </c>
      <c r="G110" s="73">
        <v>52.14</v>
      </c>
      <c r="H110" s="44">
        <f t="shared" si="1"/>
        <v>0.65209052550824698</v>
      </c>
      <c r="I110" s="158"/>
      <c r="J110" s="80" t="s">
        <v>6510</v>
      </c>
      <c r="K110" s="83" t="s">
        <v>1797</v>
      </c>
    </row>
    <row r="111" spans="1:11" x14ac:dyDescent="0.3">
      <c r="A111" s="73" t="s">
        <v>5513</v>
      </c>
      <c r="B111" s="88" t="s">
        <v>606</v>
      </c>
      <c r="C111" s="150" t="s">
        <v>1741</v>
      </c>
      <c r="D111" s="107">
        <v>28</v>
      </c>
      <c r="E111" s="159">
        <v>1</v>
      </c>
      <c r="F111" s="73">
        <v>2</v>
      </c>
      <c r="G111" s="73">
        <v>104.29</v>
      </c>
      <c r="H111" s="44">
        <f t="shared" si="1"/>
        <v>0.53696423434653362</v>
      </c>
      <c r="I111" s="158"/>
      <c r="J111" s="80" t="s">
        <v>5567</v>
      </c>
      <c r="K111" s="83" t="s">
        <v>6511</v>
      </c>
    </row>
    <row r="112" spans="1:11" x14ac:dyDescent="0.3">
      <c r="A112" s="73" t="s">
        <v>5513</v>
      </c>
      <c r="B112" s="88" t="s">
        <v>607</v>
      </c>
      <c r="C112" s="150" t="s">
        <v>304</v>
      </c>
      <c r="D112" s="107">
        <v>15</v>
      </c>
      <c r="E112" s="159">
        <v>1</v>
      </c>
      <c r="F112" s="73">
        <v>2</v>
      </c>
      <c r="G112" s="73">
        <v>104.29</v>
      </c>
      <c r="H112" s="44">
        <f t="shared" si="1"/>
        <v>0.28765941125707162</v>
      </c>
      <c r="I112" s="158"/>
      <c r="J112" s="80" t="s">
        <v>5569</v>
      </c>
      <c r="K112" s="83" t="s">
        <v>5570</v>
      </c>
    </row>
    <row r="113" spans="1:11" x14ac:dyDescent="0.3">
      <c r="A113" s="73" t="s">
        <v>5513</v>
      </c>
      <c r="B113" s="88" t="s">
        <v>608</v>
      </c>
      <c r="C113" s="150" t="s">
        <v>2763</v>
      </c>
      <c r="D113" s="107">
        <v>15</v>
      </c>
      <c r="E113" s="159">
        <v>1</v>
      </c>
      <c r="F113" s="73">
        <v>1</v>
      </c>
      <c r="G113" s="73">
        <v>104.29</v>
      </c>
      <c r="H113" s="44">
        <f t="shared" si="1"/>
        <v>0.14382970562853581</v>
      </c>
      <c r="I113" s="158"/>
      <c r="J113" s="80" t="s">
        <v>5543</v>
      </c>
      <c r="K113" s="83" t="s">
        <v>1802</v>
      </c>
    </row>
    <row r="114" spans="1:11" x14ac:dyDescent="0.3">
      <c r="A114" s="73" t="s">
        <v>5513</v>
      </c>
      <c r="B114" s="88" t="s">
        <v>609</v>
      </c>
      <c r="C114" s="155" t="s">
        <v>3830</v>
      </c>
      <c r="D114" s="107">
        <v>15</v>
      </c>
      <c r="E114" s="159">
        <v>1</v>
      </c>
      <c r="F114" s="73">
        <v>1</v>
      </c>
      <c r="G114" s="73">
        <v>104.29</v>
      </c>
      <c r="H114" s="44">
        <f t="shared" si="1"/>
        <v>0.14382970562853581</v>
      </c>
      <c r="I114" s="158"/>
      <c r="J114" s="80" t="s">
        <v>5543</v>
      </c>
      <c r="K114" s="83" t="s">
        <v>5571</v>
      </c>
    </row>
    <row r="115" spans="1:11" x14ac:dyDescent="0.3">
      <c r="A115" s="73" t="s">
        <v>2931</v>
      </c>
      <c r="B115" s="88" t="s">
        <v>610</v>
      </c>
      <c r="C115" s="73" t="s">
        <v>1737</v>
      </c>
      <c r="D115" s="107">
        <v>7.99</v>
      </c>
      <c r="E115" s="151"/>
      <c r="F115" s="73">
        <v>1</v>
      </c>
      <c r="G115" s="73">
        <v>260.70999999999998</v>
      </c>
      <c r="H115" s="44">
        <f t="shared" si="1"/>
        <v>3.0647079130067895E-2</v>
      </c>
      <c r="I115" s="158"/>
      <c r="J115" s="80" t="s">
        <v>5572</v>
      </c>
      <c r="K115" s="83" t="s">
        <v>5573</v>
      </c>
    </row>
    <row r="116" spans="1:11" x14ac:dyDescent="0.3">
      <c r="A116" s="73" t="s">
        <v>4532</v>
      </c>
      <c r="B116" s="88" t="s">
        <v>611</v>
      </c>
      <c r="C116" s="155" t="s">
        <v>80</v>
      </c>
      <c r="D116" s="107">
        <v>3.99</v>
      </c>
      <c r="E116" s="151"/>
      <c r="F116" s="73">
        <v>2</v>
      </c>
      <c r="G116" s="73">
        <v>52.14</v>
      </c>
      <c r="H116" s="44">
        <f t="shared" si="1"/>
        <v>0.15304948216340622</v>
      </c>
      <c r="I116" s="158"/>
      <c r="J116" s="80" t="s">
        <v>5617</v>
      </c>
      <c r="K116" s="83" t="s">
        <v>1806</v>
      </c>
    </row>
    <row r="117" spans="1:11" x14ac:dyDescent="0.3">
      <c r="A117" s="73" t="s">
        <v>4532</v>
      </c>
      <c r="B117" s="88" t="s">
        <v>612</v>
      </c>
      <c r="C117" s="150" t="s">
        <v>5126</v>
      </c>
      <c r="D117" s="107">
        <v>79</v>
      </c>
      <c r="E117" s="151"/>
      <c r="F117" s="73">
        <v>1</v>
      </c>
      <c r="G117" s="73">
        <v>208.57142859999999</v>
      </c>
      <c r="H117" s="44">
        <f t="shared" si="1"/>
        <v>0.37876712323578532</v>
      </c>
      <c r="I117" s="158"/>
      <c r="J117" s="80" t="s">
        <v>5618</v>
      </c>
      <c r="K117" s="83" t="s">
        <v>6512</v>
      </c>
    </row>
    <row r="118" spans="1:11" x14ac:dyDescent="0.3">
      <c r="A118" s="73" t="s">
        <v>4532</v>
      </c>
      <c r="B118" s="88" t="s">
        <v>613</v>
      </c>
      <c r="C118" s="150" t="s">
        <v>6513</v>
      </c>
      <c r="D118" s="107">
        <v>65</v>
      </c>
      <c r="E118" s="151"/>
      <c r="F118" s="73">
        <v>1</v>
      </c>
      <c r="G118" s="73">
        <v>208.57142859999999</v>
      </c>
      <c r="H118" s="44">
        <f t="shared" si="1"/>
        <v>0.31164383557374742</v>
      </c>
      <c r="I118" s="158"/>
      <c r="J118" s="80" t="s">
        <v>5620</v>
      </c>
      <c r="K118" s="83" t="s">
        <v>6514</v>
      </c>
    </row>
    <row r="119" spans="1:11" x14ac:dyDescent="0.3">
      <c r="A119" s="73" t="s">
        <v>4532</v>
      </c>
      <c r="B119" s="88" t="s">
        <v>614</v>
      </c>
      <c r="C119" s="73" t="s">
        <v>6515</v>
      </c>
      <c r="D119" s="107">
        <v>7</v>
      </c>
      <c r="E119" s="151"/>
      <c r="F119" s="73">
        <v>1</v>
      </c>
      <c r="G119" s="73">
        <v>52.142857139999997</v>
      </c>
      <c r="H119" s="44">
        <f t="shared" si="1"/>
        <v>0.13424657534982173</v>
      </c>
      <c r="I119" s="158"/>
      <c r="J119" s="80" t="s">
        <v>5622</v>
      </c>
      <c r="K119" s="83" t="s">
        <v>5623</v>
      </c>
    </row>
    <row r="120" spans="1:11" x14ac:dyDescent="0.3">
      <c r="A120" s="73" t="s">
        <v>4532</v>
      </c>
      <c r="B120" s="88" t="s">
        <v>615</v>
      </c>
      <c r="C120" s="73" t="s">
        <v>78</v>
      </c>
      <c r="D120" s="107">
        <v>69</v>
      </c>
      <c r="E120" s="151"/>
      <c r="F120" s="73">
        <v>1</v>
      </c>
      <c r="G120" s="73">
        <v>208.57</v>
      </c>
      <c r="H120" s="44">
        <f t="shared" si="1"/>
        <v>0.33082418372728584</v>
      </c>
      <c r="I120" s="158"/>
      <c r="J120" s="80" t="s">
        <v>6516</v>
      </c>
      <c r="K120" s="83" t="s">
        <v>5625</v>
      </c>
    </row>
    <row r="121" spans="1:11" x14ac:dyDescent="0.3">
      <c r="A121" s="73" t="s">
        <v>4532</v>
      </c>
      <c r="B121" s="88" t="s">
        <v>616</v>
      </c>
      <c r="C121" s="155" t="s">
        <v>5613</v>
      </c>
      <c r="D121" s="107">
        <v>45</v>
      </c>
      <c r="E121" s="151"/>
      <c r="F121" s="73">
        <v>1</v>
      </c>
      <c r="G121" s="73">
        <v>208.57</v>
      </c>
      <c r="H121" s="44">
        <f t="shared" si="1"/>
        <v>0.21575490243083859</v>
      </c>
      <c r="I121" s="158"/>
      <c r="J121" s="80" t="s">
        <v>6517</v>
      </c>
      <c r="K121" s="83" t="s">
        <v>5627</v>
      </c>
    </row>
    <row r="122" spans="1:11" x14ac:dyDescent="0.3">
      <c r="A122" s="73" t="s">
        <v>4532</v>
      </c>
      <c r="B122" s="88" t="s">
        <v>617</v>
      </c>
      <c r="C122" s="155" t="s">
        <v>5614</v>
      </c>
      <c r="D122" s="107">
        <v>15.99</v>
      </c>
      <c r="E122" s="151"/>
      <c r="F122" s="73">
        <v>1</v>
      </c>
      <c r="G122" s="73">
        <v>208.57</v>
      </c>
      <c r="H122" s="44">
        <f t="shared" si="1"/>
        <v>7.6664908663757969E-2</v>
      </c>
      <c r="I122" s="158"/>
      <c r="J122" s="80" t="s">
        <v>6518</v>
      </c>
      <c r="K122" s="83" t="s">
        <v>1815</v>
      </c>
    </row>
    <row r="123" spans="1:11" x14ac:dyDescent="0.3">
      <c r="A123" s="73" t="s">
        <v>4532</v>
      </c>
      <c r="B123" s="88" t="s">
        <v>618</v>
      </c>
      <c r="C123" s="150" t="s">
        <v>5128</v>
      </c>
      <c r="D123" s="107">
        <v>16.989999999999998</v>
      </c>
      <c r="E123" s="151"/>
      <c r="F123" s="73">
        <v>1</v>
      </c>
      <c r="G123" s="73">
        <v>521.42999999999995</v>
      </c>
      <c r="H123" s="44">
        <f t="shared" si="1"/>
        <v>3.2583472374048288E-2</v>
      </c>
      <c r="I123" s="158"/>
      <c r="J123" s="80" t="s">
        <v>6519</v>
      </c>
      <c r="K123" s="83" t="s">
        <v>1817</v>
      </c>
    </row>
    <row r="124" spans="1:11" x14ac:dyDescent="0.3">
      <c r="A124" s="73" t="s">
        <v>4532</v>
      </c>
      <c r="B124" s="88" t="s">
        <v>619</v>
      </c>
      <c r="C124" s="150" t="s">
        <v>1805</v>
      </c>
      <c r="D124" s="107">
        <v>39.99</v>
      </c>
      <c r="E124" s="151"/>
      <c r="F124" s="73">
        <v>1</v>
      </c>
      <c r="G124" s="73">
        <v>208.57</v>
      </c>
      <c r="H124" s="44">
        <f t="shared" si="1"/>
        <v>0.19173418996020522</v>
      </c>
      <c r="I124" s="158"/>
      <c r="J124" s="80" t="s">
        <v>6520</v>
      </c>
      <c r="K124" s="83" t="s">
        <v>6521</v>
      </c>
    </row>
    <row r="125" spans="1:11" x14ac:dyDescent="0.3">
      <c r="A125" s="73" t="s">
        <v>4532</v>
      </c>
      <c r="B125" s="88" t="s">
        <v>620</v>
      </c>
      <c r="C125" s="155" t="s">
        <v>5616</v>
      </c>
      <c r="D125" s="107">
        <v>99</v>
      </c>
      <c r="E125" s="151"/>
      <c r="F125" s="73">
        <v>1</v>
      </c>
      <c r="G125" s="73">
        <v>208.57</v>
      </c>
      <c r="H125" s="44">
        <f t="shared" si="1"/>
        <v>0.47466078534784484</v>
      </c>
      <c r="I125" s="158"/>
      <c r="J125" s="73" t="s">
        <v>5632</v>
      </c>
      <c r="K125" s="156" t="s">
        <v>6522</v>
      </c>
    </row>
    <row r="126" spans="1:11" x14ac:dyDescent="0.3">
      <c r="A126" s="73"/>
      <c r="B126" s="88"/>
      <c r="C126" s="155"/>
      <c r="D126" s="124"/>
      <c r="E126" s="151"/>
      <c r="F126" s="73"/>
      <c r="G126" s="73"/>
      <c r="H126" s="135"/>
      <c r="I126" s="148"/>
      <c r="J126" s="80"/>
      <c r="K126" s="156"/>
    </row>
    <row r="127" spans="1:11" x14ac:dyDescent="0.3">
      <c r="A127" s="69" t="s">
        <v>244</v>
      </c>
      <c r="B127" s="88"/>
      <c r="C127" s="73"/>
      <c r="D127" s="124"/>
      <c r="E127" s="73"/>
      <c r="F127" s="73"/>
      <c r="G127" s="44"/>
      <c r="H127" s="73"/>
      <c r="I127" s="80"/>
    </row>
    <row r="128" spans="1:11" x14ac:dyDescent="0.3">
      <c r="A128" s="149" t="s">
        <v>87</v>
      </c>
      <c r="B128" s="73">
        <v>121</v>
      </c>
      <c r="C128" s="88" t="s">
        <v>87</v>
      </c>
      <c r="D128" s="151"/>
      <c r="E128" s="73"/>
      <c r="F128" s="73">
        <v>1</v>
      </c>
      <c r="G128" s="73">
        <v>1</v>
      </c>
      <c r="H128" s="44">
        <f t="shared" ref="H128:H133" si="2">(D128*F128)/G128</f>
        <v>0</v>
      </c>
      <c r="I128" s="80"/>
    </row>
    <row r="129" spans="1:11" x14ac:dyDescent="0.3">
      <c r="A129" s="149" t="s">
        <v>6298</v>
      </c>
      <c r="B129" s="73">
        <v>122</v>
      </c>
      <c r="C129" s="88" t="s">
        <v>88</v>
      </c>
      <c r="D129" s="151">
        <v>5.7711983979000001</v>
      </c>
      <c r="E129" s="73"/>
      <c r="F129" s="73">
        <v>1</v>
      </c>
      <c r="G129" s="73">
        <v>52.142857100000001</v>
      </c>
      <c r="H129" s="44">
        <f t="shared" si="2"/>
        <v>0.11068051731097028</v>
      </c>
      <c r="I129" s="80"/>
      <c r="K129" s="83" t="s">
        <v>1183</v>
      </c>
    </row>
    <row r="130" spans="1:11" x14ac:dyDescent="0.3">
      <c r="A130" s="149" t="s">
        <v>503</v>
      </c>
      <c r="B130" s="73">
        <v>123</v>
      </c>
      <c r="C130" s="88" t="s">
        <v>554</v>
      </c>
      <c r="D130" s="124">
        <v>7.1537884313999998</v>
      </c>
      <c r="E130" s="73"/>
      <c r="F130" s="73">
        <v>1</v>
      </c>
      <c r="G130" s="73">
        <v>1</v>
      </c>
      <c r="H130" s="44">
        <f t="shared" si="2"/>
        <v>7.1537884313999998</v>
      </c>
      <c r="I130" s="80"/>
      <c r="K130" s="83" t="s">
        <v>6523</v>
      </c>
    </row>
    <row r="131" spans="1:11" x14ac:dyDescent="0.3">
      <c r="A131" s="73" t="s">
        <v>89</v>
      </c>
      <c r="B131" s="73">
        <v>124</v>
      </c>
      <c r="C131" s="88" t="s">
        <v>89</v>
      </c>
      <c r="D131" s="113">
        <v>1.72</v>
      </c>
      <c r="E131" s="73"/>
      <c r="F131" s="73">
        <v>1</v>
      </c>
      <c r="G131" s="73">
        <v>52.142857100000001</v>
      </c>
      <c r="H131" s="44">
        <f t="shared" si="2"/>
        <v>3.2986301396975039E-2</v>
      </c>
      <c r="I131" s="80"/>
      <c r="K131" s="83" t="s">
        <v>6301</v>
      </c>
    </row>
    <row r="132" spans="1:11" x14ac:dyDescent="0.3">
      <c r="A132" s="73" t="s">
        <v>267</v>
      </c>
      <c r="B132" s="73">
        <v>125</v>
      </c>
      <c r="C132" s="88" t="s">
        <v>90</v>
      </c>
      <c r="D132" s="152">
        <v>13.0944656076</v>
      </c>
      <c r="E132" s="73"/>
      <c r="F132" s="73">
        <v>1</v>
      </c>
      <c r="G132" s="73">
        <v>52.142857100000001</v>
      </c>
      <c r="H132" s="44">
        <f t="shared" si="2"/>
        <v>0.25112673788640555</v>
      </c>
      <c r="I132" s="80"/>
      <c r="K132" s="83" t="s">
        <v>1186</v>
      </c>
    </row>
    <row r="133" spans="1:11" x14ac:dyDescent="0.3">
      <c r="A133" s="73" t="s">
        <v>268</v>
      </c>
      <c r="B133" s="73">
        <v>126</v>
      </c>
      <c r="C133" s="88" t="s">
        <v>91</v>
      </c>
      <c r="D133" s="124">
        <v>145.35</v>
      </c>
      <c r="E133" s="73"/>
      <c r="F133" s="73">
        <v>1</v>
      </c>
      <c r="G133" s="73">
        <v>52.142857100000001</v>
      </c>
      <c r="H133" s="44">
        <f t="shared" si="2"/>
        <v>2.7875342488664665</v>
      </c>
      <c r="I133" s="222"/>
      <c r="K133" s="156" t="s">
        <v>6524</v>
      </c>
    </row>
    <row r="134" spans="1:11" x14ac:dyDescent="0.3">
      <c r="A134" s="73"/>
      <c r="B134" s="73"/>
      <c r="C134" s="88"/>
      <c r="D134" s="124"/>
      <c r="E134" s="73"/>
      <c r="F134" s="73"/>
      <c r="G134" s="73"/>
      <c r="H134" s="135"/>
      <c r="I134" s="80"/>
      <c r="K134" s="156"/>
    </row>
    <row r="135" spans="1:11" x14ac:dyDescent="0.3">
      <c r="A135" s="69" t="s">
        <v>245</v>
      </c>
      <c r="B135" s="88"/>
      <c r="C135" s="73"/>
      <c r="D135" s="124"/>
      <c r="E135" s="73"/>
      <c r="F135" s="73"/>
      <c r="G135" s="44"/>
      <c r="H135" s="73"/>
      <c r="I135" s="80"/>
    </row>
    <row r="136" spans="1:11" x14ac:dyDescent="0.3">
      <c r="A136" s="149" t="s">
        <v>5650</v>
      </c>
      <c r="B136" s="88" t="s">
        <v>627</v>
      </c>
      <c r="C136" s="150" t="s">
        <v>504</v>
      </c>
      <c r="D136" s="151">
        <v>10.98</v>
      </c>
      <c r="E136" s="73">
        <v>1</v>
      </c>
      <c r="F136" s="73">
        <v>1</v>
      </c>
      <c r="G136" s="135">
        <v>1042.8599999999999</v>
      </c>
      <c r="H136" s="44">
        <f t="shared" ref="H136:H199" si="3">(D136*F136)/G136</f>
        <v>1.0528738277429379E-2</v>
      </c>
      <c r="I136" s="80"/>
      <c r="J136" s="83" t="s">
        <v>6525</v>
      </c>
      <c r="K136" s="83" t="s">
        <v>5681</v>
      </c>
    </row>
    <row r="137" spans="1:11" x14ac:dyDescent="0.3">
      <c r="A137" s="149" t="s">
        <v>5650</v>
      </c>
      <c r="B137" s="88" t="s">
        <v>628</v>
      </c>
      <c r="C137" s="50" t="s">
        <v>505</v>
      </c>
      <c r="D137" s="151">
        <v>5.12</v>
      </c>
      <c r="E137" s="73">
        <v>1</v>
      </c>
      <c r="F137" s="73">
        <v>1</v>
      </c>
      <c r="G137" s="135">
        <v>1042.8599999999999</v>
      </c>
      <c r="H137" s="44">
        <f t="shared" si="3"/>
        <v>4.9095755902038634E-3</v>
      </c>
      <c r="I137" s="80"/>
      <c r="J137" s="83" t="s">
        <v>5682</v>
      </c>
      <c r="K137" s="83" t="s">
        <v>5683</v>
      </c>
    </row>
    <row r="138" spans="1:11" x14ac:dyDescent="0.3">
      <c r="A138" s="149" t="s">
        <v>5650</v>
      </c>
      <c r="B138" s="88" t="s">
        <v>629</v>
      </c>
      <c r="C138" s="73" t="s">
        <v>506</v>
      </c>
      <c r="D138" s="151">
        <v>3.28</v>
      </c>
      <c r="E138" s="73"/>
      <c r="F138" s="73">
        <v>1</v>
      </c>
      <c r="G138" s="135">
        <v>1042.8599999999999</v>
      </c>
      <c r="H138" s="44">
        <f t="shared" si="3"/>
        <v>3.1451968624743496E-3</v>
      </c>
      <c r="I138" s="80"/>
      <c r="J138" s="83" t="s">
        <v>5684</v>
      </c>
      <c r="K138" s="83" t="s">
        <v>5685</v>
      </c>
    </row>
    <row r="139" spans="1:11" x14ac:dyDescent="0.3">
      <c r="A139" s="149" t="s">
        <v>2269</v>
      </c>
      <c r="B139" s="88" t="s">
        <v>630</v>
      </c>
      <c r="C139" s="150" t="s">
        <v>1188</v>
      </c>
      <c r="D139" s="151">
        <v>16</v>
      </c>
      <c r="E139" s="73"/>
      <c r="F139" s="73">
        <v>1</v>
      </c>
      <c r="G139" s="135">
        <v>260.70999999999998</v>
      </c>
      <c r="H139" s="44">
        <f t="shared" si="3"/>
        <v>6.1370871849948223E-2</v>
      </c>
      <c r="I139" s="80"/>
      <c r="J139" s="83" t="s">
        <v>6526</v>
      </c>
      <c r="K139" s="83" t="s">
        <v>6527</v>
      </c>
    </row>
    <row r="140" spans="1:11" x14ac:dyDescent="0.3">
      <c r="A140" s="149" t="s">
        <v>2269</v>
      </c>
      <c r="B140" s="88" t="s">
        <v>631</v>
      </c>
      <c r="C140" s="150" t="s">
        <v>1188</v>
      </c>
      <c r="D140" s="151"/>
      <c r="E140" s="73">
        <v>1</v>
      </c>
      <c r="F140" s="73">
        <v>1</v>
      </c>
      <c r="G140" s="135">
        <v>104.29</v>
      </c>
      <c r="H140" s="44">
        <f t="shared" si="3"/>
        <v>0</v>
      </c>
      <c r="I140" s="80"/>
      <c r="J140" s="83" t="s">
        <v>6528</v>
      </c>
      <c r="K140" s="83" t="s">
        <v>6529</v>
      </c>
    </row>
    <row r="141" spans="1:11" x14ac:dyDescent="0.3">
      <c r="A141" s="149" t="s">
        <v>2269</v>
      </c>
      <c r="B141" s="88" t="s">
        <v>632</v>
      </c>
      <c r="C141" s="86" t="s">
        <v>6916</v>
      </c>
      <c r="D141" s="151">
        <v>5</v>
      </c>
      <c r="E141" s="73"/>
      <c r="F141" s="73">
        <v>1</v>
      </c>
      <c r="G141" s="135">
        <v>521.42999999999995</v>
      </c>
      <c r="H141" s="44">
        <f t="shared" si="3"/>
        <v>9.5890148246169198E-3</v>
      </c>
      <c r="I141" s="80"/>
      <c r="J141" s="83" t="s">
        <v>6530</v>
      </c>
      <c r="K141" s="83" t="s">
        <v>1194</v>
      </c>
    </row>
    <row r="142" spans="1:11" x14ac:dyDescent="0.3">
      <c r="A142" s="149" t="s">
        <v>2269</v>
      </c>
      <c r="B142" s="88" t="s">
        <v>633</v>
      </c>
      <c r="C142" s="86" t="s">
        <v>6925</v>
      </c>
      <c r="D142" s="151">
        <v>6.5</v>
      </c>
      <c r="E142" s="73">
        <v>1</v>
      </c>
      <c r="F142" s="73">
        <v>1</v>
      </c>
      <c r="G142" s="135">
        <v>521.42999999999995</v>
      </c>
      <c r="H142" s="44">
        <f t="shared" si="3"/>
        <v>1.2465719272001996E-2</v>
      </c>
      <c r="I142" s="80"/>
      <c r="J142" s="83" t="s">
        <v>1224</v>
      </c>
      <c r="K142" s="83" t="s">
        <v>1823</v>
      </c>
    </row>
    <row r="143" spans="1:11" x14ac:dyDescent="0.3">
      <c r="A143" s="149" t="s">
        <v>2269</v>
      </c>
      <c r="B143" s="88" t="s">
        <v>634</v>
      </c>
      <c r="C143" s="73" t="s">
        <v>1189</v>
      </c>
      <c r="D143" s="151"/>
      <c r="E143" s="73">
        <v>6</v>
      </c>
      <c r="F143" s="73">
        <v>1</v>
      </c>
      <c r="G143" s="135">
        <v>1042.8599999999999</v>
      </c>
      <c r="H143" s="44">
        <f t="shared" si="3"/>
        <v>0</v>
      </c>
      <c r="I143" s="80"/>
      <c r="J143" s="83" t="s">
        <v>6531</v>
      </c>
      <c r="K143" s="83" t="s">
        <v>6532</v>
      </c>
    </row>
    <row r="144" spans="1:11" x14ac:dyDescent="0.3">
      <c r="A144" s="149" t="s">
        <v>2270</v>
      </c>
      <c r="B144" s="88" t="s">
        <v>635</v>
      </c>
      <c r="C144" s="86" t="s">
        <v>6916</v>
      </c>
      <c r="D144" s="151">
        <v>5</v>
      </c>
      <c r="E144" s="73"/>
      <c r="F144" s="73">
        <v>1</v>
      </c>
      <c r="G144" s="135">
        <v>521.42999999999995</v>
      </c>
      <c r="H144" s="44">
        <f t="shared" si="3"/>
        <v>9.5890148246169198E-3</v>
      </c>
      <c r="I144" s="80"/>
      <c r="J144" s="83" t="s">
        <v>6530</v>
      </c>
      <c r="K144" s="83" t="s">
        <v>1194</v>
      </c>
    </row>
    <row r="145" spans="1:11" x14ac:dyDescent="0.3">
      <c r="A145" s="149" t="s">
        <v>2270</v>
      </c>
      <c r="B145" s="88" t="s">
        <v>636</v>
      </c>
      <c r="C145" s="86" t="s">
        <v>6925</v>
      </c>
      <c r="D145" s="151">
        <v>6.5</v>
      </c>
      <c r="E145" s="73">
        <v>1</v>
      </c>
      <c r="F145" s="73">
        <v>2</v>
      </c>
      <c r="G145" s="135">
        <v>521.42999999999995</v>
      </c>
      <c r="H145" s="44">
        <f t="shared" si="3"/>
        <v>2.4931438544003991E-2</v>
      </c>
      <c r="I145" s="80"/>
      <c r="J145" s="83" t="s">
        <v>6533</v>
      </c>
      <c r="K145" s="83" t="s">
        <v>6534</v>
      </c>
    </row>
    <row r="146" spans="1:11" x14ac:dyDescent="0.3">
      <c r="A146" s="149" t="s">
        <v>2270</v>
      </c>
      <c r="B146" s="88" t="s">
        <v>637</v>
      </c>
      <c r="C146" s="86" t="s">
        <v>6962</v>
      </c>
      <c r="D146" s="151"/>
      <c r="E146" s="73">
        <v>1</v>
      </c>
      <c r="F146" s="73">
        <v>1</v>
      </c>
      <c r="G146" s="135">
        <v>521.42999999999995</v>
      </c>
      <c r="H146" s="44">
        <f t="shared" si="3"/>
        <v>0</v>
      </c>
      <c r="I146" s="80"/>
      <c r="J146" s="83" t="s">
        <v>6535</v>
      </c>
      <c r="K146" s="83" t="s">
        <v>6536</v>
      </c>
    </row>
    <row r="147" spans="1:11" x14ac:dyDescent="0.3">
      <c r="A147" s="149" t="s">
        <v>2270</v>
      </c>
      <c r="B147" s="88" t="s">
        <v>638</v>
      </c>
      <c r="C147" s="86" t="s">
        <v>6963</v>
      </c>
      <c r="D147" s="151">
        <v>15</v>
      </c>
      <c r="E147" s="73"/>
      <c r="F147" s="73">
        <v>1</v>
      </c>
      <c r="G147" s="135">
        <v>521.42999999999995</v>
      </c>
      <c r="H147" s="44">
        <f t="shared" si="3"/>
        <v>2.8767044473850759E-2</v>
      </c>
      <c r="I147" s="80"/>
      <c r="J147" s="83" t="s">
        <v>5695</v>
      </c>
      <c r="K147" s="83" t="s">
        <v>1206</v>
      </c>
    </row>
    <row r="148" spans="1:11" x14ac:dyDescent="0.3">
      <c r="A148" s="149" t="s">
        <v>2270</v>
      </c>
      <c r="B148" s="88" t="s">
        <v>639</v>
      </c>
      <c r="C148" s="86" t="s">
        <v>6964</v>
      </c>
      <c r="D148" s="151">
        <v>3.49</v>
      </c>
      <c r="E148" s="73">
        <v>25</v>
      </c>
      <c r="F148" s="73">
        <v>1</v>
      </c>
      <c r="G148" s="135">
        <v>1042.8599999999999</v>
      </c>
      <c r="H148" s="44">
        <f t="shared" si="3"/>
        <v>3.3465661737913052E-3</v>
      </c>
      <c r="I148" s="80"/>
      <c r="J148" s="83" t="s">
        <v>5903</v>
      </c>
      <c r="K148" s="83" t="s">
        <v>1933</v>
      </c>
    </row>
    <row r="149" spans="1:11" x14ac:dyDescent="0.3">
      <c r="A149" s="149" t="s">
        <v>2270</v>
      </c>
      <c r="B149" s="88" t="s">
        <v>640</v>
      </c>
      <c r="C149" s="86" t="s">
        <v>6965</v>
      </c>
      <c r="D149" s="151">
        <v>26.15</v>
      </c>
      <c r="E149" s="73"/>
      <c r="F149" s="73">
        <v>3</v>
      </c>
      <c r="G149" s="135">
        <v>521.42999999999995</v>
      </c>
      <c r="H149" s="44">
        <f t="shared" si="3"/>
        <v>0.15045164259823945</v>
      </c>
      <c r="I149" s="80"/>
      <c r="J149" s="83" t="s">
        <v>5696</v>
      </c>
      <c r="K149" s="83" t="s">
        <v>6537</v>
      </c>
    </row>
    <row r="150" spans="1:11" x14ac:dyDescent="0.3">
      <c r="A150" s="149" t="s">
        <v>2270</v>
      </c>
      <c r="B150" s="88" t="s">
        <v>641</v>
      </c>
      <c r="C150" s="73" t="s">
        <v>6966</v>
      </c>
      <c r="D150" s="151">
        <v>3</v>
      </c>
      <c r="E150" s="73">
        <v>1</v>
      </c>
      <c r="F150" s="73">
        <v>1</v>
      </c>
      <c r="G150" s="135">
        <v>1042.8599999999999</v>
      </c>
      <c r="H150" s="44">
        <f t="shared" si="3"/>
        <v>2.8767044473850759E-3</v>
      </c>
      <c r="I150" s="80"/>
      <c r="J150" s="83" t="s">
        <v>6538</v>
      </c>
      <c r="K150" s="83" t="s">
        <v>6539</v>
      </c>
    </row>
    <row r="151" spans="1:11" x14ac:dyDescent="0.3">
      <c r="A151" s="149" t="s">
        <v>2270</v>
      </c>
      <c r="B151" s="88" t="s">
        <v>642</v>
      </c>
      <c r="C151" s="73" t="s">
        <v>269</v>
      </c>
      <c r="D151" s="151">
        <v>209</v>
      </c>
      <c r="E151" s="73">
        <v>1</v>
      </c>
      <c r="F151" s="73">
        <v>1</v>
      </c>
      <c r="G151" s="135">
        <v>521.42999999999995</v>
      </c>
      <c r="H151" s="44">
        <f t="shared" si="3"/>
        <v>0.40082081966898725</v>
      </c>
      <c r="I151" s="80"/>
      <c r="J151" s="83" t="s">
        <v>6540</v>
      </c>
      <c r="K151" s="83" t="s">
        <v>6541</v>
      </c>
    </row>
    <row r="152" spans="1:11" x14ac:dyDescent="0.3">
      <c r="A152" s="149" t="s">
        <v>2270</v>
      </c>
      <c r="B152" s="88" t="s">
        <v>643</v>
      </c>
      <c r="C152" s="150" t="s">
        <v>98</v>
      </c>
      <c r="D152" s="151">
        <v>119.9</v>
      </c>
      <c r="E152" s="73">
        <v>1</v>
      </c>
      <c r="F152" s="73">
        <v>1</v>
      </c>
      <c r="G152" s="135">
        <v>521.42999999999995</v>
      </c>
      <c r="H152" s="44">
        <f t="shared" si="3"/>
        <v>0.22994457549431374</v>
      </c>
      <c r="I152" s="80"/>
      <c r="J152" s="83" t="s">
        <v>6542</v>
      </c>
      <c r="K152" s="83" t="s">
        <v>6543</v>
      </c>
    </row>
    <row r="153" spans="1:11" x14ac:dyDescent="0.3">
      <c r="A153" s="149" t="s">
        <v>2270</v>
      </c>
      <c r="B153" s="88" t="s">
        <v>644</v>
      </c>
      <c r="C153" s="150" t="s">
        <v>98</v>
      </c>
      <c r="D153" s="151">
        <v>209.99</v>
      </c>
      <c r="E153" s="73">
        <v>1</v>
      </c>
      <c r="F153" s="73">
        <v>1</v>
      </c>
      <c r="G153" s="135">
        <v>1042.8599999999999</v>
      </c>
      <c r="H153" s="44">
        <f t="shared" si="3"/>
        <v>0.2013597223021307</v>
      </c>
      <c r="I153" s="80"/>
      <c r="J153" s="83" t="s">
        <v>6544</v>
      </c>
      <c r="K153" s="83" t="s">
        <v>6545</v>
      </c>
    </row>
    <row r="154" spans="1:11" x14ac:dyDescent="0.3">
      <c r="A154" s="149" t="s">
        <v>2270</v>
      </c>
      <c r="B154" s="88" t="s">
        <v>911</v>
      </c>
      <c r="C154" s="73" t="s">
        <v>507</v>
      </c>
      <c r="D154" s="151">
        <v>4.99</v>
      </c>
      <c r="E154" s="73"/>
      <c r="F154" s="73">
        <v>3</v>
      </c>
      <c r="G154" s="135">
        <v>52.14</v>
      </c>
      <c r="H154" s="44">
        <f t="shared" si="3"/>
        <v>0.28711162255466055</v>
      </c>
      <c r="I154" s="80"/>
      <c r="J154" s="83" t="s">
        <v>6546</v>
      </c>
    </row>
    <row r="155" spans="1:11" x14ac:dyDescent="0.3">
      <c r="A155" s="149" t="s">
        <v>2270</v>
      </c>
      <c r="B155" s="88" t="s">
        <v>645</v>
      </c>
      <c r="C155" s="150" t="s">
        <v>103</v>
      </c>
      <c r="D155" s="151">
        <v>6</v>
      </c>
      <c r="E155" s="73">
        <v>1</v>
      </c>
      <c r="F155" s="73">
        <v>4</v>
      </c>
      <c r="G155" s="135">
        <v>260.70999999999998</v>
      </c>
      <c r="H155" s="44">
        <f t="shared" si="3"/>
        <v>9.2056307774922339E-2</v>
      </c>
      <c r="I155" s="80"/>
      <c r="J155" s="83" t="s">
        <v>6547</v>
      </c>
      <c r="K155" s="83" t="s">
        <v>1835</v>
      </c>
    </row>
    <row r="156" spans="1:11" x14ac:dyDescent="0.3">
      <c r="A156" s="149" t="s">
        <v>2270</v>
      </c>
      <c r="B156" s="88" t="s">
        <v>646</v>
      </c>
      <c r="C156" s="150" t="s">
        <v>316</v>
      </c>
      <c r="D156" s="151"/>
      <c r="E156" s="73">
        <v>1</v>
      </c>
      <c r="F156" s="73">
        <v>1</v>
      </c>
      <c r="G156" s="135">
        <v>260.70999999999998</v>
      </c>
      <c r="H156" s="44">
        <f t="shared" si="3"/>
        <v>0</v>
      </c>
      <c r="I156" s="80"/>
      <c r="J156" s="83" t="s">
        <v>6548</v>
      </c>
      <c r="K156" s="83" t="s">
        <v>6549</v>
      </c>
    </row>
    <row r="157" spans="1:11" x14ac:dyDescent="0.3">
      <c r="A157" s="149" t="s">
        <v>2270</v>
      </c>
      <c r="B157" s="88" t="s">
        <v>647</v>
      </c>
      <c r="C157" s="73" t="s">
        <v>5651</v>
      </c>
      <c r="D157" s="151"/>
      <c r="E157" s="73">
        <v>3</v>
      </c>
      <c r="F157" s="73">
        <v>1</v>
      </c>
      <c r="G157" s="135">
        <v>1042.8599999999999</v>
      </c>
      <c r="H157" s="44">
        <f t="shared" si="3"/>
        <v>0</v>
      </c>
      <c r="I157" s="80"/>
      <c r="J157" s="83" t="s">
        <v>6550</v>
      </c>
      <c r="K157" s="83" t="s">
        <v>5708</v>
      </c>
    </row>
    <row r="158" spans="1:11" x14ac:dyDescent="0.3">
      <c r="A158" s="149" t="s">
        <v>2270</v>
      </c>
      <c r="B158" s="88" t="s">
        <v>648</v>
      </c>
      <c r="C158" s="150" t="s">
        <v>100</v>
      </c>
      <c r="D158" s="151">
        <v>154.19</v>
      </c>
      <c r="E158" s="73"/>
      <c r="F158" s="73">
        <v>1</v>
      </c>
      <c r="G158" s="135">
        <v>1042.8599999999999</v>
      </c>
      <c r="H158" s="44">
        <f t="shared" si="3"/>
        <v>0.1478530195807683</v>
      </c>
      <c r="I158" s="80"/>
      <c r="J158" s="83" t="s">
        <v>6551</v>
      </c>
      <c r="K158" s="83" t="s">
        <v>5710</v>
      </c>
    </row>
    <row r="159" spans="1:11" x14ac:dyDescent="0.3">
      <c r="A159" s="149" t="s">
        <v>2270</v>
      </c>
      <c r="B159" s="88" t="s">
        <v>649</v>
      </c>
      <c r="C159" s="73" t="s">
        <v>102</v>
      </c>
      <c r="D159" s="151">
        <v>50</v>
      </c>
      <c r="E159" s="73"/>
      <c r="F159" s="73">
        <v>1</v>
      </c>
      <c r="G159" s="135">
        <v>260.70999999999998</v>
      </c>
      <c r="H159" s="44">
        <f t="shared" si="3"/>
        <v>0.1917839745310882</v>
      </c>
      <c r="I159" s="80"/>
      <c r="J159" s="83" t="s">
        <v>6552</v>
      </c>
    </row>
    <row r="160" spans="1:11" x14ac:dyDescent="0.3">
      <c r="A160" s="149" t="s">
        <v>2270</v>
      </c>
      <c r="B160" s="88" t="s">
        <v>650</v>
      </c>
      <c r="C160" s="73" t="s">
        <v>101</v>
      </c>
      <c r="D160" s="151">
        <v>18</v>
      </c>
      <c r="E160" s="73"/>
      <c r="F160" s="73">
        <v>1</v>
      </c>
      <c r="G160" s="135">
        <v>1303.57</v>
      </c>
      <c r="H160" s="44">
        <f t="shared" si="3"/>
        <v>1.3808234310393765E-2</v>
      </c>
      <c r="I160" s="80"/>
      <c r="J160" s="83" t="s">
        <v>6553</v>
      </c>
      <c r="K160" s="83" t="s">
        <v>5713</v>
      </c>
    </row>
    <row r="161" spans="1:11" x14ac:dyDescent="0.3">
      <c r="A161" s="149" t="s">
        <v>2270</v>
      </c>
      <c r="B161" s="88" t="s">
        <v>651</v>
      </c>
      <c r="C161" s="150" t="s">
        <v>274</v>
      </c>
      <c r="D161" s="151">
        <v>6.99</v>
      </c>
      <c r="E161" s="73"/>
      <c r="F161" s="73">
        <v>1</v>
      </c>
      <c r="G161" s="135">
        <v>521.42999999999995</v>
      </c>
      <c r="H161" s="44">
        <f t="shared" si="3"/>
        <v>1.3405442724814455E-2</v>
      </c>
      <c r="I161" s="80"/>
      <c r="J161" s="83" t="s">
        <v>6554</v>
      </c>
      <c r="K161" s="83" t="s">
        <v>5715</v>
      </c>
    </row>
    <row r="162" spans="1:11" x14ac:dyDescent="0.3">
      <c r="A162" s="149" t="s">
        <v>2271</v>
      </c>
      <c r="B162" s="88" t="s">
        <v>652</v>
      </c>
      <c r="C162" s="86" t="s">
        <v>6916</v>
      </c>
      <c r="D162" s="151">
        <v>5</v>
      </c>
      <c r="E162" s="73"/>
      <c r="F162" s="73">
        <v>1</v>
      </c>
      <c r="G162" s="135">
        <v>521.42999999999995</v>
      </c>
      <c r="H162" s="44">
        <f t="shared" si="3"/>
        <v>9.5890148246169198E-3</v>
      </c>
      <c r="I162" s="80"/>
      <c r="J162" s="83" t="s">
        <v>6530</v>
      </c>
      <c r="K162" s="83" t="s">
        <v>1194</v>
      </c>
    </row>
    <row r="163" spans="1:11" x14ac:dyDescent="0.3">
      <c r="A163" s="149" t="s">
        <v>2271</v>
      </c>
      <c r="B163" s="88" t="s">
        <v>912</v>
      </c>
      <c r="C163" s="86" t="s">
        <v>6925</v>
      </c>
      <c r="D163" s="151">
        <v>6.5</v>
      </c>
      <c r="E163" s="73">
        <v>1</v>
      </c>
      <c r="F163" s="73">
        <v>1</v>
      </c>
      <c r="G163" s="135">
        <v>521.42999999999995</v>
      </c>
      <c r="H163" s="44">
        <f t="shared" si="3"/>
        <v>1.2465719272001996E-2</v>
      </c>
      <c r="I163" s="80"/>
      <c r="J163" s="83" t="s">
        <v>6555</v>
      </c>
      <c r="K163" s="83" t="s">
        <v>1823</v>
      </c>
    </row>
    <row r="164" spans="1:11" x14ac:dyDescent="0.3">
      <c r="A164" s="149" t="s">
        <v>2271</v>
      </c>
      <c r="B164" s="88" t="s">
        <v>653</v>
      </c>
      <c r="C164" s="86" t="s">
        <v>6962</v>
      </c>
      <c r="D164" s="151"/>
      <c r="E164" s="73"/>
      <c r="F164" s="73">
        <v>1</v>
      </c>
      <c r="G164" s="135">
        <v>521.42999999999995</v>
      </c>
      <c r="H164" s="44">
        <f t="shared" si="3"/>
        <v>0</v>
      </c>
      <c r="I164" s="80"/>
      <c r="J164" s="83" t="s">
        <v>6535</v>
      </c>
      <c r="K164" s="83" t="s">
        <v>6556</v>
      </c>
    </row>
    <row r="165" spans="1:11" x14ac:dyDescent="0.3">
      <c r="A165" s="149" t="s">
        <v>2271</v>
      </c>
      <c r="B165" s="88" t="s">
        <v>654</v>
      </c>
      <c r="C165" s="86" t="s">
        <v>6963</v>
      </c>
      <c r="D165" s="151">
        <v>15</v>
      </c>
      <c r="E165" s="73"/>
      <c r="F165" s="73">
        <v>1</v>
      </c>
      <c r="G165" s="135">
        <v>521.42999999999995</v>
      </c>
      <c r="H165" s="44">
        <f t="shared" si="3"/>
        <v>2.8767044473850759E-2</v>
      </c>
      <c r="I165" s="80"/>
      <c r="J165" s="83" t="s">
        <v>6557</v>
      </c>
      <c r="K165" s="83" t="s">
        <v>1206</v>
      </c>
    </row>
    <row r="166" spans="1:11" x14ac:dyDescent="0.3">
      <c r="A166" s="149" t="s">
        <v>2271</v>
      </c>
      <c r="B166" s="88" t="s">
        <v>655</v>
      </c>
      <c r="C166" s="86" t="s">
        <v>6964</v>
      </c>
      <c r="D166" s="151">
        <v>3.49</v>
      </c>
      <c r="E166" s="73">
        <v>25</v>
      </c>
      <c r="F166" s="73">
        <v>1</v>
      </c>
      <c r="G166" s="135">
        <v>1042.8599999999999</v>
      </c>
      <c r="H166" s="44">
        <f t="shared" si="3"/>
        <v>3.3465661737913052E-3</v>
      </c>
      <c r="I166" s="80"/>
      <c r="J166" s="83" t="s">
        <v>5903</v>
      </c>
      <c r="K166" s="83" t="s">
        <v>1933</v>
      </c>
    </row>
    <row r="167" spans="1:11" x14ac:dyDescent="0.3">
      <c r="A167" s="149" t="s">
        <v>2271</v>
      </c>
      <c r="B167" s="88" t="s">
        <v>656</v>
      </c>
      <c r="C167" s="154" t="s">
        <v>6965</v>
      </c>
      <c r="D167" s="151">
        <v>26.15</v>
      </c>
      <c r="E167" s="73"/>
      <c r="F167" s="73">
        <v>3</v>
      </c>
      <c r="G167" s="135">
        <v>521.42999999999995</v>
      </c>
      <c r="H167" s="44">
        <f t="shared" si="3"/>
        <v>0.15045164259823945</v>
      </c>
      <c r="I167" s="80"/>
      <c r="J167" s="83" t="s">
        <v>5696</v>
      </c>
      <c r="K167" s="83" t="s">
        <v>6558</v>
      </c>
    </row>
    <row r="168" spans="1:11" x14ac:dyDescent="0.3">
      <c r="A168" s="149" t="s">
        <v>2271</v>
      </c>
      <c r="B168" s="88" t="s">
        <v>657</v>
      </c>
      <c r="C168" s="86" t="s">
        <v>6966</v>
      </c>
      <c r="D168" s="151">
        <v>3</v>
      </c>
      <c r="E168" s="73">
        <v>1</v>
      </c>
      <c r="F168" s="73">
        <v>1</v>
      </c>
      <c r="G168" s="135">
        <v>1042.8599999999999</v>
      </c>
      <c r="H168" s="44">
        <f t="shared" si="3"/>
        <v>2.8767044473850759E-3</v>
      </c>
      <c r="I168" s="80"/>
      <c r="J168" s="83" t="s">
        <v>6538</v>
      </c>
      <c r="K168" s="83" t="s">
        <v>6539</v>
      </c>
    </row>
    <row r="169" spans="1:11" x14ac:dyDescent="0.3">
      <c r="A169" s="149" t="s">
        <v>2271</v>
      </c>
      <c r="B169" s="88" t="s">
        <v>658</v>
      </c>
      <c r="C169" s="150" t="s">
        <v>5652</v>
      </c>
      <c r="D169" s="151">
        <v>74.989999999999995</v>
      </c>
      <c r="E169" s="73"/>
      <c r="F169" s="73">
        <v>1</v>
      </c>
      <c r="G169" s="135">
        <v>521.42999999999995</v>
      </c>
      <c r="H169" s="44">
        <f t="shared" si="3"/>
        <v>0.14381604433960454</v>
      </c>
      <c r="I169" s="80"/>
      <c r="J169" s="83" t="s">
        <v>6559</v>
      </c>
      <c r="K169" s="83" t="s">
        <v>5717</v>
      </c>
    </row>
    <row r="170" spans="1:11" x14ac:dyDescent="0.3">
      <c r="A170" s="149" t="s">
        <v>2271</v>
      </c>
      <c r="B170" s="88" t="s">
        <v>659</v>
      </c>
      <c r="C170" s="73" t="s">
        <v>5653</v>
      </c>
      <c r="D170" s="151">
        <v>79</v>
      </c>
      <c r="E170" s="73"/>
      <c r="F170" s="73">
        <v>2</v>
      </c>
      <c r="G170" s="135">
        <v>521.42999999999995</v>
      </c>
      <c r="H170" s="44">
        <f t="shared" si="3"/>
        <v>0.30301286845789466</v>
      </c>
      <c r="I170" s="80"/>
      <c r="J170" s="83" t="s">
        <v>5720</v>
      </c>
      <c r="K170" s="83" t="s">
        <v>5719</v>
      </c>
    </row>
    <row r="171" spans="1:11" x14ac:dyDescent="0.3">
      <c r="A171" s="149" t="s">
        <v>2271</v>
      </c>
      <c r="B171" s="88" t="s">
        <v>660</v>
      </c>
      <c r="C171" s="73" t="s">
        <v>5654</v>
      </c>
      <c r="D171" s="151"/>
      <c r="E171" s="73"/>
      <c r="F171" s="73">
        <v>2</v>
      </c>
      <c r="G171" s="135">
        <v>521.42999999999995</v>
      </c>
      <c r="H171" s="44">
        <f t="shared" si="3"/>
        <v>0</v>
      </c>
      <c r="I171" s="80"/>
      <c r="J171" s="83" t="s">
        <v>5720</v>
      </c>
      <c r="K171" s="83" t="s">
        <v>5721</v>
      </c>
    </row>
    <row r="172" spans="1:11" x14ac:dyDescent="0.3">
      <c r="A172" s="149" t="s">
        <v>2271</v>
      </c>
      <c r="B172" s="88" t="s">
        <v>661</v>
      </c>
      <c r="C172" s="150" t="s">
        <v>508</v>
      </c>
      <c r="D172" s="151">
        <v>17.05</v>
      </c>
      <c r="E172" s="73"/>
      <c r="F172" s="73">
        <v>4</v>
      </c>
      <c r="G172" s="135">
        <v>260.70999999999998</v>
      </c>
      <c r="H172" s="44">
        <f t="shared" si="3"/>
        <v>0.26159334126040429</v>
      </c>
      <c r="I172" s="80"/>
      <c r="J172" s="83" t="s">
        <v>5722</v>
      </c>
      <c r="K172" s="83" t="s">
        <v>5723</v>
      </c>
    </row>
    <row r="173" spans="1:11" x14ac:dyDescent="0.3">
      <c r="A173" s="149" t="s">
        <v>2271</v>
      </c>
      <c r="B173" s="88" t="s">
        <v>662</v>
      </c>
      <c r="C173" s="150" t="s">
        <v>105</v>
      </c>
      <c r="D173" s="151">
        <v>9</v>
      </c>
      <c r="E173" s="73">
        <v>4</v>
      </c>
      <c r="F173" s="73">
        <v>2</v>
      </c>
      <c r="G173" s="135">
        <v>260.70999999999998</v>
      </c>
      <c r="H173" s="44">
        <f t="shared" si="3"/>
        <v>6.904223083119175E-2</v>
      </c>
      <c r="I173" s="80"/>
      <c r="J173" s="83" t="s">
        <v>6560</v>
      </c>
      <c r="K173" s="83" t="s">
        <v>1229</v>
      </c>
    </row>
    <row r="174" spans="1:11" x14ac:dyDescent="0.3">
      <c r="A174" s="149" t="s">
        <v>2271</v>
      </c>
      <c r="B174" s="88" t="s">
        <v>663</v>
      </c>
      <c r="C174" s="150" t="s">
        <v>106</v>
      </c>
      <c r="D174" s="151">
        <v>0</v>
      </c>
      <c r="E174" s="73">
        <v>6</v>
      </c>
      <c r="F174" s="73">
        <v>1</v>
      </c>
      <c r="G174" s="135">
        <v>260.70999999999998</v>
      </c>
      <c r="H174" s="44">
        <f t="shared" si="3"/>
        <v>0</v>
      </c>
      <c r="I174" s="80"/>
      <c r="J174" s="83" t="s">
        <v>6561</v>
      </c>
      <c r="K174" s="83" t="s">
        <v>5726</v>
      </c>
    </row>
    <row r="175" spans="1:11" x14ac:dyDescent="0.3">
      <c r="A175" s="149" t="s">
        <v>2272</v>
      </c>
      <c r="B175" s="88" t="s">
        <v>664</v>
      </c>
      <c r="C175" s="86" t="s">
        <v>6925</v>
      </c>
      <c r="D175" s="151">
        <v>6.5</v>
      </c>
      <c r="E175" s="73">
        <v>1</v>
      </c>
      <c r="F175" s="73">
        <v>1</v>
      </c>
      <c r="G175" s="135">
        <v>521.42999999999995</v>
      </c>
      <c r="H175" s="44">
        <f t="shared" si="3"/>
        <v>1.2465719272001996E-2</v>
      </c>
      <c r="I175" s="80"/>
      <c r="J175" s="83" t="s">
        <v>1224</v>
      </c>
      <c r="K175" s="83" t="s">
        <v>1823</v>
      </c>
    </row>
    <row r="176" spans="1:11" x14ac:dyDescent="0.3">
      <c r="A176" s="149" t="s">
        <v>2272</v>
      </c>
      <c r="B176" s="88" t="s">
        <v>665</v>
      </c>
      <c r="C176" s="150" t="s">
        <v>317</v>
      </c>
      <c r="D176" s="151">
        <v>23.99</v>
      </c>
      <c r="E176" s="73"/>
      <c r="F176" s="73">
        <v>1</v>
      </c>
      <c r="G176" s="135">
        <v>521.42999999999995</v>
      </c>
      <c r="H176" s="44">
        <f t="shared" si="3"/>
        <v>4.6008093128511979E-2</v>
      </c>
      <c r="I176" s="80"/>
      <c r="J176" s="83" t="s">
        <v>6562</v>
      </c>
      <c r="K176" s="83" t="s">
        <v>6563</v>
      </c>
    </row>
    <row r="177" spans="1:11" x14ac:dyDescent="0.3">
      <c r="A177" s="149" t="s">
        <v>2273</v>
      </c>
      <c r="B177" s="88" t="s">
        <v>666</v>
      </c>
      <c r="C177" s="150" t="s">
        <v>107</v>
      </c>
      <c r="D177" s="151">
        <v>17</v>
      </c>
      <c r="E177" s="73">
        <v>12</v>
      </c>
      <c r="F177" s="73">
        <v>2</v>
      </c>
      <c r="G177" s="135">
        <v>156.43</v>
      </c>
      <c r="H177" s="44">
        <f t="shared" si="3"/>
        <v>0.21734961324554114</v>
      </c>
      <c r="I177" s="80"/>
      <c r="J177" s="83" t="s">
        <v>6564</v>
      </c>
      <c r="K177" s="83" t="s">
        <v>6565</v>
      </c>
    </row>
    <row r="178" spans="1:11" x14ac:dyDescent="0.3">
      <c r="A178" s="149" t="s">
        <v>2273</v>
      </c>
      <c r="B178" s="88" t="s">
        <v>667</v>
      </c>
      <c r="C178" s="150" t="s">
        <v>108</v>
      </c>
      <c r="D178" s="151">
        <v>7.2</v>
      </c>
      <c r="E178" s="73">
        <v>1</v>
      </c>
      <c r="F178" s="73">
        <v>6</v>
      </c>
      <c r="G178" s="135">
        <v>260.70999999999998</v>
      </c>
      <c r="H178" s="44">
        <f t="shared" si="3"/>
        <v>0.16570135399486022</v>
      </c>
      <c r="I178" s="80"/>
      <c r="J178" s="83" t="s">
        <v>6566</v>
      </c>
      <c r="K178" s="83" t="s">
        <v>6567</v>
      </c>
    </row>
    <row r="179" spans="1:11" x14ac:dyDescent="0.3">
      <c r="A179" s="149" t="s">
        <v>2273</v>
      </c>
      <c r="B179" s="88" t="s">
        <v>668</v>
      </c>
      <c r="C179" s="150" t="s">
        <v>2943</v>
      </c>
      <c r="D179" s="151">
        <v>2.5</v>
      </c>
      <c r="E179" s="73">
        <v>4</v>
      </c>
      <c r="F179" s="73">
        <v>1</v>
      </c>
      <c r="G179" s="135">
        <v>1042.8599999999999</v>
      </c>
      <c r="H179" s="44">
        <f t="shared" si="3"/>
        <v>2.3972537061542299E-3</v>
      </c>
      <c r="I179" s="80"/>
      <c r="J179" s="83" t="s">
        <v>6568</v>
      </c>
      <c r="K179" s="83" t="s">
        <v>5733</v>
      </c>
    </row>
    <row r="180" spans="1:11" x14ac:dyDescent="0.3">
      <c r="A180" s="149" t="s">
        <v>2273</v>
      </c>
      <c r="B180" s="88" t="s">
        <v>669</v>
      </c>
      <c r="C180" s="73" t="s">
        <v>109</v>
      </c>
      <c r="D180" s="151">
        <v>22</v>
      </c>
      <c r="E180" s="73">
        <v>24</v>
      </c>
      <c r="F180" s="73">
        <v>1</v>
      </c>
      <c r="G180" s="135">
        <v>1042.8599999999999</v>
      </c>
      <c r="H180" s="44">
        <f t="shared" si="3"/>
        <v>2.1095832614157223E-2</v>
      </c>
      <c r="I180" s="80"/>
      <c r="J180" s="83" t="s">
        <v>6569</v>
      </c>
      <c r="K180" s="83" t="s">
        <v>5735</v>
      </c>
    </row>
    <row r="181" spans="1:11" x14ac:dyDescent="0.3">
      <c r="A181" s="149" t="s">
        <v>2273</v>
      </c>
      <c r="B181" s="88" t="s">
        <v>670</v>
      </c>
      <c r="C181" s="150" t="s">
        <v>318</v>
      </c>
      <c r="D181" s="151">
        <v>8</v>
      </c>
      <c r="E181" s="73">
        <v>2</v>
      </c>
      <c r="F181" s="73">
        <v>1</v>
      </c>
      <c r="G181" s="135">
        <v>1042.8599999999999</v>
      </c>
      <c r="H181" s="44">
        <f t="shared" si="3"/>
        <v>7.6712118596935358E-3</v>
      </c>
      <c r="I181" s="80"/>
      <c r="J181" s="83" t="s">
        <v>5736</v>
      </c>
      <c r="K181" s="83" t="s">
        <v>1249</v>
      </c>
    </row>
    <row r="182" spans="1:11" x14ac:dyDescent="0.3">
      <c r="A182" s="149" t="s">
        <v>2273</v>
      </c>
      <c r="B182" s="88" t="s">
        <v>671</v>
      </c>
      <c r="C182" s="150" t="s">
        <v>509</v>
      </c>
      <c r="D182" s="151"/>
      <c r="E182" s="73">
        <v>1</v>
      </c>
      <c r="F182" s="73">
        <v>1</v>
      </c>
      <c r="G182" s="135">
        <v>1042.8599999999999</v>
      </c>
      <c r="H182" s="44">
        <f t="shared" si="3"/>
        <v>0</v>
      </c>
      <c r="I182" s="80"/>
      <c r="J182" s="83" t="s">
        <v>6570</v>
      </c>
      <c r="K182" s="83" t="s">
        <v>5738</v>
      </c>
    </row>
    <row r="183" spans="1:11" x14ac:dyDescent="0.3">
      <c r="A183" s="149" t="s">
        <v>2273</v>
      </c>
      <c r="B183" s="88" t="s">
        <v>672</v>
      </c>
      <c r="C183" s="150" t="s">
        <v>510</v>
      </c>
      <c r="D183" s="151">
        <v>4.5</v>
      </c>
      <c r="E183" s="73">
        <v>4</v>
      </c>
      <c r="F183" s="73">
        <v>2</v>
      </c>
      <c r="G183" s="135">
        <v>156.43</v>
      </c>
      <c r="H183" s="44">
        <f t="shared" si="3"/>
        <v>5.7533721153231472E-2</v>
      </c>
      <c r="I183" s="80"/>
      <c r="J183" s="83" t="s">
        <v>6571</v>
      </c>
      <c r="K183" s="83" t="s">
        <v>5740</v>
      </c>
    </row>
    <row r="184" spans="1:11" x14ac:dyDescent="0.3">
      <c r="A184" s="149" t="s">
        <v>2273</v>
      </c>
      <c r="B184" s="88" t="s">
        <v>673</v>
      </c>
      <c r="C184" s="73" t="s">
        <v>511</v>
      </c>
      <c r="D184" s="151">
        <v>4</v>
      </c>
      <c r="E184" s="73">
        <v>4</v>
      </c>
      <c r="F184" s="73">
        <v>2</v>
      </c>
      <c r="G184" s="135">
        <v>156.43</v>
      </c>
      <c r="H184" s="44">
        <f t="shared" si="3"/>
        <v>5.1141085469539091E-2</v>
      </c>
      <c r="I184" s="80"/>
      <c r="J184" s="83" t="s">
        <v>6572</v>
      </c>
      <c r="K184" s="83" t="s">
        <v>5742</v>
      </c>
    </row>
    <row r="185" spans="1:11" x14ac:dyDescent="0.3">
      <c r="A185" s="149" t="s">
        <v>2273</v>
      </c>
      <c r="B185" s="88" t="s">
        <v>674</v>
      </c>
      <c r="C185" s="73" t="s">
        <v>111</v>
      </c>
      <c r="D185" s="151">
        <v>9</v>
      </c>
      <c r="E185" s="73">
        <v>4</v>
      </c>
      <c r="F185" s="73">
        <v>2</v>
      </c>
      <c r="G185" s="135">
        <v>156.43</v>
      </c>
      <c r="H185" s="44">
        <f t="shared" si="3"/>
        <v>0.11506744230646294</v>
      </c>
      <c r="I185" s="80"/>
      <c r="J185" s="83" t="s">
        <v>6571</v>
      </c>
      <c r="K185" s="83" t="s">
        <v>1255</v>
      </c>
    </row>
    <row r="186" spans="1:11" x14ac:dyDescent="0.3">
      <c r="A186" s="149" t="s">
        <v>2273</v>
      </c>
      <c r="B186" s="88" t="s">
        <v>675</v>
      </c>
      <c r="C186" s="73" t="s">
        <v>320</v>
      </c>
      <c r="D186" s="151">
        <v>2</v>
      </c>
      <c r="E186" s="73">
        <v>2</v>
      </c>
      <c r="F186" s="73">
        <v>1</v>
      </c>
      <c r="G186" s="135">
        <v>1042.8599999999999</v>
      </c>
      <c r="H186" s="44">
        <f t="shared" si="3"/>
        <v>1.917802964923384E-3</v>
      </c>
      <c r="I186" s="80"/>
      <c r="J186" s="83" t="s">
        <v>6573</v>
      </c>
      <c r="K186" s="83" t="s">
        <v>5745</v>
      </c>
    </row>
    <row r="187" spans="1:11" x14ac:dyDescent="0.3">
      <c r="A187" s="149" t="s">
        <v>5656</v>
      </c>
      <c r="B187" s="88" t="s">
        <v>676</v>
      </c>
      <c r="C187" s="150" t="s">
        <v>112</v>
      </c>
      <c r="D187" s="151">
        <v>9.6</v>
      </c>
      <c r="E187" s="73">
        <v>1</v>
      </c>
      <c r="F187" s="73">
        <v>1</v>
      </c>
      <c r="G187" s="135">
        <v>1042.8599999999999</v>
      </c>
      <c r="H187" s="44">
        <f t="shared" si="3"/>
        <v>9.205454231632243E-3</v>
      </c>
      <c r="I187" s="80"/>
      <c r="J187" s="83" t="s">
        <v>6574</v>
      </c>
      <c r="K187" s="83" t="s">
        <v>6575</v>
      </c>
    </row>
    <row r="188" spans="1:11" x14ac:dyDescent="0.3">
      <c r="A188" s="149" t="s">
        <v>5656</v>
      </c>
      <c r="B188" s="88" t="s">
        <v>677</v>
      </c>
      <c r="C188" s="150" t="s">
        <v>5657</v>
      </c>
      <c r="D188" s="151">
        <v>1.2</v>
      </c>
      <c r="E188" s="73">
        <v>1</v>
      </c>
      <c r="F188" s="73">
        <v>1</v>
      </c>
      <c r="G188" s="135">
        <v>1042.8599999999999</v>
      </c>
      <c r="H188" s="44">
        <f t="shared" si="3"/>
        <v>1.1506817789540304E-3</v>
      </c>
      <c r="I188" s="80"/>
      <c r="J188" s="83" t="s">
        <v>5748</v>
      </c>
      <c r="K188" s="83" t="s">
        <v>5749</v>
      </c>
    </row>
    <row r="189" spans="1:11" x14ac:dyDescent="0.3">
      <c r="A189" s="149" t="s">
        <v>5656</v>
      </c>
      <c r="B189" s="88" t="s">
        <v>678</v>
      </c>
      <c r="C189" s="73" t="s">
        <v>5658</v>
      </c>
      <c r="D189" s="151"/>
      <c r="E189" s="73"/>
      <c r="F189" s="73">
        <v>1</v>
      </c>
      <c r="G189" s="135">
        <v>1042.8599999999999</v>
      </c>
      <c r="H189" s="44">
        <f t="shared" si="3"/>
        <v>0</v>
      </c>
      <c r="I189" s="80"/>
      <c r="J189" s="83" t="s">
        <v>5748</v>
      </c>
      <c r="K189" s="83" t="s">
        <v>5750</v>
      </c>
    </row>
    <row r="190" spans="1:11" x14ac:dyDescent="0.3">
      <c r="A190" s="149" t="s">
        <v>2304</v>
      </c>
      <c r="B190" s="88" t="s">
        <v>679</v>
      </c>
      <c r="C190" s="73" t="s">
        <v>113</v>
      </c>
      <c r="D190" s="151">
        <v>39.99</v>
      </c>
      <c r="E190" s="73">
        <v>1</v>
      </c>
      <c r="F190" s="73">
        <v>1</v>
      </c>
      <c r="G190" s="135">
        <v>365</v>
      </c>
      <c r="H190" s="44">
        <f t="shared" si="3"/>
        <v>0.10956164383561644</v>
      </c>
      <c r="I190" s="80"/>
      <c r="J190" s="83" t="s">
        <v>6576</v>
      </c>
      <c r="K190" s="83" t="s">
        <v>5758</v>
      </c>
    </row>
    <row r="191" spans="1:11" x14ac:dyDescent="0.3">
      <c r="A191" s="149" t="s">
        <v>2304</v>
      </c>
      <c r="B191" s="88" t="s">
        <v>680</v>
      </c>
      <c r="C191" s="73" t="s">
        <v>114</v>
      </c>
      <c r="D191" s="151">
        <v>210</v>
      </c>
      <c r="E191" s="73"/>
      <c r="F191" s="73">
        <v>1</v>
      </c>
      <c r="G191" s="135">
        <v>521.42999999999995</v>
      </c>
      <c r="H191" s="44">
        <f t="shared" si="3"/>
        <v>0.40273862263391064</v>
      </c>
      <c r="I191" s="80"/>
      <c r="J191" s="83" t="s">
        <v>6577</v>
      </c>
      <c r="K191" s="83" t="s">
        <v>5752</v>
      </c>
    </row>
    <row r="192" spans="1:11" x14ac:dyDescent="0.3">
      <c r="A192" s="149" t="s">
        <v>2304</v>
      </c>
      <c r="B192" s="88" t="s">
        <v>681</v>
      </c>
      <c r="C192" s="73" t="s">
        <v>115</v>
      </c>
      <c r="D192" s="151">
        <v>249</v>
      </c>
      <c r="E192" s="73"/>
      <c r="F192" s="73">
        <v>1</v>
      </c>
      <c r="G192" s="135">
        <v>521.42999999999995</v>
      </c>
      <c r="H192" s="44">
        <f t="shared" si="3"/>
        <v>0.47753293826592258</v>
      </c>
      <c r="I192" s="80"/>
      <c r="J192" s="83" t="s">
        <v>6578</v>
      </c>
      <c r="K192" s="83" t="s">
        <v>5754</v>
      </c>
    </row>
    <row r="193" spans="1:11" x14ac:dyDescent="0.3">
      <c r="A193" s="149" t="s">
        <v>2304</v>
      </c>
      <c r="B193" s="88" t="s">
        <v>682</v>
      </c>
      <c r="C193" s="73" t="s">
        <v>116</v>
      </c>
      <c r="D193" s="151">
        <v>220</v>
      </c>
      <c r="E193" s="73"/>
      <c r="F193" s="73">
        <v>1</v>
      </c>
      <c r="G193" s="135">
        <v>521.42999999999995</v>
      </c>
      <c r="H193" s="44">
        <f t="shared" si="3"/>
        <v>0.42191665228314446</v>
      </c>
      <c r="I193" s="80"/>
      <c r="J193" s="83" t="s">
        <v>6579</v>
      </c>
      <c r="K193" s="83" t="s">
        <v>5756</v>
      </c>
    </row>
    <row r="194" spans="1:11" x14ac:dyDescent="0.3">
      <c r="A194" s="149" t="s">
        <v>2304</v>
      </c>
      <c r="B194" s="88" t="s">
        <v>683</v>
      </c>
      <c r="C194" s="73" t="s">
        <v>117</v>
      </c>
      <c r="D194" s="151">
        <v>7.29</v>
      </c>
      <c r="E194" s="73"/>
      <c r="F194" s="73">
        <v>1</v>
      </c>
      <c r="G194" s="135">
        <v>208.57</v>
      </c>
      <c r="H194" s="44">
        <f t="shared" si="3"/>
        <v>3.4952294193795849E-2</v>
      </c>
      <c r="I194" s="80"/>
      <c r="J194" s="83" t="s">
        <v>6580</v>
      </c>
      <c r="K194" s="83" t="s">
        <v>6581</v>
      </c>
    </row>
    <row r="195" spans="1:11" x14ac:dyDescent="0.3">
      <c r="A195" s="149" t="s">
        <v>2304</v>
      </c>
      <c r="B195" s="88" t="s">
        <v>684</v>
      </c>
      <c r="C195" s="73" t="s">
        <v>118</v>
      </c>
      <c r="D195" s="151">
        <v>9.99</v>
      </c>
      <c r="E195" s="73"/>
      <c r="F195" s="73">
        <v>1</v>
      </c>
      <c r="G195" s="135">
        <v>208.57</v>
      </c>
      <c r="H195" s="44">
        <f t="shared" si="3"/>
        <v>4.7897588339646163E-2</v>
      </c>
      <c r="I195" s="80"/>
      <c r="J195" s="83" t="s">
        <v>6580</v>
      </c>
      <c r="K195" s="83" t="s">
        <v>6582</v>
      </c>
    </row>
    <row r="196" spans="1:11" x14ac:dyDescent="0.3">
      <c r="A196" s="149" t="s">
        <v>2304</v>
      </c>
      <c r="B196" s="88" t="s">
        <v>685</v>
      </c>
      <c r="C196" s="73" t="s">
        <v>512</v>
      </c>
      <c r="D196" s="151">
        <v>14.99</v>
      </c>
      <c r="E196" s="73">
        <v>1</v>
      </c>
      <c r="F196" s="73">
        <v>1</v>
      </c>
      <c r="G196" s="135">
        <v>260.70999999999998</v>
      </c>
      <c r="H196" s="44">
        <f t="shared" si="3"/>
        <v>5.7496835564420243E-2</v>
      </c>
      <c r="I196" s="80"/>
      <c r="J196" s="83" t="s">
        <v>6583</v>
      </c>
      <c r="K196" s="83" t="s">
        <v>6584</v>
      </c>
    </row>
    <row r="197" spans="1:11" x14ac:dyDescent="0.3">
      <c r="A197" s="149" t="s">
        <v>2304</v>
      </c>
      <c r="B197" s="88" t="s">
        <v>686</v>
      </c>
      <c r="C197" s="73" t="s">
        <v>513</v>
      </c>
      <c r="D197" s="151">
        <v>32</v>
      </c>
      <c r="E197" s="73"/>
      <c r="F197" s="73">
        <v>1</v>
      </c>
      <c r="G197" s="135">
        <v>365</v>
      </c>
      <c r="H197" s="44">
        <f t="shared" si="3"/>
        <v>8.7671232876712329E-2</v>
      </c>
      <c r="I197" s="80"/>
      <c r="J197" s="83" t="s">
        <v>6585</v>
      </c>
      <c r="K197" s="83" t="s">
        <v>1264</v>
      </c>
    </row>
    <row r="198" spans="1:11" x14ac:dyDescent="0.3">
      <c r="A198" s="149" t="s">
        <v>2305</v>
      </c>
      <c r="B198" s="88" t="s">
        <v>687</v>
      </c>
      <c r="C198" s="73" t="s">
        <v>119</v>
      </c>
      <c r="D198" s="151">
        <v>36</v>
      </c>
      <c r="E198" s="73"/>
      <c r="F198" s="73">
        <v>1</v>
      </c>
      <c r="G198" s="135">
        <v>1042.8599999999999</v>
      </c>
      <c r="H198" s="44">
        <f t="shared" si="3"/>
        <v>3.4520453368620911E-2</v>
      </c>
      <c r="I198" s="80"/>
      <c r="J198" s="83" t="s">
        <v>6586</v>
      </c>
      <c r="K198" s="83" t="s">
        <v>5766</v>
      </c>
    </row>
    <row r="199" spans="1:11" x14ac:dyDescent="0.3">
      <c r="A199" s="149" t="s">
        <v>2305</v>
      </c>
      <c r="B199" s="88" t="s">
        <v>688</v>
      </c>
      <c r="C199" s="150" t="s">
        <v>321</v>
      </c>
      <c r="D199" s="151">
        <v>25</v>
      </c>
      <c r="E199" s="73"/>
      <c r="F199" s="73">
        <v>1</v>
      </c>
      <c r="G199" s="135">
        <v>104.29</v>
      </c>
      <c r="H199" s="44">
        <f t="shared" si="3"/>
        <v>0.23971617604755968</v>
      </c>
      <c r="I199" s="80"/>
      <c r="J199" s="83" t="s">
        <v>6587</v>
      </c>
      <c r="K199" s="83" t="s">
        <v>5768</v>
      </c>
    </row>
    <row r="200" spans="1:11" x14ac:dyDescent="0.3">
      <c r="A200" s="73" t="s">
        <v>2305</v>
      </c>
      <c r="B200" s="88" t="s">
        <v>689</v>
      </c>
      <c r="C200" s="150" t="s">
        <v>514</v>
      </c>
      <c r="D200" s="151">
        <v>20</v>
      </c>
      <c r="E200" s="73"/>
      <c r="F200" s="73">
        <v>1</v>
      </c>
      <c r="G200" s="135">
        <v>1042.8599999999999</v>
      </c>
      <c r="H200" s="44">
        <f t="shared" ref="H200:H263" si="4">(D200*F200)/G200</f>
        <v>1.917802964923384E-2</v>
      </c>
      <c r="I200" s="80"/>
      <c r="J200" s="83" t="s">
        <v>5769</v>
      </c>
      <c r="K200" s="83" t="s">
        <v>5770</v>
      </c>
    </row>
    <row r="201" spans="1:11" x14ac:dyDescent="0.3">
      <c r="A201" s="73" t="s">
        <v>2305</v>
      </c>
      <c r="B201" s="88" t="s">
        <v>690</v>
      </c>
      <c r="C201" s="73" t="s">
        <v>120</v>
      </c>
      <c r="D201" s="151">
        <v>33</v>
      </c>
      <c r="E201" s="73"/>
      <c r="F201" s="73">
        <v>1</v>
      </c>
      <c r="G201" s="135">
        <v>782.14</v>
      </c>
      <c r="H201" s="44">
        <f t="shared" si="4"/>
        <v>4.2191934947707573E-2</v>
      </c>
      <c r="I201" s="80"/>
      <c r="J201" s="83" t="s">
        <v>6588</v>
      </c>
      <c r="K201" s="83" t="s">
        <v>1270</v>
      </c>
    </row>
    <row r="202" spans="1:11" x14ac:dyDescent="0.3">
      <c r="A202" s="73" t="s">
        <v>2305</v>
      </c>
      <c r="B202" s="88" t="s">
        <v>691</v>
      </c>
      <c r="C202" s="73" t="s">
        <v>123</v>
      </c>
      <c r="D202" s="151"/>
      <c r="E202" s="73"/>
      <c r="F202" s="73">
        <v>1</v>
      </c>
      <c r="G202" s="135">
        <v>782.14</v>
      </c>
      <c r="H202" s="44">
        <f t="shared" si="4"/>
        <v>0</v>
      </c>
      <c r="I202" s="80"/>
      <c r="J202" s="83" t="s">
        <v>5773</v>
      </c>
      <c r="K202" s="83" t="s">
        <v>1272</v>
      </c>
    </row>
    <row r="203" spans="1:11" x14ac:dyDescent="0.3">
      <c r="A203" s="73" t="s">
        <v>2305</v>
      </c>
      <c r="B203" s="88" t="s">
        <v>692</v>
      </c>
      <c r="C203" s="150" t="s">
        <v>1241</v>
      </c>
      <c r="D203" s="151">
        <v>3.6</v>
      </c>
      <c r="E203" s="73">
        <v>1</v>
      </c>
      <c r="F203" s="73">
        <v>1</v>
      </c>
      <c r="G203" s="135">
        <v>521.42999999999995</v>
      </c>
      <c r="H203" s="44">
        <f t="shared" si="4"/>
        <v>6.9040906737241822E-3</v>
      </c>
      <c r="I203" s="80"/>
      <c r="J203" s="83" t="s">
        <v>6589</v>
      </c>
      <c r="K203" s="83" t="s">
        <v>5776</v>
      </c>
    </row>
    <row r="204" spans="1:11" x14ac:dyDescent="0.3">
      <c r="A204" s="73" t="s">
        <v>2305</v>
      </c>
      <c r="B204" s="88" t="s">
        <v>693</v>
      </c>
      <c r="C204" s="150" t="s">
        <v>1242</v>
      </c>
      <c r="D204" s="151">
        <v>3.6</v>
      </c>
      <c r="E204" s="73">
        <v>1</v>
      </c>
      <c r="F204" s="73">
        <v>1</v>
      </c>
      <c r="G204" s="135">
        <v>521.42999999999995</v>
      </c>
      <c r="H204" s="44">
        <f t="shared" si="4"/>
        <v>6.9040906737241822E-3</v>
      </c>
      <c r="I204" s="80"/>
      <c r="J204" s="83" t="s">
        <v>6590</v>
      </c>
      <c r="K204" s="83" t="s">
        <v>5778</v>
      </c>
    </row>
    <row r="205" spans="1:11" x14ac:dyDescent="0.3">
      <c r="A205" s="73" t="s">
        <v>2305</v>
      </c>
      <c r="B205" s="88" t="s">
        <v>694</v>
      </c>
      <c r="C205" s="150" t="s">
        <v>555</v>
      </c>
      <c r="D205" s="151">
        <v>4</v>
      </c>
      <c r="E205" s="73"/>
      <c r="F205" s="73">
        <v>1</v>
      </c>
      <c r="G205" s="135">
        <v>521.42999999999995</v>
      </c>
      <c r="H205" s="44">
        <f t="shared" si="4"/>
        <v>7.6712118596935358E-3</v>
      </c>
      <c r="I205" s="80"/>
      <c r="J205" s="83" t="s">
        <v>6590</v>
      </c>
      <c r="K205" s="83" t="s">
        <v>5780</v>
      </c>
    </row>
    <row r="206" spans="1:11" x14ac:dyDescent="0.3">
      <c r="A206" s="73" t="s">
        <v>2305</v>
      </c>
      <c r="B206" s="88" t="s">
        <v>695</v>
      </c>
      <c r="C206" s="150" t="s">
        <v>322</v>
      </c>
      <c r="D206" s="151">
        <v>5</v>
      </c>
      <c r="E206" s="73"/>
      <c r="F206" s="73">
        <v>1</v>
      </c>
      <c r="G206" s="135">
        <v>521.42999999999995</v>
      </c>
      <c r="H206" s="44">
        <f t="shared" si="4"/>
        <v>9.5890148246169198E-3</v>
      </c>
      <c r="I206" s="80"/>
      <c r="J206" s="83" t="s">
        <v>6590</v>
      </c>
      <c r="K206" s="83" t="s">
        <v>5782</v>
      </c>
    </row>
    <row r="207" spans="1:11" x14ac:dyDescent="0.3">
      <c r="A207" s="73" t="s">
        <v>2305</v>
      </c>
      <c r="B207" s="88" t="s">
        <v>696</v>
      </c>
      <c r="C207" s="73" t="s">
        <v>515</v>
      </c>
      <c r="D207" s="151">
        <v>5</v>
      </c>
      <c r="E207" s="73">
        <v>1</v>
      </c>
      <c r="F207" s="73">
        <v>2</v>
      </c>
      <c r="G207" s="135">
        <v>521.42999999999995</v>
      </c>
      <c r="H207" s="44">
        <f t="shared" si="4"/>
        <v>1.917802964923384E-2</v>
      </c>
      <c r="I207" s="80"/>
      <c r="J207" s="83" t="s">
        <v>6591</v>
      </c>
      <c r="K207" s="83" t="s">
        <v>6592</v>
      </c>
    </row>
    <row r="208" spans="1:11" x14ac:dyDescent="0.3">
      <c r="A208" s="73" t="s">
        <v>2305</v>
      </c>
      <c r="B208" s="88" t="s">
        <v>697</v>
      </c>
      <c r="C208" s="73" t="s">
        <v>327</v>
      </c>
      <c r="D208" s="151">
        <v>1.2</v>
      </c>
      <c r="E208" s="73"/>
      <c r="F208" s="73">
        <v>1</v>
      </c>
      <c r="G208" s="135">
        <v>1042.8599999999999</v>
      </c>
      <c r="H208" s="44">
        <f t="shared" si="4"/>
        <v>1.1506817789540304E-3</v>
      </c>
      <c r="I208" s="80"/>
      <c r="J208" s="83" t="s">
        <v>6593</v>
      </c>
      <c r="K208" s="83" t="s">
        <v>1284</v>
      </c>
    </row>
    <row r="209" spans="1:11" x14ac:dyDescent="0.3">
      <c r="A209" s="73" t="s">
        <v>2305</v>
      </c>
      <c r="B209" s="88" t="s">
        <v>698</v>
      </c>
      <c r="C209" s="73" t="s">
        <v>271</v>
      </c>
      <c r="D209" s="151"/>
      <c r="E209" s="73">
        <v>1</v>
      </c>
      <c r="F209" s="73">
        <v>1</v>
      </c>
      <c r="G209" s="135">
        <v>521.42999999999995</v>
      </c>
      <c r="H209" s="44">
        <f t="shared" si="4"/>
        <v>0</v>
      </c>
      <c r="I209" s="80"/>
      <c r="J209" s="83" t="s">
        <v>6594</v>
      </c>
      <c r="K209" s="83" t="s">
        <v>5787</v>
      </c>
    </row>
    <row r="210" spans="1:11" x14ac:dyDescent="0.3">
      <c r="A210" s="73" t="s">
        <v>2305</v>
      </c>
      <c r="B210" s="88" t="s">
        <v>699</v>
      </c>
      <c r="C210" s="150" t="s">
        <v>121</v>
      </c>
      <c r="D210" s="151">
        <v>4</v>
      </c>
      <c r="E210" s="73">
        <v>1</v>
      </c>
      <c r="F210" s="73">
        <v>1</v>
      </c>
      <c r="G210" s="135">
        <v>521.42999999999995</v>
      </c>
      <c r="H210" s="44">
        <f t="shared" si="4"/>
        <v>7.6712118596935358E-3</v>
      </c>
      <c r="I210" s="80"/>
      <c r="J210" s="83" t="s">
        <v>6595</v>
      </c>
      <c r="K210" s="83" t="s">
        <v>1282</v>
      </c>
    </row>
    <row r="211" spans="1:11" x14ac:dyDescent="0.3">
      <c r="A211" s="73" t="s">
        <v>2305</v>
      </c>
      <c r="B211" s="88" t="s">
        <v>700</v>
      </c>
      <c r="C211" s="150" t="s">
        <v>324</v>
      </c>
      <c r="D211" s="151">
        <v>23</v>
      </c>
      <c r="E211" s="73">
        <v>1</v>
      </c>
      <c r="F211" s="73">
        <v>1</v>
      </c>
      <c r="G211" s="135">
        <v>521.42999999999995</v>
      </c>
      <c r="H211" s="44">
        <f t="shared" si="4"/>
        <v>4.4109468193237834E-2</v>
      </c>
      <c r="I211" s="80"/>
      <c r="J211" s="83" t="s">
        <v>6596</v>
      </c>
      <c r="K211" s="83" t="s">
        <v>5790</v>
      </c>
    </row>
    <row r="212" spans="1:11" x14ac:dyDescent="0.3">
      <c r="A212" s="73" t="s">
        <v>2306</v>
      </c>
      <c r="B212" s="88" t="s">
        <v>701</v>
      </c>
      <c r="C212" s="150" t="s">
        <v>124</v>
      </c>
      <c r="D212" s="151">
        <v>26</v>
      </c>
      <c r="E212" s="73">
        <v>9</v>
      </c>
      <c r="F212" s="73">
        <v>1</v>
      </c>
      <c r="G212" s="135">
        <v>260.70999999999998</v>
      </c>
      <c r="H212" s="44">
        <f t="shared" si="4"/>
        <v>9.9727666756165859E-2</v>
      </c>
      <c r="I212" s="80"/>
      <c r="J212" s="83" t="s">
        <v>6597</v>
      </c>
      <c r="K212" s="83" t="s">
        <v>6598</v>
      </c>
    </row>
    <row r="213" spans="1:11" x14ac:dyDescent="0.3">
      <c r="A213" s="73" t="s">
        <v>2306</v>
      </c>
      <c r="B213" s="88" t="s">
        <v>702</v>
      </c>
      <c r="C213" s="73" t="s">
        <v>125</v>
      </c>
      <c r="D213" s="151">
        <v>1.2</v>
      </c>
      <c r="E213" s="73"/>
      <c r="F213" s="73">
        <v>1</v>
      </c>
      <c r="G213" s="135">
        <v>260.70999999999998</v>
      </c>
      <c r="H213" s="44">
        <f t="shared" si="4"/>
        <v>4.6028153887461166E-3</v>
      </c>
      <c r="I213" s="80"/>
      <c r="J213" s="83" t="s">
        <v>6599</v>
      </c>
      <c r="K213" s="83" t="s">
        <v>5794</v>
      </c>
    </row>
    <row r="214" spans="1:11" x14ac:dyDescent="0.3">
      <c r="A214" s="73" t="s">
        <v>2306</v>
      </c>
      <c r="B214" s="88" t="s">
        <v>703</v>
      </c>
      <c r="C214" s="73" t="s">
        <v>326</v>
      </c>
      <c r="D214" s="151">
        <v>0</v>
      </c>
      <c r="E214" s="73">
        <v>1</v>
      </c>
      <c r="F214" s="73">
        <v>1</v>
      </c>
      <c r="G214" s="135">
        <v>782.14</v>
      </c>
      <c r="H214" s="44">
        <f t="shared" si="4"/>
        <v>0</v>
      </c>
      <c r="I214" s="80"/>
      <c r="J214" s="83" t="s">
        <v>6600</v>
      </c>
      <c r="K214" s="83" t="s">
        <v>6601</v>
      </c>
    </row>
    <row r="215" spans="1:11" x14ac:dyDescent="0.3">
      <c r="A215" s="73" t="s">
        <v>2306</v>
      </c>
      <c r="B215" s="88" t="s">
        <v>704</v>
      </c>
      <c r="C215" s="73" t="s">
        <v>126</v>
      </c>
      <c r="D215" s="151">
        <v>6.5</v>
      </c>
      <c r="E215" s="73"/>
      <c r="F215" s="73">
        <v>1</v>
      </c>
      <c r="G215" s="135">
        <v>1042.8599999999999</v>
      </c>
      <c r="H215" s="44">
        <f t="shared" si="4"/>
        <v>6.2328596360009978E-3</v>
      </c>
      <c r="I215" s="80"/>
      <c r="J215" s="83" t="s">
        <v>6602</v>
      </c>
      <c r="K215" s="83" t="s">
        <v>3267</v>
      </c>
    </row>
    <row r="216" spans="1:11" x14ac:dyDescent="0.3">
      <c r="A216" s="73" t="s">
        <v>2306</v>
      </c>
      <c r="B216" s="88" t="s">
        <v>705</v>
      </c>
      <c r="C216" s="73" t="s">
        <v>128</v>
      </c>
      <c r="D216" s="151">
        <v>10</v>
      </c>
      <c r="E216" s="73">
        <v>1</v>
      </c>
      <c r="F216" s="73">
        <v>1</v>
      </c>
      <c r="G216" s="135">
        <v>1042.8599999999999</v>
      </c>
      <c r="H216" s="44">
        <f t="shared" si="4"/>
        <v>9.5890148246169198E-3</v>
      </c>
      <c r="I216" s="80"/>
      <c r="J216" s="83" t="s">
        <v>6603</v>
      </c>
      <c r="K216" s="83" t="s">
        <v>1298</v>
      </c>
    </row>
    <row r="217" spans="1:11" x14ac:dyDescent="0.3">
      <c r="A217" s="73" t="s">
        <v>2306</v>
      </c>
      <c r="B217" s="88" t="s">
        <v>706</v>
      </c>
      <c r="C217" s="73" t="s">
        <v>1306</v>
      </c>
      <c r="D217" s="151">
        <v>3</v>
      </c>
      <c r="E217" s="73">
        <v>2</v>
      </c>
      <c r="F217" s="73">
        <v>1</v>
      </c>
      <c r="G217" s="135">
        <v>208.57</v>
      </c>
      <c r="H217" s="44">
        <f t="shared" si="4"/>
        <v>1.4383660162055905E-2</v>
      </c>
      <c r="I217" s="80"/>
      <c r="J217" s="83" t="s">
        <v>4030</v>
      </c>
      <c r="K217" s="83" t="s">
        <v>4613</v>
      </c>
    </row>
    <row r="218" spans="1:11" x14ac:dyDescent="0.3">
      <c r="A218" s="73" t="s">
        <v>2306</v>
      </c>
      <c r="B218" s="88" t="s">
        <v>707</v>
      </c>
      <c r="C218" s="73" t="s">
        <v>323</v>
      </c>
      <c r="D218" s="151">
        <v>14</v>
      </c>
      <c r="E218" s="73">
        <v>3</v>
      </c>
      <c r="F218" s="73">
        <v>1</v>
      </c>
      <c r="G218" s="135">
        <v>1042.8599999999999</v>
      </c>
      <c r="H218" s="44">
        <f t="shared" si="4"/>
        <v>1.3424620754463688E-2</v>
      </c>
      <c r="I218" s="80"/>
      <c r="J218" s="83" t="s">
        <v>6604</v>
      </c>
      <c r="K218" s="83" t="s">
        <v>3268</v>
      </c>
    </row>
    <row r="219" spans="1:11" x14ac:dyDescent="0.3">
      <c r="A219" s="73" t="s">
        <v>2306</v>
      </c>
      <c r="B219" s="88" t="s">
        <v>708</v>
      </c>
      <c r="C219" s="73" t="s">
        <v>137</v>
      </c>
      <c r="D219" s="151">
        <v>5</v>
      </c>
      <c r="E219" s="73">
        <v>1</v>
      </c>
      <c r="F219" s="73">
        <v>1</v>
      </c>
      <c r="G219" s="135">
        <v>1042.8599999999999</v>
      </c>
      <c r="H219" s="44">
        <f t="shared" si="4"/>
        <v>4.7945074123084599E-3</v>
      </c>
      <c r="I219" s="80"/>
      <c r="J219" s="83" t="s">
        <v>6605</v>
      </c>
      <c r="K219" s="83" t="s">
        <v>5800</v>
      </c>
    </row>
    <row r="220" spans="1:11" x14ac:dyDescent="0.3">
      <c r="A220" s="73" t="s">
        <v>2306</v>
      </c>
      <c r="B220" s="88" t="s">
        <v>709</v>
      </c>
      <c r="C220" s="73" t="s">
        <v>131</v>
      </c>
      <c r="D220" s="151">
        <v>20</v>
      </c>
      <c r="E220" s="73">
        <v>4</v>
      </c>
      <c r="F220" s="73">
        <v>1</v>
      </c>
      <c r="G220" s="135">
        <v>104.29</v>
      </c>
      <c r="H220" s="44">
        <f t="shared" si="4"/>
        <v>0.19177294083804775</v>
      </c>
      <c r="I220" s="80"/>
      <c r="J220" s="83" t="s">
        <v>6606</v>
      </c>
      <c r="K220" s="83" t="s">
        <v>6607</v>
      </c>
    </row>
    <row r="221" spans="1:11" x14ac:dyDescent="0.3">
      <c r="A221" s="73" t="s">
        <v>2306</v>
      </c>
      <c r="B221" s="88" t="s">
        <v>710</v>
      </c>
      <c r="C221" s="73" t="s">
        <v>133</v>
      </c>
      <c r="D221" s="151">
        <v>1.2</v>
      </c>
      <c r="E221" s="73"/>
      <c r="F221" s="73">
        <v>1</v>
      </c>
      <c r="G221" s="135">
        <v>1042.8599999999999</v>
      </c>
      <c r="H221" s="44">
        <f t="shared" si="4"/>
        <v>1.1506817789540304E-3</v>
      </c>
      <c r="I221" s="80"/>
      <c r="J221" s="83" t="s">
        <v>6608</v>
      </c>
      <c r="K221" s="83" t="s">
        <v>5804</v>
      </c>
    </row>
    <row r="222" spans="1:11" x14ac:dyDescent="0.3">
      <c r="A222" s="73" t="s">
        <v>2306</v>
      </c>
      <c r="B222" s="88" t="s">
        <v>711</v>
      </c>
      <c r="C222" s="150" t="s">
        <v>134</v>
      </c>
      <c r="D222" s="151"/>
      <c r="E222" s="73"/>
      <c r="F222" s="73">
        <v>1</v>
      </c>
      <c r="G222" s="135">
        <v>521.42999999999995</v>
      </c>
      <c r="H222" s="44">
        <f t="shared" si="4"/>
        <v>0</v>
      </c>
      <c r="I222" s="80"/>
      <c r="J222" s="83" t="s">
        <v>6609</v>
      </c>
      <c r="K222" s="83" t="s">
        <v>6610</v>
      </c>
    </row>
    <row r="223" spans="1:11" x14ac:dyDescent="0.3">
      <c r="A223" s="73" t="s">
        <v>2356</v>
      </c>
      <c r="B223" s="88" t="s">
        <v>712</v>
      </c>
      <c r="C223" s="50" t="s">
        <v>158</v>
      </c>
      <c r="D223" s="151">
        <v>3.95</v>
      </c>
      <c r="E223" s="73">
        <v>20</v>
      </c>
      <c r="F223" s="73">
        <v>1</v>
      </c>
      <c r="G223" s="135">
        <v>6.6</v>
      </c>
      <c r="H223" s="44">
        <f t="shared" si="4"/>
        <v>0.59848484848484851</v>
      </c>
      <c r="I223" s="80"/>
      <c r="J223" s="83" t="s">
        <v>6611</v>
      </c>
      <c r="K223" s="83" t="s">
        <v>6612</v>
      </c>
    </row>
    <row r="224" spans="1:11" x14ac:dyDescent="0.3">
      <c r="A224" s="73" t="s">
        <v>2306</v>
      </c>
      <c r="B224" s="88" t="s">
        <v>713</v>
      </c>
      <c r="C224" s="150" t="s">
        <v>1307</v>
      </c>
      <c r="D224" s="151">
        <v>3</v>
      </c>
      <c r="E224" s="73"/>
      <c r="F224" s="73">
        <v>1</v>
      </c>
      <c r="G224" s="135">
        <v>104.29</v>
      </c>
      <c r="H224" s="44">
        <f t="shared" si="4"/>
        <v>2.876594112570716E-2</v>
      </c>
      <c r="I224" s="80"/>
      <c r="J224" s="83" t="s">
        <v>6613</v>
      </c>
      <c r="K224" s="83" t="s">
        <v>1334</v>
      </c>
    </row>
    <row r="225" spans="1:11" x14ac:dyDescent="0.3">
      <c r="A225" s="73" t="s">
        <v>2306</v>
      </c>
      <c r="B225" s="88" t="s">
        <v>714</v>
      </c>
      <c r="C225" s="150" t="s">
        <v>136</v>
      </c>
      <c r="D225" s="151">
        <v>2</v>
      </c>
      <c r="E225" s="73"/>
      <c r="F225" s="73">
        <v>1</v>
      </c>
      <c r="G225" s="135">
        <v>104.29</v>
      </c>
      <c r="H225" s="44">
        <f t="shared" si="4"/>
        <v>1.9177294083804773E-2</v>
      </c>
      <c r="I225" s="80"/>
      <c r="J225" s="83" t="s">
        <v>6614</v>
      </c>
      <c r="K225" s="83" t="s">
        <v>5810</v>
      </c>
    </row>
    <row r="226" spans="1:11" x14ac:dyDescent="0.3">
      <c r="A226" s="73" t="s">
        <v>2306</v>
      </c>
      <c r="B226" s="88" t="s">
        <v>715</v>
      </c>
      <c r="C226" s="150" t="s">
        <v>2309</v>
      </c>
      <c r="D226" s="151">
        <v>5.5</v>
      </c>
      <c r="E226" s="73">
        <v>7</v>
      </c>
      <c r="F226" s="73">
        <v>1</v>
      </c>
      <c r="G226" s="135">
        <v>521.42999999999995</v>
      </c>
      <c r="H226" s="44">
        <f t="shared" si="4"/>
        <v>1.0547916307078612E-2</v>
      </c>
      <c r="I226" s="80"/>
      <c r="J226" s="83" t="s">
        <v>6615</v>
      </c>
      <c r="K226" s="83" t="s">
        <v>6616</v>
      </c>
    </row>
    <row r="227" spans="1:11" x14ac:dyDescent="0.3">
      <c r="A227" s="73" t="s">
        <v>2306</v>
      </c>
      <c r="B227" s="88" t="s">
        <v>716</v>
      </c>
      <c r="C227" s="150" t="s">
        <v>5661</v>
      </c>
      <c r="D227" s="151"/>
      <c r="E227" s="73">
        <v>3</v>
      </c>
      <c r="F227" s="73">
        <v>1</v>
      </c>
      <c r="G227" s="135">
        <v>1042.8599999999999</v>
      </c>
      <c r="H227" s="44">
        <f t="shared" si="4"/>
        <v>0</v>
      </c>
      <c r="I227" s="80"/>
      <c r="J227" s="83" t="s">
        <v>6617</v>
      </c>
      <c r="K227" s="83" t="s">
        <v>5814</v>
      </c>
    </row>
    <row r="228" spans="1:11" x14ac:dyDescent="0.3">
      <c r="A228" s="73" t="s">
        <v>2357</v>
      </c>
      <c r="B228" s="88" t="s">
        <v>717</v>
      </c>
      <c r="C228" s="150" t="s">
        <v>556</v>
      </c>
      <c r="D228" s="151">
        <v>2.2000000000000002</v>
      </c>
      <c r="E228" s="73"/>
      <c r="F228" s="73">
        <v>1</v>
      </c>
      <c r="G228" s="135">
        <v>8.5</v>
      </c>
      <c r="H228" s="44">
        <f t="shared" si="4"/>
        <v>0.25882352941176473</v>
      </c>
      <c r="I228" s="80"/>
      <c r="J228" s="83" t="s">
        <v>6618</v>
      </c>
      <c r="K228" s="83" t="s">
        <v>1899</v>
      </c>
    </row>
    <row r="229" spans="1:11" x14ac:dyDescent="0.3">
      <c r="A229" s="73" t="s">
        <v>2357</v>
      </c>
      <c r="B229" s="88" t="s">
        <v>718</v>
      </c>
      <c r="C229" s="150" t="s">
        <v>329</v>
      </c>
      <c r="D229" s="151">
        <v>1.36</v>
      </c>
      <c r="E229" s="73"/>
      <c r="F229" s="73">
        <v>1</v>
      </c>
      <c r="G229" s="135">
        <v>8.5</v>
      </c>
      <c r="H229" s="44">
        <f t="shared" si="4"/>
        <v>0.16</v>
      </c>
      <c r="I229" s="80"/>
      <c r="J229" s="83" t="s">
        <v>6618</v>
      </c>
      <c r="K229" s="83" t="s">
        <v>1899</v>
      </c>
    </row>
    <row r="230" spans="1:11" x14ac:dyDescent="0.3">
      <c r="A230" s="73" t="s">
        <v>2357</v>
      </c>
      <c r="B230" s="88" t="s">
        <v>719</v>
      </c>
      <c r="C230" s="73" t="s">
        <v>5662</v>
      </c>
      <c r="D230" s="151">
        <v>1.99</v>
      </c>
      <c r="E230" s="73">
        <v>40</v>
      </c>
      <c r="F230" s="73">
        <v>1</v>
      </c>
      <c r="G230" s="135">
        <v>16</v>
      </c>
      <c r="H230" s="44">
        <f t="shared" si="4"/>
        <v>0.124375</v>
      </c>
      <c r="I230" s="80"/>
      <c r="J230" s="83" t="s">
        <v>6619</v>
      </c>
      <c r="K230" s="83" t="s">
        <v>5819</v>
      </c>
    </row>
    <row r="231" spans="1:11" x14ac:dyDescent="0.3">
      <c r="A231" s="73" t="s">
        <v>2357</v>
      </c>
      <c r="B231" s="88" t="s">
        <v>720</v>
      </c>
      <c r="C231" s="73" t="s">
        <v>138</v>
      </c>
      <c r="D231" s="151">
        <v>19.989999999999998</v>
      </c>
      <c r="E231" s="73"/>
      <c r="F231" s="73">
        <v>1</v>
      </c>
      <c r="G231" s="135">
        <v>782.14</v>
      </c>
      <c r="H231" s="44">
        <f t="shared" si="4"/>
        <v>2.5558084230444676E-2</v>
      </c>
      <c r="I231" s="80"/>
      <c r="J231" s="83" t="s">
        <v>6620</v>
      </c>
      <c r="K231" s="83" t="s">
        <v>5821</v>
      </c>
    </row>
    <row r="232" spans="1:11" x14ac:dyDescent="0.3">
      <c r="A232" s="73" t="s">
        <v>2357</v>
      </c>
      <c r="B232" s="88" t="s">
        <v>721</v>
      </c>
      <c r="C232" s="150" t="s">
        <v>5663</v>
      </c>
      <c r="D232" s="151">
        <v>3.49</v>
      </c>
      <c r="E232" s="73">
        <v>3</v>
      </c>
      <c r="F232" s="73">
        <v>1</v>
      </c>
      <c r="G232" s="135">
        <v>782.14</v>
      </c>
      <c r="H232" s="44">
        <f t="shared" si="4"/>
        <v>4.4621167565908918E-3</v>
      </c>
      <c r="I232" s="80"/>
      <c r="J232" s="83" t="s">
        <v>5822</v>
      </c>
      <c r="K232" s="83" t="s">
        <v>1904</v>
      </c>
    </row>
    <row r="233" spans="1:11" x14ac:dyDescent="0.3">
      <c r="A233" s="73" t="s">
        <v>2357</v>
      </c>
      <c r="B233" s="88" t="s">
        <v>722</v>
      </c>
      <c r="C233" s="50" t="s">
        <v>139</v>
      </c>
      <c r="D233" s="151">
        <v>16.989999999999998</v>
      </c>
      <c r="E233" s="73"/>
      <c r="F233" s="73">
        <v>1</v>
      </c>
      <c r="G233" s="135">
        <v>260.70999999999998</v>
      </c>
      <c r="H233" s="44">
        <f t="shared" si="4"/>
        <v>6.5168194545663763E-2</v>
      </c>
      <c r="I233" s="80"/>
      <c r="J233" s="83" t="s">
        <v>6621</v>
      </c>
      <c r="K233" s="83" t="s">
        <v>6622</v>
      </c>
    </row>
    <row r="234" spans="1:11" x14ac:dyDescent="0.3">
      <c r="A234" s="73" t="s">
        <v>2357</v>
      </c>
      <c r="B234" s="88" t="s">
        <v>723</v>
      </c>
      <c r="C234" s="150" t="s">
        <v>140</v>
      </c>
      <c r="D234" s="151">
        <v>30</v>
      </c>
      <c r="E234" s="73"/>
      <c r="F234" s="73">
        <v>1</v>
      </c>
      <c r="G234" s="135">
        <v>1042.8599999999999</v>
      </c>
      <c r="H234" s="44">
        <f t="shared" si="4"/>
        <v>2.8767044473850759E-2</v>
      </c>
      <c r="I234" s="80"/>
      <c r="J234" s="83" t="s">
        <v>6623</v>
      </c>
      <c r="K234" s="83" t="s">
        <v>1344</v>
      </c>
    </row>
    <row r="235" spans="1:11" x14ac:dyDescent="0.3">
      <c r="A235" s="73" t="s">
        <v>2357</v>
      </c>
      <c r="B235" s="88" t="s">
        <v>724</v>
      </c>
      <c r="C235" s="150" t="s">
        <v>1309</v>
      </c>
      <c r="D235" s="151">
        <v>9.5</v>
      </c>
      <c r="E235" s="73"/>
      <c r="F235" s="73">
        <v>1</v>
      </c>
      <c r="G235" s="135">
        <v>208.57</v>
      </c>
      <c r="H235" s="44">
        <f t="shared" si="4"/>
        <v>4.5548257179843697E-2</v>
      </c>
      <c r="I235" s="80"/>
      <c r="J235" s="83" t="s">
        <v>6624</v>
      </c>
      <c r="K235" s="83" t="s">
        <v>5827</v>
      </c>
    </row>
    <row r="236" spans="1:11" x14ac:dyDescent="0.3">
      <c r="A236" s="73" t="s">
        <v>2357</v>
      </c>
      <c r="B236" s="88" t="s">
        <v>725</v>
      </c>
      <c r="C236" s="73" t="s">
        <v>5664</v>
      </c>
      <c r="D236" s="151"/>
      <c r="E236" s="73"/>
      <c r="F236" s="73">
        <v>1</v>
      </c>
      <c r="G236" s="135">
        <v>260.70999999999998</v>
      </c>
      <c r="H236" s="44">
        <f t="shared" si="4"/>
        <v>0</v>
      </c>
      <c r="I236" s="80"/>
      <c r="J236" s="83" t="s">
        <v>6625</v>
      </c>
      <c r="K236" s="83" t="s">
        <v>5829</v>
      </c>
    </row>
    <row r="237" spans="1:11" x14ac:dyDescent="0.3">
      <c r="A237" s="73" t="s">
        <v>2357</v>
      </c>
      <c r="B237" s="88" t="s">
        <v>726</v>
      </c>
      <c r="C237" s="73" t="s">
        <v>331</v>
      </c>
      <c r="D237" s="151">
        <v>10</v>
      </c>
      <c r="E237" s="73"/>
      <c r="F237" s="73">
        <v>1</v>
      </c>
      <c r="G237" s="135">
        <v>260.70999999999998</v>
      </c>
      <c r="H237" s="44">
        <f t="shared" si="4"/>
        <v>3.8356794906217642E-2</v>
      </c>
      <c r="I237" s="80"/>
      <c r="J237" s="83" t="s">
        <v>6626</v>
      </c>
      <c r="K237" s="83" t="s">
        <v>5831</v>
      </c>
    </row>
    <row r="238" spans="1:11" x14ac:dyDescent="0.3">
      <c r="A238" s="73" t="s">
        <v>2359</v>
      </c>
      <c r="B238" s="88" t="s">
        <v>727</v>
      </c>
      <c r="C238" s="150" t="s">
        <v>144</v>
      </c>
      <c r="D238" s="151">
        <v>4</v>
      </c>
      <c r="E238" s="73"/>
      <c r="F238" s="73">
        <v>1</v>
      </c>
      <c r="G238" s="135">
        <v>521.42999999999995</v>
      </c>
      <c r="H238" s="44">
        <f t="shared" si="4"/>
        <v>7.6712118596935358E-3</v>
      </c>
      <c r="I238" s="80"/>
      <c r="J238" s="83" t="s">
        <v>6627</v>
      </c>
      <c r="K238" s="83" t="s">
        <v>5833</v>
      </c>
    </row>
    <row r="239" spans="1:11" x14ac:dyDescent="0.3">
      <c r="A239" s="73" t="s">
        <v>2359</v>
      </c>
      <c r="B239" s="88" t="s">
        <v>728</v>
      </c>
      <c r="C239" s="73" t="s">
        <v>142</v>
      </c>
      <c r="D239" s="151">
        <v>7.94</v>
      </c>
      <c r="E239" s="73"/>
      <c r="F239" s="73">
        <v>1</v>
      </c>
      <c r="G239" s="135">
        <v>521.42999999999995</v>
      </c>
      <c r="H239" s="44">
        <f t="shared" si="4"/>
        <v>1.5227355541491669E-2</v>
      </c>
      <c r="I239" s="80"/>
      <c r="J239" s="83" t="s">
        <v>6628</v>
      </c>
      <c r="K239" s="83" t="s">
        <v>5835</v>
      </c>
    </row>
    <row r="240" spans="1:11" x14ac:dyDescent="0.3">
      <c r="A240" s="73" t="s">
        <v>2359</v>
      </c>
      <c r="B240" s="88" t="s">
        <v>729</v>
      </c>
      <c r="C240" s="73" t="s">
        <v>143</v>
      </c>
      <c r="D240" s="151">
        <v>5.99</v>
      </c>
      <c r="E240" s="73"/>
      <c r="F240" s="73">
        <v>1</v>
      </c>
      <c r="G240" s="135">
        <v>26.07</v>
      </c>
      <c r="H240" s="44">
        <f t="shared" si="4"/>
        <v>0.22976601457614115</v>
      </c>
      <c r="I240" s="80"/>
      <c r="J240" s="83" t="s">
        <v>6629</v>
      </c>
      <c r="K240" s="83" t="s">
        <v>5836</v>
      </c>
    </row>
    <row r="241" spans="1:11" x14ac:dyDescent="0.3">
      <c r="A241" s="73" t="s">
        <v>2359</v>
      </c>
      <c r="B241" s="88" t="s">
        <v>730</v>
      </c>
      <c r="C241" s="150" t="s">
        <v>145</v>
      </c>
      <c r="D241" s="151"/>
      <c r="E241" s="73"/>
      <c r="F241" s="73">
        <v>1</v>
      </c>
      <c r="G241" s="135">
        <v>260.70999999999998</v>
      </c>
      <c r="H241" s="44">
        <f t="shared" si="4"/>
        <v>0</v>
      </c>
      <c r="I241" s="80"/>
      <c r="J241" s="83" t="s">
        <v>6630</v>
      </c>
      <c r="K241" s="83" t="s">
        <v>5838</v>
      </c>
    </row>
    <row r="242" spans="1:11" x14ac:dyDescent="0.3">
      <c r="A242" s="73" t="s">
        <v>2359</v>
      </c>
      <c r="B242" s="88" t="s">
        <v>731</v>
      </c>
      <c r="C242" s="150" t="s">
        <v>1311</v>
      </c>
      <c r="D242" s="151"/>
      <c r="E242" s="73"/>
      <c r="F242" s="73">
        <v>1</v>
      </c>
      <c r="G242" s="135">
        <v>260.70999999999998</v>
      </c>
      <c r="H242" s="44">
        <f t="shared" si="4"/>
        <v>0</v>
      </c>
      <c r="I242" s="80"/>
      <c r="J242" s="83" t="s">
        <v>6631</v>
      </c>
      <c r="K242" s="83" t="s">
        <v>5840</v>
      </c>
    </row>
    <row r="243" spans="1:11" x14ac:dyDescent="0.3">
      <c r="A243" s="73" t="s">
        <v>2359</v>
      </c>
      <c r="B243" s="88" t="s">
        <v>732</v>
      </c>
      <c r="C243" s="150" t="s">
        <v>147</v>
      </c>
      <c r="D243" s="151">
        <v>1.2</v>
      </c>
      <c r="E243" s="73">
        <v>12</v>
      </c>
      <c r="F243" s="73">
        <v>1</v>
      </c>
      <c r="G243" s="135">
        <v>52.14</v>
      </c>
      <c r="H243" s="44">
        <f t="shared" si="4"/>
        <v>2.3014959723820481E-2</v>
      </c>
      <c r="I243" s="80"/>
      <c r="J243" s="83" t="s">
        <v>6632</v>
      </c>
      <c r="K243" s="83" t="s">
        <v>6633</v>
      </c>
    </row>
    <row r="244" spans="1:11" x14ac:dyDescent="0.3">
      <c r="A244" s="73" t="s">
        <v>2359</v>
      </c>
      <c r="B244" s="88" t="s">
        <v>733</v>
      </c>
      <c r="C244" s="150" t="s">
        <v>152</v>
      </c>
      <c r="D244" s="151">
        <v>2.1</v>
      </c>
      <c r="E244" s="73">
        <v>2</v>
      </c>
      <c r="F244" s="73">
        <v>1</v>
      </c>
      <c r="G244" s="135">
        <v>4</v>
      </c>
      <c r="H244" s="44">
        <f t="shared" si="4"/>
        <v>0.52500000000000002</v>
      </c>
      <c r="I244" s="80"/>
      <c r="J244" s="83" t="s">
        <v>6634</v>
      </c>
      <c r="K244" s="83" t="s">
        <v>5842</v>
      </c>
    </row>
    <row r="245" spans="1:11" x14ac:dyDescent="0.3">
      <c r="A245" s="73" t="s">
        <v>2359</v>
      </c>
      <c r="B245" s="88" t="s">
        <v>734</v>
      </c>
      <c r="C245" s="150" t="s">
        <v>516</v>
      </c>
      <c r="D245" s="151">
        <v>2</v>
      </c>
      <c r="E245" s="73">
        <v>8</v>
      </c>
      <c r="F245" s="73">
        <v>1</v>
      </c>
      <c r="G245" s="135">
        <v>52.14</v>
      </c>
      <c r="H245" s="44">
        <f t="shared" si="4"/>
        <v>3.8358266206367474E-2</v>
      </c>
      <c r="I245" s="80"/>
      <c r="J245" s="83" t="s">
        <v>6635</v>
      </c>
      <c r="K245" s="83" t="s">
        <v>6636</v>
      </c>
    </row>
    <row r="246" spans="1:11" x14ac:dyDescent="0.3">
      <c r="A246" s="73" t="s">
        <v>2359</v>
      </c>
      <c r="B246" s="88" t="s">
        <v>735</v>
      </c>
      <c r="C246" s="73" t="s">
        <v>149</v>
      </c>
      <c r="D246" s="151">
        <v>1.1000000000000001</v>
      </c>
      <c r="E246" s="73">
        <v>10</v>
      </c>
      <c r="F246" s="73">
        <v>1</v>
      </c>
      <c r="G246" s="135">
        <v>4.3499999999999996</v>
      </c>
      <c r="H246" s="44">
        <f t="shared" si="4"/>
        <v>0.25287356321839083</v>
      </c>
      <c r="I246" s="80"/>
      <c r="J246" s="83" t="s">
        <v>6637</v>
      </c>
      <c r="K246" s="83" t="s">
        <v>5845</v>
      </c>
    </row>
    <row r="247" spans="1:11" x14ac:dyDescent="0.3">
      <c r="A247" s="73" t="s">
        <v>2359</v>
      </c>
      <c r="B247" s="88" t="s">
        <v>736</v>
      </c>
      <c r="C247" s="150" t="s">
        <v>150</v>
      </c>
      <c r="D247" s="151">
        <v>8</v>
      </c>
      <c r="E247" s="73">
        <v>5</v>
      </c>
      <c r="F247" s="73">
        <v>1</v>
      </c>
      <c r="G247" s="135">
        <v>52.14</v>
      </c>
      <c r="H247" s="44">
        <f t="shared" si="4"/>
        <v>0.15343306482546989</v>
      </c>
      <c r="I247" s="80"/>
      <c r="J247" s="83" t="s">
        <v>6638</v>
      </c>
      <c r="K247" s="83" t="s">
        <v>1374</v>
      </c>
    </row>
    <row r="248" spans="1:11" x14ac:dyDescent="0.3">
      <c r="A248" s="73" t="s">
        <v>2359</v>
      </c>
      <c r="B248" s="88" t="s">
        <v>737</v>
      </c>
      <c r="C248" s="150" t="s">
        <v>161</v>
      </c>
      <c r="D248" s="151">
        <v>9</v>
      </c>
      <c r="E248" s="73">
        <v>1</v>
      </c>
      <c r="F248" s="73">
        <v>2</v>
      </c>
      <c r="G248" s="135">
        <v>260.70999999999998</v>
      </c>
      <c r="H248" s="44">
        <f t="shared" si="4"/>
        <v>6.904223083119175E-2</v>
      </c>
      <c r="I248" s="80"/>
      <c r="J248" s="83" t="s">
        <v>6639</v>
      </c>
      <c r="K248" s="83" t="s">
        <v>5848</v>
      </c>
    </row>
    <row r="249" spans="1:11" x14ac:dyDescent="0.3">
      <c r="A249" s="73" t="s">
        <v>2356</v>
      </c>
      <c r="B249" s="88" t="s">
        <v>738</v>
      </c>
      <c r="C249" s="73" t="s">
        <v>1313</v>
      </c>
      <c r="D249" s="151">
        <v>1.05</v>
      </c>
      <c r="E249" s="73"/>
      <c r="F249" s="73">
        <v>1</v>
      </c>
      <c r="G249" s="135">
        <v>6</v>
      </c>
      <c r="H249" s="44">
        <f t="shared" si="4"/>
        <v>0.17500000000000002</v>
      </c>
      <c r="I249" s="80"/>
      <c r="J249" s="83" t="s">
        <v>6640</v>
      </c>
      <c r="K249" s="83" t="s">
        <v>1376</v>
      </c>
    </row>
    <row r="250" spans="1:11" x14ac:dyDescent="0.3">
      <c r="A250" s="73" t="s">
        <v>2356</v>
      </c>
      <c r="B250" s="88" t="s">
        <v>739</v>
      </c>
      <c r="C250" s="150" t="s">
        <v>155</v>
      </c>
      <c r="D250" s="151">
        <v>1.05</v>
      </c>
      <c r="E250" s="73"/>
      <c r="F250" s="73">
        <v>1</v>
      </c>
      <c r="G250" s="135">
        <v>52.14</v>
      </c>
      <c r="H250" s="44">
        <f t="shared" si="4"/>
        <v>2.0138089758342925E-2</v>
      </c>
      <c r="I250" s="80"/>
      <c r="J250" s="83" t="s">
        <v>6641</v>
      </c>
      <c r="K250" s="83" t="s">
        <v>1368</v>
      </c>
    </row>
    <row r="251" spans="1:11" x14ac:dyDescent="0.3">
      <c r="A251" s="73" t="s">
        <v>2356</v>
      </c>
      <c r="B251" s="88" t="s">
        <v>740</v>
      </c>
      <c r="C251" s="73" t="s">
        <v>5666</v>
      </c>
      <c r="D251" s="151">
        <v>0.84</v>
      </c>
      <c r="E251" s="73"/>
      <c r="F251" s="73">
        <v>1</v>
      </c>
      <c r="G251" s="135">
        <v>13.04</v>
      </c>
      <c r="H251" s="44">
        <f t="shared" si="4"/>
        <v>6.4417177914110432E-2</v>
      </c>
      <c r="I251" s="80"/>
      <c r="J251" s="83" t="s">
        <v>6642</v>
      </c>
      <c r="K251" s="83" t="s">
        <v>3290</v>
      </c>
    </row>
    <row r="252" spans="1:11" x14ac:dyDescent="0.3">
      <c r="A252" s="73" t="s">
        <v>2356</v>
      </c>
      <c r="B252" s="88" t="s">
        <v>741</v>
      </c>
      <c r="C252" s="73" t="s">
        <v>2960</v>
      </c>
      <c r="D252" s="151">
        <v>1.05</v>
      </c>
      <c r="E252" s="73">
        <v>1</v>
      </c>
      <c r="F252" s="73">
        <v>1</v>
      </c>
      <c r="G252" s="135">
        <v>52.14</v>
      </c>
      <c r="H252" s="44">
        <f t="shared" si="4"/>
        <v>2.0138089758342925E-2</v>
      </c>
      <c r="I252" s="80"/>
      <c r="J252" s="83" t="s">
        <v>6643</v>
      </c>
      <c r="K252" s="83" t="s">
        <v>5853</v>
      </c>
    </row>
    <row r="253" spans="1:11" x14ac:dyDescent="0.3">
      <c r="A253" s="73" t="s">
        <v>2356</v>
      </c>
      <c r="B253" s="88" t="s">
        <v>742</v>
      </c>
      <c r="C253" s="154" t="s">
        <v>156</v>
      </c>
      <c r="D253" s="151">
        <v>0.39</v>
      </c>
      <c r="E253" s="73">
        <v>1</v>
      </c>
      <c r="F253" s="73">
        <v>1</v>
      </c>
      <c r="G253" s="135">
        <v>4.3499999999999996</v>
      </c>
      <c r="H253" s="44">
        <f t="shared" si="4"/>
        <v>8.9655172413793116E-2</v>
      </c>
      <c r="I253" s="80"/>
      <c r="J253" s="83" t="s">
        <v>6644</v>
      </c>
      <c r="K253" s="83" t="s">
        <v>1412</v>
      </c>
    </row>
    <row r="254" spans="1:11" x14ac:dyDescent="0.3">
      <c r="A254" s="73" t="s">
        <v>2359</v>
      </c>
      <c r="B254" s="88" t="s">
        <v>743</v>
      </c>
      <c r="C254" s="150" t="s">
        <v>6645</v>
      </c>
      <c r="D254" s="151">
        <v>0.4</v>
      </c>
      <c r="E254" s="73">
        <v>6</v>
      </c>
      <c r="F254" s="73">
        <v>1</v>
      </c>
      <c r="G254" s="135">
        <v>12</v>
      </c>
      <c r="H254" s="44">
        <f t="shared" si="4"/>
        <v>3.3333333333333333E-2</v>
      </c>
      <c r="I254" s="80"/>
      <c r="J254" s="83" t="s">
        <v>6646</v>
      </c>
      <c r="K254" s="83" t="s">
        <v>5856</v>
      </c>
    </row>
    <row r="255" spans="1:11" x14ac:dyDescent="0.3">
      <c r="A255" s="73" t="s">
        <v>2356</v>
      </c>
      <c r="B255" s="88" t="s">
        <v>744</v>
      </c>
      <c r="C255" s="73" t="s">
        <v>154</v>
      </c>
      <c r="D255" s="151">
        <v>2.4500000000000002</v>
      </c>
      <c r="E255" s="73"/>
      <c r="F255" s="73">
        <v>1</v>
      </c>
      <c r="G255" s="135">
        <v>8.69</v>
      </c>
      <c r="H255" s="44">
        <f t="shared" si="4"/>
        <v>0.28193325661680096</v>
      </c>
      <c r="I255" s="80"/>
      <c r="J255" s="83" t="s">
        <v>6647</v>
      </c>
      <c r="K255" s="83" t="s">
        <v>5857</v>
      </c>
    </row>
    <row r="256" spans="1:11" x14ac:dyDescent="0.3">
      <c r="A256" s="73" t="s">
        <v>2356</v>
      </c>
      <c r="B256" s="88" t="s">
        <v>745</v>
      </c>
      <c r="C256" s="73" t="s">
        <v>153</v>
      </c>
      <c r="D256" s="151">
        <v>3.57</v>
      </c>
      <c r="E256" s="73"/>
      <c r="F256" s="73">
        <v>1</v>
      </c>
      <c r="G256" s="135">
        <v>8.69</v>
      </c>
      <c r="H256" s="44">
        <f t="shared" si="4"/>
        <v>0.41081703107019563</v>
      </c>
      <c r="I256" s="80"/>
      <c r="J256" s="83" t="s">
        <v>6648</v>
      </c>
      <c r="K256" s="83" t="s">
        <v>6649</v>
      </c>
    </row>
    <row r="257" spans="1:11" x14ac:dyDescent="0.3">
      <c r="A257" s="73" t="s">
        <v>2356</v>
      </c>
      <c r="B257" s="88" t="s">
        <v>746</v>
      </c>
      <c r="C257" s="73" t="s">
        <v>148</v>
      </c>
      <c r="D257" s="151">
        <v>1</v>
      </c>
      <c r="E257" s="73"/>
      <c r="F257" s="73">
        <v>1</v>
      </c>
      <c r="G257" s="135">
        <v>4.3499999999999996</v>
      </c>
      <c r="H257" s="44">
        <f t="shared" si="4"/>
        <v>0.22988505747126439</v>
      </c>
      <c r="I257" s="80"/>
      <c r="J257" s="83" t="s">
        <v>6650</v>
      </c>
      <c r="K257" s="83" t="s">
        <v>5860</v>
      </c>
    </row>
    <row r="258" spans="1:11" x14ac:dyDescent="0.3">
      <c r="A258" s="73" t="s">
        <v>2356</v>
      </c>
      <c r="B258" s="88" t="s">
        <v>747</v>
      </c>
      <c r="C258" s="150" t="s">
        <v>5668</v>
      </c>
      <c r="D258" s="151">
        <v>1.05</v>
      </c>
      <c r="E258" s="73"/>
      <c r="F258" s="73">
        <v>1</v>
      </c>
      <c r="G258" s="135">
        <v>13.04</v>
      </c>
      <c r="H258" s="44">
        <f t="shared" si="4"/>
        <v>8.0521472392638044E-2</v>
      </c>
      <c r="I258" s="80"/>
      <c r="J258" s="83" t="s">
        <v>6651</v>
      </c>
      <c r="K258" s="83" t="s">
        <v>1391</v>
      </c>
    </row>
    <row r="259" spans="1:11" x14ac:dyDescent="0.3">
      <c r="A259" s="73" t="s">
        <v>5669</v>
      </c>
      <c r="B259" s="88" t="s">
        <v>748</v>
      </c>
      <c r="C259" s="73" t="s">
        <v>559</v>
      </c>
      <c r="D259" s="151"/>
      <c r="E259" s="73"/>
      <c r="F259" s="73">
        <v>1</v>
      </c>
      <c r="G259" s="135">
        <v>1042.8599999999999</v>
      </c>
      <c r="H259" s="44">
        <f t="shared" si="4"/>
        <v>0</v>
      </c>
      <c r="I259" s="80"/>
      <c r="J259" s="83" t="s">
        <v>6384</v>
      </c>
      <c r="K259" s="83" t="s">
        <v>6652</v>
      </c>
    </row>
    <row r="260" spans="1:11" x14ac:dyDescent="0.3">
      <c r="A260" s="73" t="s">
        <v>2361</v>
      </c>
      <c r="B260" s="88" t="s">
        <v>749</v>
      </c>
      <c r="C260" s="73" t="s">
        <v>560</v>
      </c>
      <c r="D260" s="151"/>
      <c r="E260" s="73"/>
      <c r="F260" s="73">
        <v>2</v>
      </c>
      <c r="G260" s="135">
        <v>208.57</v>
      </c>
      <c r="H260" s="44">
        <f t="shared" si="4"/>
        <v>0</v>
      </c>
      <c r="I260" s="80"/>
      <c r="J260" s="83" t="s">
        <v>6653</v>
      </c>
      <c r="K260" s="83" t="s">
        <v>6654</v>
      </c>
    </row>
    <row r="261" spans="1:11" x14ac:dyDescent="0.3">
      <c r="A261" s="73" t="s">
        <v>5670</v>
      </c>
      <c r="B261" s="88" t="s">
        <v>750</v>
      </c>
      <c r="C261" s="73" t="s">
        <v>557</v>
      </c>
      <c r="D261" s="151"/>
      <c r="E261" s="73">
        <v>25</v>
      </c>
      <c r="F261" s="73">
        <v>1</v>
      </c>
      <c r="G261" s="135">
        <v>1042.8599999999999</v>
      </c>
      <c r="H261" s="44">
        <f t="shared" si="4"/>
        <v>0</v>
      </c>
      <c r="I261" s="80"/>
      <c r="J261" s="83" t="s">
        <v>6655</v>
      </c>
      <c r="K261" s="83" t="s">
        <v>6656</v>
      </c>
    </row>
    <row r="262" spans="1:11" x14ac:dyDescent="0.3">
      <c r="A262" s="73" t="s">
        <v>5670</v>
      </c>
      <c r="B262" s="88" t="s">
        <v>751</v>
      </c>
      <c r="C262" s="73" t="s">
        <v>561</v>
      </c>
      <c r="D262" s="151">
        <v>6</v>
      </c>
      <c r="E262" s="73"/>
      <c r="F262" s="73">
        <v>1</v>
      </c>
      <c r="G262" s="135">
        <v>1042.8599999999999</v>
      </c>
      <c r="H262" s="44">
        <f t="shared" si="4"/>
        <v>5.7534088947701519E-3</v>
      </c>
      <c r="I262" s="80"/>
      <c r="J262" s="83" t="s">
        <v>6657</v>
      </c>
      <c r="K262" s="83" t="s">
        <v>6658</v>
      </c>
    </row>
    <row r="263" spans="1:11" x14ac:dyDescent="0.3">
      <c r="A263" s="73" t="s">
        <v>5671</v>
      </c>
      <c r="B263" s="88" t="s">
        <v>752</v>
      </c>
      <c r="C263" s="73" t="s">
        <v>562</v>
      </c>
      <c r="D263" s="151">
        <v>1.2</v>
      </c>
      <c r="E263" s="73"/>
      <c r="F263" s="73">
        <v>1</v>
      </c>
      <c r="G263" s="135">
        <v>52.14</v>
      </c>
      <c r="H263" s="44">
        <f t="shared" si="4"/>
        <v>2.3014959723820481E-2</v>
      </c>
      <c r="I263" s="80"/>
      <c r="J263" s="83" t="s">
        <v>5867</v>
      </c>
      <c r="K263" s="83" t="s">
        <v>5868</v>
      </c>
    </row>
    <row r="264" spans="1:11" x14ac:dyDescent="0.3">
      <c r="A264" s="73" t="s">
        <v>5671</v>
      </c>
      <c r="B264" s="88" t="s">
        <v>753</v>
      </c>
      <c r="C264" s="150" t="s">
        <v>5672</v>
      </c>
      <c r="D264" s="151">
        <v>8.85</v>
      </c>
      <c r="E264" s="73"/>
      <c r="F264" s="73">
        <v>2</v>
      </c>
      <c r="G264" s="135">
        <v>1042.8599999999999</v>
      </c>
      <c r="H264" s="44">
        <f t="shared" ref="H264:H321" si="5">(D264*F264)/G264</f>
        <v>1.6972556239571949E-2</v>
      </c>
      <c r="I264" s="80"/>
      <c r="J264" s="83" t="s">
        <v>5869</v>
      </c>
      <c r="K264" s="83" t="s">
        <v>6659</v>
      </c>
    </row>
    <row r="265" spans="1:11" x14ac:dyDescent="0.3">
      <c r="A265" s="73" t="s">
        <v>5671</v>
      </c>
      <c r="B265" s="88" t="s">
        <v>754</v>
      </c>
      <c r="C265" s="150" t="s">
        <v>273</v>
      </c>
      <c r="D265" s="151"/>
      <c r="E265" s="73"/>
      <c r="F265" s="73">
        <v>1</v>
      </c>
      <c r="G265" s="135">
        <v>104.29</v>
      </c>
      <c r="H265" s="44">
        <f t="shared" si="5"/>
        <v>0</v>
      </c>
      <c r="I265" s="80"/>
      <c r="J265" s="83" t="s">
        <v>6660</v>
      </c>
      <c r="K265" s="83" t="s">
        <v>5872</v>
      </c>
    </row>
    <row r="266" spans="1:11" x14ac:dyDescent="0.3">
      <c r="A266" s="73" t="s">
        <v>2365</v>
      </c>
      <c r="B266" s="88" t="s">
        <v>755</v>
      </c>
      <c r="C266" s="86" t="s">
        <v>6925</v>
      </c>
      <c r="D266" s="151">
        <v>6.5</v>
      </c>
      <c r="E266" s="73">
        <v>1</v>
      </c>
      <c r="F266" s="73">
        <v>1</v>
      </c>
      <c r="G266" s="135">
        <v>521.42999999999995</v>
      </c>
      <c r="H266" s="44">
        <f t="shared" si="5"/>
        <v>1.2465719272001996E-2</v>
      </c>
      <c r="I266" s="80"/>
      <c r="J266" s="83" t="s">
        <v>6661</v>
      </c>
      <c r="K266" s="83" t="s">
        <v>1823</v>
      </c>
    </row>
    <row r="267" spans="1:11" x14ac:dyDescent="0.3">
      <c r="A267" s="73" t="s">
        <v>2365</v>
      </c>
      <c r="B267" s="88" t="s">
        <v>756</v>
      </c>
      <c r="C267" s="150" t="s">
        <v>317</v>
      </c>
      <c r="D267" s="151">
        <v>23.99</v>
      </c>
      <c r="E267" s="73"/>
      <c r="F267" s="73">
        <v>1</v>
      </c>
      <c r="G267" s="135">
        <v>521.42999999999995</v>
      </c>
      <c r="H267" s="44">
        <f t="shared" si="5"/>
        <v>4.6008093128511979E-2</v>
      </c>
      <c r="I267" s="80"/>
      <c r="J267" s="83" t="s">
        <v>6562</v>
      </c>
      <c r="K267" s="83" t="s">
        <v>6662</v>
      </c>
    </row>
    <row r="268" spans="1:11" x14ac:dyDescent="0.3">
      <c r="A268" s="73" t="s">
        <v>2365</v>
      </c>
      <c r="B268" s="88" t="s">
        <v>757</v>
      </c>
      <c r="C268" s="73" t="s">
        <v>2366</v>
      </c>
      <c r="D268" s="151"/>
      <c r="E268" s="73"/>
      <c r="F268" s="73">
        <v>1</v>
      </c>
      <c r="G268" s="135">
        <v>1042.8599999999999</v>
      </c>
      <c r="H268" s="44">
        <f t="shared" si="5"/>
        <v>0</v>
      </c>
      <c r="I268" s="80"/>
      <c r="J268" s="83" t="s">
        <v>6663</v>
      </c>
      <c r="K268" s="83" t="s">
        <v>6664</v>
      </c>
    </row>
    <row r="269" spans="1:11" x14ac:dyDescent="0.3">
      <c r="A269" s="73" t="s">
        <v>2365</v>
      </c>
      <c r="B269" s="88" t="s">
        <v>758</v>
      </c>
      <c r="C269" s="73" t="s">
        <v>874</v>
      </c>
      <c r="D269" s="151">
        <v>25</v>
      </c>
      <c r="E269" s="73">
        <v>1</v>
      </c>
      <c r="F269" s="73">
        <v>1</v>
      </c>
      <c r="G269" s="135">
        <v>521.42999999999995</v>
      </c>
      <c r="H269" s="44">
        <f t="shared" si="5"/>
        <v>4.7945074123084602E-2</v>
      </c>
      <c r="I269" s="80"/>
      <c r="J269" s="83" t="s">
        <v>6665</v>
      </c>
      <c r="K269" s="83" t="s">
        <v>5877</v>
      </c>
    </row>
    <row r="270" spans="1:11" x14ac:dyDescent="0.3">
      <c r="A270" s="73" t="s">
        <v>2365</v>
      </c>
      <c r="B270" s="88" t="s">
        <v>759</v>
      </c>
      <c r="C270" s="73" t="s">
        <v>164</v>
      </c>
      <c r="D270" s="151">
        <v>8</v>
      </c>
      <c r="E270" s="73">
        <v>1</v>
      </c>
      <c r="F270" s="73">
        <v>1</v>
      </c>
      <c r="G270" s="135">
        <v>521.42999999999995</v>
      </c>
      <c r="H270" s="44">
        <f t="shared" si="5"/>
        <v>1.5342423719387072E-2</v>
      </c>
      <c r="I270" s="80"/>
      <c r="J270" s="83" t="s">
        <v>6665</v>
      </c>
      <c r="K270" s="83" t="s">
        <v>5878</v>
      </c>
    </row>
    <row r="271" spans="1:11" x14ac:dyDescent="0.3">
      <c r="A271" s="149" t="s">
        <v>2365</v>
      </c>
      <c r="B271" s="88" t="s">
        <v>760</v>
      </c>
      <c r="C271" s="73" t="s">
        <v>165</v>
      </c>
      <c r="D271" s="151">
        <v>8</v>
      </c>
      <c r="E271" s="73">
        <v>1</v>
      </c>
      <c r="F271" s="73">
        <v>1</v>
      </c>
      <c r="G271" s="135">
        <v>52.14</v>
      </c>
      <c r="H271" s="44">
        <f t="shared" si="5"/>
        <v>0.15343306482546989</v>
      </c>
      <c r="I271" s="80"/>
      <c r="J271" s="83" t="s">
        <v>5879</v>
      </c>
      <c r="K271" s="83" t="s">
        <v>1415</v>
      </c>
    </row>
    <row r="272" spans="1:11" x14ac:dyDescent="0.3">
      <c r="A272" s="73" t="s">
        <v>2365</v>
      </c>
      <c r="B272" s="88" t="s">
        <v>761</v>
      </c>
      <c r="C272" s="73" t="s">
        <v>160</v>
      </c>
      <c r="D272" s="151"/>
      <c r="E272" s="73">
        <v>1</v>
      </c>
      <c r="F272" s="73">
        <v>2</v>
      </c>
      <c r="G272" s="135">
        <v>260.70999999999998</v>
      </c>
      <c r="H272" s="44">
        <f t="shared" si="5"/>
        <v>0</v>
      </c>
      <c r="I272" s="80"/>
      <c r="J272" s="83" t="s">
        <v>6666</v>
      </c>
      <c r="K272" s="83" t="s">
        <v>5881</v>
      </c>
    </row>
    <row r="273" spans="1:11" x14ac:dyDescent="0.3">
      <c r="A273" s="73" t="s">
        <v>2365</v>
      </c>
      <c r="B273" s="88" t="s">
        <v>762</v>
      </c>
      <c r="C273" s="73" t="s">
        <v>161</v>
      </c>
      <c r="D273" s="151">
        <v>2</v>
      </c>
      <c r="E273" s="73">
        <v>1</v>
      </c>
      <c r="F273" s="73">
        <v>2</v>
      </c>
      <c r="G273" s="135">
        <v>260.70999999999998</v>
      </c>
      <c r="H273" s="44">
        <f t="shared" si="5"/>
        <v>1.5342717962487056E-2</v>
      </c>
      <c r="I273" s="80"/>
      <c r="J273" s="83" t="s">
        <v>6666</v>
      </c>
      <c r="K273" s="83" t="s">
        <v>5883</v>
      </c>
    </row>
    <row r="274" spans="1:11" x14ac:dyDescent="0.3">
      <c r="A274" s="73" t="s">
        <v>2365</v>
      </c>
      <c r="B274" s="88" t="s">
        <v>763</v>
      </c>
      <c r="C274" s="73" t="s">
        <v>162</v>
      </c>
      <c r="D274" s="151"/>
      <c r="E274" s="73">
        <v>1</v>
      </c>
      <c r="F274" s="73">
        <v>2</v>
      </c>
      <c r="G274" s="135">
        <v>260.70999999999998</v>
      </c>
      <c r="H274" s="44">
        <f t="shared" si="5"/>
        <v>0</v>
      </c>
      <c r="I274" s="80"/>
      <c r="J274" s="83" t="s">
        <v>6667</v>
      </c>
      <c r="K274" s="83" t="s">
        <v>5885</v>
      </c>
    </row>
    <row r="275" spans="1:11" x14ac:dyDescent="0.3">
      <c r="A275" s="73" t="s">
        <v>2365</v>
      </c>
      <c r="B275" s="88" t="s">
        <v>764</v>
      </c>
      <c r="C275" s="150" t="s">
        <v>1319</v>
      </c>
      <c r="D275" s="151">
        <v>7</v>
      </c>
      <c r="E275" s="73">
        <v>1</v>
      </c>
      <c r="F275" s="73">
        <v>1</v>
      </c>
      <c r="G275" s="135">
        <v>260.70999999999998</v>
      </c>
      <c r="H275" s="44">
        <f t="shared" si="5"/>
        <v>2.6849756434352348E-2</v>
      </c>
      <c r="I275" s="80"/>
      <c r="J275" s="83" t="s">
        <v>6668</v>
      </c>
      <c r="K275" s="83" t="s">
        <v>5887</v>
      </c>
    </row>
    <row r="276" spans="1:11" x14ac:dyDescent="0.3">
      <c r="A276" s="73" t="s">
        <v>2365</v>
      </c>
      <c r="B276" s="88" t="s">
        <v>765</v>
      </c>
      <c r="C276" s="150" t="s">
        <v>5674</v>
      </c>
      <c r="D276" s="151">
        <v>7</v>
      </c>
      <c r="E276" s="73">
        <v>1</v>
      </c>
      <c r="F276" s="73">
        <v>1</v>
      </c>
      <c r="G276" s="135">
        <v>260.70999999999998</v>
      </c>
      <c r="H276" s="44">
        <f t="shared" si="5"/>
        <v>2.6849756434352348E-2</v>
      </c>
      <c r="I276" s="80"/>
      <c r="J276" s="83" t="s">
        <v>6668</v>
      </c>
      <c r="K276" s="83" t="s">
        <v>5888</v>
      </c>
    </row>
    <row r="277" spans="1:11" x14ac:dyDescent="0.3">
      <c r="A277" s="73" t="s">
        <v>2365</v>
      </c>
      <c r="B277" s="88" t="s">
        <v>766</v>
      </c>
      <c r="C277" s="86" t="s">
        <v>6967</v>
      </c>
      <c r="D277" s="151">
        <v>6</v>
      </c>
      <c r="E277" s="73"/>
      <c r="F277" s="73">
        <v>1</v>
      </c>
      <c r="G277" s="135">
        <v>104.29</v>
      </c>
      <c r="H277" s="44">
        <f t="shared" si="5"/>
        <v>5.7531882251414319E-2</v>
      </c>
      <c r="I277" s="80"/>
      <c r="J277" s="83" t="s">
        <v>6669</v>
      </c>
      <c r="K277" s="83" t="s">
        <v>6670</v>
      </c>
    </row>
    <row r="278" spans="1:11" x14ac:dyDescent="0.3">
      <c r="A278" s="73" t="s">
        <v>2365</v>
      </c>
      <c r="B278" s="88" t="s">
        <v>767</v>
      </c>
      <c r="C278" s="86" t="s">
        <v>6968</v>
      </c>
      <c r="D278" s="151">
        <v>15</v>
      </c>
      <c r="E278" s="73"/>
      <c r="F278" s="73">
        <v>1</v>
      </c>
      <c r="G278" s="135">
        <v>1042.8599999999999</v>
      </c>
      <c r="H278" s="44">
        <f t="shared" si="5"/>
        <v>1.438352223692538E-2</v>
      </c>
      <c r="I278" s="80"/>
      <c r="J278" s="83" t="s">
        <v>6671</v>
      </c>
      <c r="K278" s="83" t="s">
        <v>5892</v>
      </c>
    </row>
    <row r="279" spans="1:11" x14ac:dyDescent="0.3">
      <c r="A279" s="73" t="s">
        <v>2365</v>
      </c>
      <c r="B279" s="88" t="s">
        <v>768</v>
      </c>
      <c r="C279" s="150" t="s">
        <v>877</v>
      </c>
      <c r="D279" s="151">
        <v>1.2</v>
      </c>
      <c r="E279" s="73"/>
      <c r="F279" s="73">
        <v>1</v>
      </c>
      <c r="G279" s="135">
        <v>52.14</v>
      </c>
      <c r="H279" s="44">
        <f t="shared" si="5"/>
        <v>2.3014959723820481E-2</v>
      </c>
      <c r="I279" s="80"/>
      <c r="J279" s="83" t="s">
        <v>6672</v>
      </c>
      <c r="K279" s="83" t="s">
        <v>5894</v>
      </c>
    </row>
    <row r="280" spans="1:11" x14ac:dyDescent="0.3">
      <c r="A280" s="73" t="s">
        <v>2365</v>
      </c>
      <c r="B280" s="88" t="s">
        <v>769</v>
      </c>
      <c r="C280" s="150" t="s">
        <v>6673</v>
      </c>
      <c r="D280" s="151"/>
      <c r="E280" s="73"/>
      <c r="F280" s="73">
        <v>1</v>
      </c>
      <c r="G280" s="135">
        <v>521.42999999999995</v>
      </c>
      <c r="H280" s="44">
        <f t="shared" si="5"/>
        <v>0</v>
      </c>
      <c r="I280" s="80"/>
      <c r="J280" s="83" t="s">
        <v>6674</v>
      </c>
      <c r="K280" s="83" t="s">
        <v>6675</v>
      </c>
    </row>
    <row r="281" spans="1:11" x14ac:dyDescent="0.3">
      <c r="A281" s="73" t="s">
        <v>2365</v>
      </c>
      <c r="B281" s="88" t="s">
        <v>770</v>
      </c>
      <c r="C281" s="150" t="s">
        <v>5675</v>
      </c>
      <c r="D281" s="151">
        <v>0.41</v>
      </c>
      <c r="E281" s="73"/>
      <c r="F281" s="73">
        <v>1</v>
      </c>
      <c r="G281" s="135">
        <v>3</v>
      </c>
      <c r="H281" s="44">
        <f t="shared" si="5"/>
        <v>0.13666666666666666</v>
      </c>
      <c r="I281" s="80"/>
      <c r="J281" s="83" t="s">
        <v>6676</v>
      </c>
      <c r="K281" s="83" t="s">
        <v>5898</v>
      </c>
    </row>
    <row r="282" spans="1:11" x14ac:dyDescent="0.3">
      <c r="A282" s="73" t="s">
        <v>2365</v>
      </c>
      <c r="B282" s="88" t="s">
        <v>771</v>
      </c>
      <c r="C282" s="150" t="s">
        <v>156</v>
      </c>
      <c r="D282" s="151">
        <v>0.39</v>
      </c>
      <c r="E282" s="73"/>
      <c r="F282" s="73">
        <v>1</v>
      </c>
      <c r="G282" s="135">
        <v>13.04</v>
      </c>
      <c r="H282" s="44">
        <f t="shared" si="5"/>
        <v>2.9907975460122704E-2</v>
      </c>
      <c r="I282" s="80"/>
      <c r="J282" s="83" t="s">
        <v>1985</v>
      </c>
      <c r="K282" s="83" t="s">
        <v>1412</v>
      </c>
    </row>
    <row r="283" spans="1:11" x14ac:dyDescent="0.3">
      <c r="A283" s="73" t="s">
        <v>2365</v>
      </c>
      <c r="B283" s="88" t="s">
        <v>772</v>
      </c>
      <c r="C283" s="73" t="s">
        <v>134</v>
      </c>
      <c r="D283" s="151"/>
      <c r="E283" s="73">
        <v>1</v>
      </c>
      <c r="F283" s="73">
        <v>1</v>
      </c>
      <c r="G283" s="135">
        <v>521.42999999999995</v>
      </c>
      <c r="H283" s="44">
        <f t="shared" si="5"/>
        <v>0</v>
      </c>
      <c r="I283" s="80"/>
      <c r="J283" s="83" t="s">
        <v>6677</v>
      </c>
      <c r="K283" s="83" t="s">
        <v>6678</v>
      </c>
    </row>
    <row r="284" spans="1:11" x14ac:dyDescent="0.3">
      <c r="A284" s="73" t="s">
        <v>2424</v>
      </c>
      <c r="B284" s="88" t="s">
        <v>773</v>
      </c>
      <c r="C284" s="86" t="s">
        <v>6916</v>
      </c>
      <c r="D284" s="151">
        <v>5</v>
      </c>
      <c r="E284" s="73"/>
      <c r="F284" s="73">
        <v>1</v>
      </c>
      <c r="G284" s="135">
        <v>521.42999999999995</v>
      </c>
      <c r="H284" s="44">
        <f t="shared" si="5"/>
        <v>9.5890148246169198E-3</v>
      </c>
      <c r="I284" s="80"/>
      <c r="J284" s="83" t="s">
        <v>6530</v>
      </c>
      <c r="K284" s="83" t="s">
        <v>5904</v>
      </c>
    </row>
    <row r="285" spans="1:11" x14ac:dyDescent="0.3">
      <c r="A285" s="73" t="s">
        <v>2424</v>
      </c>
      <c r="B285" s="88" t="s">
        <v>774</v>
      </c>
      <c r="C285" s="86" t="s">
        <v>6925</v>
      </c>
      <c r="D285" s="151">
        <v>6.5</v>
      </c>
      <c r="E285" s="73">
        <v>1</v>
      </c>
      <c r="F285" s="73">
        <v>3</v>
      </c>
      <c r="G285" s="135">
        <v>521.42999999999995</v>
      </c>
      <c r="H285" s="44">
        <f t="shared" si="5"/>
        <v>3.7397157816005985E-2</v>
      </c>
      <c r="I285" s="80"/>
      <c r="J285" s="83" t="s">
        <v>6679</v>
      </c>
      <c r="K285" s="83" t="s">
        <v>1823</v>
      </c>
    </row>
    <row r="286" spans="1:11" x14ac:dyDescent="0.3">
      <c r="A286" s="73" t="s">
        <v>2424</v>
      </c>
      <c r="B286" s="88" t="s">
        <v>775</v>
      </c>
      <c r="C286" s="86" t="s">
        <v>6962</v>
      </c>
      <c r="D286" s="151"/>
      <c r="E286" s="73"/>
      <c r="F286" s="73">
        <v>1</v>
      </c>
      <c r="G286" s="135">
        <v>521.42999999999995</v>
      </c>
      <c r="H286" s="44">
        <f t="shared" si="5"/>
        <v>0</v>
      </c>
      <c r="I286" s="80"/>
      <c r="J286" s="83" t="s">
        <v>6535</v>
      </c>
      <c r="K286" s="83" t="s">
        <v>6556</v>
      </c>
    </row>
    <row r="287" spans="1:11" x14ac:dyDescent="0.3">
      <c r="A287" s="73" t="s">
        <v>2424</v>
      </c>
      <c r="B287" s="88" t="s">
        <v>776</v>
      </c>
      <c r="C287" s="86" t="s">
        <v>6963</v>
      </c>
      <c r="D287" s="151">
        <v>15</v>
      </c>
      <c r="E287" s="73"/>
      <c r="F287" s="73">
        <v>1</v>
      </c>
      <c r="G287" s="135">
        <v>521.42999999999995</v>
      </c>
      <c r="H287" s="44">
        <f t="shared" si="5"/>
        <v>2.8767044473850759E-2</v>
      </c>
      <c r="I287" s="80"/>
      <c r="J287" s="83" t="s">
        <v>6557</v>
      </c>
      <c r="K287" s="83" t="s">
        <v>1206</v>
      </c>
    </row>
    <row r="288" spans="1:11" x14ac:dyDescent="0.3">
      <c r="A288" s="73" t="s">
        <v>2424</v>
      </c>
      <c r="B288" s="88" t="s">
        <v>777</v>
      </c>
      <c r="C288" s="86" t="s">
        <v>6964</v>
      </c>
      <c r="D288" s="151">
        <v>3.49</v>
      </c>
      <c r="E288" s="73">
        <v>25</v>
      </c>
      <c r="F288" s="73">
        <v>1</v>
      </c>
      <c r="G288" s="135">
        <v>1042.8599999999999</v>
      </c>
      <c r="H288" s="44">
        <f t="shared" si="5"/>
        <v>3.3465661737913052E-3</v>
      </c>
      <c r="I288" s="80"/>
      <c r="J288" s="83" t="s">
        <v>5903</v>
      </c>
      <c r="K288" s="83" t="s">
        <v>1933</v>
      </c>
    </row>
    <row r="289" spans="1:11" x14ac:dyDescent="0.3">
      <c r="A289" s="73" t="s">
        <v>2424</v>
      </c>
      <c r="B289" s="88" t="s">
        <v>778</v>
      </c>
      <c r="C289" s="73" t="s">
        <v>6965</v>
      </c>
      <c r="D289" s="151">
        <v>26.15</v>
      </c>
      <c r="E289" s="73"/>
      <c r="F289" s="73">
        <v>3</v>
      </c>
      <c r="G289" s="135">
        <v>521.42999999999995</v>
      </c>
      <c r="H289" s="44">
        <f t="shared" si="5"/>
        <v>0.15045164259823945</v>
      </c>
      <c r="I289" s="80"/>
      <c r="J289" s="83" t="s">
        <v>5696</v>
      </c>
      <c r="K289" s="83" t="s">
        <v>6537</v>
      </c>
    </row>
    <row r="290" spans="1:11" x14ac:dyDescent="0.3">
      <c r="A290" s="73" t="s">
        <v>2424</v>
      </c>
      <c r="B290" s="88" t="s">
        <v>779</v>
      </c>
      <c r="C290" s="73" t="s">
        <v>6966</v>
      </c>
      <c r="D290" s="151">
        <v>3</v>
      </c>
      <c r="E290" s="73">
        <v>1</v>
      </c>
      <c r="F290" s="73">
        <v>1</v>
      </c>
      <c r="G290" s="135">
        <v>1042.8599999999999</v>
      </c>
      <c r="H290" s="44">
        <f t="shared" si="5"/>
        <v>2.8767044473850759E-3</v>
      </c>
      <c r="I290" s="80"/>
      <c r="J290" s="83" t="s">
        <v>6538</v>
      </c>
      <c r="K290" s="83" t="s">
        <v>6539</v>
      </c>
    </row>
    <row r="291" spans="1:11" x14ac:dyDescent="0.3">
      <c r="A291" s="73" t="s">
        <v>2424</v>
      </c>
      <c r="B291" s="88" t="s">
        <v>780</v>
      </c>
      <c r="C291" s="73" t="s">
        <v>166</v>
      </c>
      <c r="D291" s="151">
        <v>179</v>
      </c>
      <c r="E291" s="73"/>
      <c r="F291" s="73">
        <v>1</v>
      </c>
      <c r="G291" s="135">
        <v>521.42999999999995</v>
      </c>
      <c r="H291" s="44">
        <f t="shared" si="5"/>
        <v>0.34328673072128574</v>
      </c>
      <c r="I291" s="80"/>
      <c r="J291" s="83" t="s">
        <v>6680</v>
      </c>
      <c r="K291" s="83" t="s">
        <v>6681</v>
      </c>
    </row>
    <row r="292" spans="1:11" x14ac:dyDescent="0.3">
      <c r="A292" s="73" t="s">
        <v>2424</v>
      </c>
      <c r="B292" s="88" t="s">
        <v>781</v>
      </c>
      <c r="C292" s="150" t="s">
        <v>167</v>
      </c>
      <c r="D292" s="151">
        <v>495</v>
      </c>
      <c r="E292" s="73"/>
      <c r="F292" s="73">
        <v>1</v>
      </c>
      <c r="G292" s="135">
        <v>417.14</v>
      </c>
      <c r="H292" s="44">
        <f t="shared" si="5"/>
        <v>1.1866519633696122</v>
      </c>
      <c r="I292" s="80"/>
      <c r="J292" s="83" t="s">
        <v>6682</v>
      </c>
      <c r="K292" s="83" t="s">
        <v>5910</v>
      </c>
    </row>
    <row r="293" spans="1:11" x14ac:dyDescent="0.3">
      <c r="A293" s="73" t="s">
        <v>2424</v>
      </c>
      <c r="B293" s="88" t="s">
        <v>782</v>
      </c>
      <c r="C293" s="150" t="s">
        <v>168</v>
      </c>
      <c r="D293" s="151">
        <v>250.4</v>
      </c>
      <c r="E293" s="73"/>
      <c r="F293" s="73">
        <v>1</v>
      </c>
      <c r="G293" s="135">
        <v>1042.8599999999999</v>
      </c>
      <c r="H293" s="44">
        <f t="shared" si="5"/>
        <v>0.24010893120840768</v>
      </c>
      <c r="I293" s="80"/>
      <c r="J293" s="83" t="s">
        <v>6683</v>
      </c>
      <c r="K293" s="83" t="s">
        <v>6684</v>
      </c>
    </row>
    <row r="294" spans="1:11" x14ac:dyDescent="0.3">
      <c r="A294" s="73" t="s">
        <v>2424</v>
      </c>
      <c r="B294" s="88" t="s">
        <v>783</v>
      </c>
      <c r="C294" s="73" t="s">
        <v>169</v>
      </c>
      <c r="D294" s="151">
        <v>0</v>
      </c>
      <c r="E294" s="73"/>
      <c r="F294" s="73">
        <v>1</v>
      </c>
      <c r="G294" s="135">
        <v>1042.8599999999999</v>
      </c>
      <c r="H294" s="44">
        <f t="shared" si="5"/>
        <v>0</v>
      </c>
      <c r="I294" s="80"/>
      <c r="J294" s="83" t="s">
        <v>6685</v>
      </c>
      <c r="K294" s="83" t="s">
        <v>6686</v>
      </c>
    </row>
    <row r="295" spans="1:11" x14ac:dyDescent="0.3">
      <c r="A295" s="73" t="s">
        <v>2424</v>
      </c>
      <c r="B295" s="88" t="s">
        <v>784</v>
      </c>
      <c r="C295" s="73" t="s">
        <v>170</v>
      </c>
      <c r="D295" s="151"/>
      <c r="E295" s="73"/>
      <c r="F295" s="73">
        <v>1</v>
      </c>
      <c r="G295" s="135">
        <v>1042.8599999999999</v>
      </c>
      <c r="H295" s="44">
        <f t="shared" si="5"/>
        <v>0</v>
      </c>
      <c r="I295" s="80"/>
      <c r="J295" s="83" t="s">
        <v>6687</v>
      </c>
      <c r="K295" s="83" t="s">
        <v>6688</v>
      </c>
    </row>
    <row r="296" spans="1:11" x14ac:dyDescent="0.3">
      <c r="A296" s="73" t="s">
        <v>2424</v>
      </c>
      <c r="B296" s="88" t="s">
        <v>785</v>
      </c>
      <c r="C296" s="150" t="s">
        <v>335</v>
      </c>
      <c r="D296" s="151"/>
      <c r="E296" s="73">
        <v>1</v>
      </c>
      <c r="F296" s="73">
        <v>1</v>
      </c>
      <c r="G296" s="135">
        <v>782.14</v>
      </c>
      <c r="H296" s="44">
        <f t="shared" si="5"/>
        <v>0</v>
      </c>
      <c r="I296" s="80"/>
      <c r="J296" s="83" t="s">
        <v>6689</v>
      </c>
      <c r="K296" s="83" t="s">
        <v>5917</v>
      </c>
    </row>
    <row r="297" spans="1:11" x14ac:dyDescent="0.3">
      <c r="A297" s="73" t="s">
        <v>2424</v>
      </c>
      <c r="B297" s="88" t="s">
        <v>786</v>
      </c>
      <c r="C297" s="73" t="s">
        <v>101</v>
      </c>
      <c r="D297" s="151">
        <v>10</v>
      </c>
      <c r="E297" s="73">
        <v>1</v>
      </c>
      <c r="F297" s="73">
        <v>2</v>
      </c>
      <c r="G297" s="135">
        <v>260.70999999999998</v>
      </c>
      <c r="H297" s="44">
        <f t="shared" si="5"/>
        <v>7.6713589812435284E-2</v>
      </c>
      <c r="I297" s="80"/>
      <c r="J297" s="83" t="s">
        <v>6690</v>
      </c>
      <c r="K297" s="83" t="s">
        <v>5919</v>
      </c>
    </row>
    <row r="298" spans="1:11" x14ac:dyDescent="0.3">
      <c r="A298" s="73" t="s">
        <v>2424</v>
      </c>
      <c r="B298" s="88" t="s">
        <v>787</v>
      </c>
      <c r="C298" s="73" t="s">
        <v>5171</v>
      </c>
      <c r="D298" s="151">
        <v>79</v>
      </c>
      <c r="E298" s="73"/>
      <c r="F298" s="73">
        <v>1</v>
      </c>
      <c r="G298" s="135">
        <v>521.42999999999995</v>
      </c>
      <c r="H298" s="44">
        <f t="shared" si="5"/>
        <v>0.15150643422894733</v>
      </c>
      <c r="I298" s="80"/>
      <c r="J298" s="83" t="s">
        <v>6691</v>
      </c>
      <c r="K298" s="83" t="s">
        <v>5719</v>
      </c>
    </row>
    <row r="299" spans="1:11" x14ac:dyDescent="0.3">
      <c r="A299" s="73" t="s">
        <v>2424</v>
      </c>
      <c r="B299" s="88" t="s">
        <v>788</v>
      </c>
      <c r="C299" s="73" t="s">
        <v>2425</v>
      </c>
      <c r="D299" s="151"/>
      <c r="E299" s="73">
        <v>1</v>
      </c>
      <c r="F299" s="73">
        <v>1</v>
      </c>
      <c r="G299" s="135">
        <v>521.42999999999995</v>
      </c>
      <c r="H299" s="44">
        <f t="shared" si="5"/>
        <v>0</v>
      </c>
      <c r="I299" s="80"/>
      <c r="J299" s="83" t="s">
        <v>6692</v>
      </c>
      <c r="K299" s="83" t="s">
        <v>1434</v>
      </c>
    </row>
    <row r="300" spans="1:11" x14ac:dyDescent="0.3">
      <c r="A300" s="73" t="s">
        <v>2424</v>
      </c>
      <c r="B300" s="88" t="s">
        <v>789</v>
      </c>
      <c r="C300" s="73" t="s">
        <v>520</v>
      </c>
      <c r="D300" s="151"/>
      <c r="E300" s="73">
        <v>1</v>
      </c>
      <c r="F300" s="73">
        <v>1</v>
      </c>
      <c r="G300" s="135">
        <v>521.42999999999995</v>
      </c>
      <c r="H300" s="44">
        <f t="shared" si="5"/>
        <v>0</v>
      </c>
      <c r="I300" s="80"/>
      <c r="J300" s="83" t="s">
        <v>6692</v>
      </c>
      <c r="K300" s="83" t="s">
        <v>5923</v>
      </c>
    </row>
    <row r="301" spans="1:11" x14ac:dyDescent="0.3">
      <c r="A301" s="73" t="s">
        <v>2424</v>
      </c>
      <c r="B301" s="88" t="s">
        <v>790</v>
      </c>
      <c r="C301" s="150" t="s">
        <v>172</v>
      </c>
      <c r="D301" s="151"/>
      <c r="E301" s="73">
        <v>2</v>
      </c>
      <c r="F301" s="73">
        <v>2</v>
      </c>
      <c r="G301" s="135">
        <v>104.29</v>
      </c>
      <c r="H301" s="44">
        <f t="shared" si="5"/>
        <v>0</v>
      </c>
      <c r="I301" s="80"/>
      <c r="J301" s="83" t="s">
        <v>6693</v>
      </c>
      <c r="K301" s="83" t="s">
        <v>5925</v>
      </c>
    </row>
    <row r="302" spans="1:11" x14ac:dyDescent="0.3">
      <c r="A302" s="73" t="s">
        <v>2424</v>
      </c>
      <c r="B302" s="88" t="s">
        <v>791</v>
      </c>
      <c r="C302" s="150" t="s">
        <v>174</v>
      </c>
      <c r="D302" s="151">
        <v>10</v>
      </c>
      <c r="E302" s="73"/>
      <c r="F302" s="73">
        <v>2</v>
      </c>
      <c r="G302" s="135">
        <v>260.70999999999998</v>
      </c>
      <c r="H302" s="44">
        <f t="shared" si="5"/>
        <v>7.6713589812435284E-2</v>
      </c>
      <c r="I302" s="80"/>
      <c r="J302" s="83" t="s">
        <v>5926</v>
      </c>
      <c r="K302" s="83" t="s">
        <v>6694</v>
      </c>
    </row>
    <row r="303" spans="1:11" x14ac:dyDescent="0.3">
      <c r="A303" s="73" t="s">
        <v>2424</v>
      </c>
      <c r="B303" s="88" t="s">
        <v>792</v>
      </c>
      <c r="C303" s="150" t="s">
        <v>175</v>
      </c>
      <c r="D303" s="151">
        <v>14</v>
      </c>
      <c r="E303" s="73"/>
      <c r="F303" s="73">
        <v>2</v>
      </c>
      <c r="G303" s="135">
        <v>260.70999999999998</v>
      </c>
      <c r="H303" s="44">
        <f t="shared" si="5"/>
        <v>0.10739902573740939</v>
      </c>
      <c r="I303" s="80"/>
      <c r="J303" s="83" t="s">
        <v>5926</v>
      </c>
      <c r="K303" s="83" t="s">
        <v>6695</v>
      </c>
    </row>
    <row r="304" spans="1:11" x14ac:dyDescent="0.3">
      <c r="A304" s="73" t="s">
        <v>2424</v>
      </c>
      <c r="B304" s="88" t="s">
        <v>793</v>
      </c>
      <c r="C304" s="150" t="s">
        <v>176</v>
      </c>
      <c r="D304" s="151">
        <v>0</v>
      </c>
      <c r="E304" s="73">
        <v>2</v>
      </c>
      <c r="F304" s="73">
        <v>0</v>
      </c>
      <c r="G304" s="135">
        <v>260.70999999999998</v>
      </c>
      <c r="H304" s="44">
        <f t="shared" si="5"/>
        <v>0</v>
      </c>
      <c r="I304" s="80"/>
      <c r="J304" s="83" t="s">
        <v>5929</v>
      </c>
      <c r="K304" s="83" t="s">
        <v>6696</v>
      </c>
    </row>
    <row r="305" spans="1:11" x14ac:dyDescent="0.3">
      <c r="A305" s="73" t="s">
        <v>2424</v>
      </c>
      <c r="B305" s="88" t="s">
        <v>794</v>
      </c>
      <c r="C305" s="150" t="s">
        <v>1413</v>
      </c>
      <c r="D305" s="151">
        <v>15.99</v>
      </c>
      <c r="E305" s="73"/>
      <c r="F305" s="73">
        <v>2</v>
      </c>
      <c r="G305" s="135">
        <v>260.70999999999998</v>
      </c>
      <c r="H305" s="44">
        <f t="shared" si="5"/>
        <v>0.12266503011008402</v>
      </c>
      <c r="I305" s="80"/>
      <c r="J305" s="83" t="s">
        <v>6697</v>
      </c>
      <c r="K305" s="83" t="s">
        <v>6698</v>
      </c>
    </row>
    <row r="306" spans="1:11" x14ac:dyDescent="0.3">
      <c r="A306" s="73" t="s">
        <v>2424</v>
      </c>
      <c r="B306" s="88" t="s">
        <v>795</v>
      </c>
      <c r="C306" s="150" t="s">
        <v>316</v>
      </c>
      <c r="D306" s="151"/>
      <c r="E306" s="73"/>
      <c r="F306" s="73">
        <v>1</v>
      </c>
      <c r="G306" s="135">
        <v>365</v>
      </c>
      <c r="H306" s="44">
        <f t="shared" si="5"/>
        <v>0</v>
      </c>
      <c r="I306" s="80"/>
      <c r="J306" s="83" t="s">
        <v>6699</v>
      </c>
      <c r="K306" s="83" t="s">
        <v>6700</v>
      </c>
    </row>
    <row r="307" spans="1:11" x14ac:dyDescent="0.3">
      <c r="A307" s="73" t="s">
        <v>2424</v>
      </c>
      <c r="B307" s="88" t="s">
        <v>796</v>
      </c>
      <c r="C307" s="150" t="s">
        <v>5676</v>
      </c>
      <c r="D307" s="151">
        <v>7</v>
      </c>
      <c r="E307" s="73">
        <v>20</v>
      </c>
      <c r="F307" s="73">
        <v>2</v>
      </c>
      <c r="G307" s="135">
        <v>521.42999999999995</v>
      </c>
      <c r="H307" s="44">
        <f t="shared" si="5"/>
        <v>2.6849241508927375E-2</v>
      </c>
      <c r="I307" s="80"/>
      <c r="J307" s="83" t="s">
        <v>6701</v>
      </c>
      <c r="K307" s="83" t="s">
        <v>5935</v>
      </c>
    </row>
    <row r="308" spans="1:11" x14ac:dyDescent="0.3">
      <c r="A308" s="149" t="s">
        <v>2424</v>
      </c>
      <c r="B308" s="88" t="s">
        <v>797</v>
      </c>
      <c r="C308" s="73" t="s">
        <v>2994</v>
      </c>
      <c r="D308" s="151">
        <v>4.8</v>
      </c>
      <c r="E308" s="73">
        <v>2</v>
      </c>
      <c r="F308" s="73">
        <v>1</v>
      </c>
      <c r="G308" s="135">
        <v>521.42999999999995</v>
      </c>
      <c r="H308" s="44">
        <f t="shared" si="5"/>
        <v>9.205454231632243E-3</v>
      </c>
      <c r="I308" s="80"/>
      <c r="J308" s="83" t="s">
        <v>6702</v>
      </c>
      <c r="K308" s="83" t="s">
        <v>5937</v>
      </c>
    </row>
    <row r="309" spans="1:11" x14ac:dyDescent="0.3">
      <c r="A309" s="73" t="s">
        <v>2269</v>
      </c>
      <c r="B309" s="88" t="s">
        <v>798</v>
      </c>
      <c r="C309" s="150" t="s">
        <v>343</v>
      </c>
      <c r="D309" s="151">
        <v>220.94</v>
      </c>
      <c r="E309" s="73"/>
      <c r="F309" s="73">
        <v>1</v>
      </c>
      <c r="G309" s="135">
        <v>521.42999999999995</v>
      </c>
      <c r="H309" s="44">
        <f t="shared" si="5"/>
        <v>0.42371938707017243</v>
      </c>
      <c r="I309" s="80"/>
      <c r="J309" s="83" t="s">
        <v>6703</v>
      </c>
      <c r="K309" s="83" t="s">
        <v>6704</v>
      </c>
    </row>
    <row r="310" spans="1:11" x14ac:dyDescent="0.3">
      <c r="A310" s="73" t="s">
        <v>2935</v>
      </c>
      <c r="B310" s="88" t="s">
        <v>799</v>
      </c>
      <c r="C310" s="73" t="s">
        <v>343</v>
      </c>
      <c r="D310" s="151">
        <v>494.06</v>
      </c>
      <c r="E310" s="73"/>
      <c r="F310" s="73">
        <v>1</v>
      </c>
      <c r="G310" s="135">
        <v>521.42999999999995</v>
      </c>
      <c r="H310" s="44">
        <f t="shared" si="5"/>
        <v>0.94750973285004703</v>
      </c>
      <c r="I310" s="80"/>
      <c r="J310" s="83" t="s">
        <v>6703</v>
      </c>
      <c r="K310" s="83" t="s">
        <v>6705</v>
      </c>
    </row>
    <row r="311" spans="1:11" x14ac:dyDescent="0.3">
      <c r="A311" s="73" t="s">
        <v>2424</v>
      </c>
      <c r="B311" s="88" t="s">
        <v>800</v>
      </c>
      <c r="C311" s="150" t="s">
        <v>343</v>
      </c>
      <c r="D311" s="151">
        <v>271.18</v>
      </c>
      <c r="E311" s="73"/>
      <c r="F311" s="73">
        <v>1</v>
      </c>
      <c r="G311" s="135">
        <v>521.42999999999995</v>
      </c>
      <c r="H311" s="44">
        <f t="shared" si="5"/>
        <v>0.52006980802792324</v>
      </c>
      <c r="I311" s="80"/>
      <c r="J311" s="83" t="s">
        <v>6706</v>
      </c>
      <c r="K311" s="83" t="s">
        <v>6707</v>
      </c>
    </row>
    <row r="312" spans="1:11" x14ac:dyDescent="0.3">
      <c r="A312" s="73" t="s">
        <v>2929</v>
      </c>
      <c r="B312" s="88" t="s">
        <v>801</v>
      </c>
      <c r="C312" s="73" t="s">
        <v>5652</v>
      </c>
      <c r="D312" s="151">
        <v>86</v>
      </c>
      <c r="E312" s="73"/>
      <c r="F312" s="73">
        <v>1</v>
      </c>
      <c r="G312" s="135">
        <v>260.70999999999998</v>
      </c>
      <c r="H312" s="44">
        <f t="shared" si="5"/>
        <v>0.32986843619347173</v>
      </c>
      <c r="I312" s="80"/>
      <c r="J312" s="83" t="s">
        <v>6708</v>
      </c>
      <c r="K312" s="83" t="s">
        <v>5960</v>
      </c>
    </row>
    <row r="313" spans="1:11" x14ac:dyDescent="0.3">
      <c r="A313" s="73" t="s">
        <v>2929</v>
      </c>
      <c r="B313" s="88" t="s">
        <v>802</v>
      </c>
      <c r="C313" s="73" t="s">
        <v>5653</v>
      </c>
      <c r="D313" s="151">
        <v>0</v>
      </c>
      <c r="E313" s="73"/>
      <c r="F313" s="73">
        <v>2</v>
      </c>
      <c r="G313" s="135">
        <v>260.70999999999998</v>
      </c>
      <c r="H313" s="44">
        <f t="shared" si="5"/>
        <v>0</v>
      </c>
      <c r="I313" s="80"/>
      <c r="J313" s="83" t="s">
        <v>6709</v>
      </c>
      <c r="K313" s="83" t="s">
        <v>6710</v>
      </c>
    </row>
    <row r="314" spans="1:11" x14ac:dyDescent="0.3">
      <c r="A314" s="73" t="s">
        <v>2929</v>
      </c>
      <c r="B314" s="88" t="s">
        <v>803</v>
      </c>
      <c r="C314" s="150" t="s">
        <v>521</v>
      </c>
      <c r="D314" s="151">
        <v>5</v>
      </c>
      <c r="E314" s="73"/>
      <c r="F314" s="73">
        <v>1</v>
      </c>
      <c r="G314" s="135">
        <v>521.42999999999995</v>
      </c>
      <c r="H314" s="44">
        <f t="shared" si="5"/>
        <v>9.5890148246169198E-3</v>
      </c>
      <c r="I314" s="80"/>
      <c r="J314" s="83" t="s">
        <v>6711</v>
      </c>
      <c r="K314" s="83" t="s">
        <v>5963</v>
      </c>
    </row>
    <row r="315" spans="1:11" x14ac:dyDescent="0.3">
      <c r="A315" s="73" t="s">
        <v>2929</v>
      </c>
      <c r="B315" s="88" t="s">
        <v>804</v>
      </c>
      <c r="C315" s="150" t="s">
        <v>522</v>
      </c>
      <c r="D315" s="151">
        <v>7</v>
      </c>
      <c r="E315" s="73"/>
      <c r="F315" s="73">
        <v>1</v>
      </c>
      <c r="G315" s="135">
        <v>521.42999999999995</v>
      </c>
      <c r="H315" s="44">
        <f t="shared" si="5"/>
        <v>1.3424620754463688E-2</v>
      </c>
      <c r="I315" s="80"/>
      <c r="J315" s="83" t="s">
        <v>6712</v>
      </c>
      <c r="K315" s="83" t="s">
        <v>5965</v>
      </c>
    </row>
    <row r="316" spans="1:11" x14ac:dyDescent="0.3">
      <c r="A316" s="73" t="s">
        <v>3006</v>
      </c>
      <c r="B316" s="88" t="s">
        <v>805</v>
      </c>
      <c r="C316" s="150" t="s">
        <v>179</v>
      </c>
      <c r="D316" s="151"/>
      <c r="E316" s="73"/>
      <c r="F316" s="73">
        <v>1</v>
      </c>
      <c r="G316" s="135">
        <v>52.142857139999997</v>
      </c>
      <c r="H316" s="44">
        <f t="shared" si="5"/>
        <v>0</v>
      </c>
      <c r="I316" s="80"/>
      <c r="J316" s="83" t="s">
        <v>6713</v>
      </c>
    </row>
    <row r="317" spans="1:11" x14ac:dyDescent="0.3">
      <c r="A317" s="73" t="s">
        <v>3007</v>
      </c>
      <c r="B317" s="88" t="s">
        <v>806</v>
      </c>
      <c r="C317" s="150" t="s">
        <v>523</v>
      </c>
      <c r="D317" s="151">
        <v>34.99</v>
      </c>
      <c r="E317" s="73">
        <v>1</v>
      </c>
      <c r="F317" s="73">
        <v>1</v>
      </c>
      <c r="G317" s="135">
        <v>521.42857140000001</v>
      </c>
      <c r="H317" s="44">
        <f t="shared" si="5"/>
        <v>6.7104109592718036E-2</v>
      </c>
      <c r="I317" s="80"/>
      <c r="J317" s="83" t="s">
        <v>6714</v>
      </c>
      <c r="K317" s="83" t="s">
        <v>6715</v>
      </c>
    </row>
    <row r="318" spans="1:11" x14ac:dyDescent="0.3">
      <c r="A318" s="149" t="s">
        <v>3007</v>
      </c>
      <c r="B318" s="88" t="s">
        <v>807</v>
      </c>
      <c r="C318" s="73" t="s">
        <v>1446</v>
      </c>
      <c r="D318" s="151">
        <v>0</v>
      </c>
      <c r="E318" s="73"/>
      <c r="F318" s="73">
        <v>1</v>
      </c>
      <c r="G318" s="135">
        <v>104.29</v>
      </c>
      <c r="H318" s="44">
        <f t="shared" si="5"/>
        <v>0</v>
      </c>
      <c r="I318" s="80"/>
      <c r="J318" s="156" t="s">
        <v>6716</v>
      </c>
      <c r="K318" s="83" t="s">
        <v>5970</v>
      </c>
    </row>
    <row r="319" spans="1:11" x14ac:dyDescent="0.3">
      <c r="A319" s="149" t="s">
        <v>3007</v>
      </c>
      <c r="B319" s="88" t="s">
        <v>808</v>
      </c>
      <c r="C319" s="150" t="s">
        <v>180</v>
      </c>
      <c r="D319" s="151">
        <v>25.5</v>
      </c>
      <c r="E319" s="73"/>
      <c r="F319" s="73">
        <v>1</v>
      </c>
      <c r="G319" s="135">
        <v>4.3499999999999996</v>
      </c>
      <c r="H319" s="44">
        <f t="shared" si="5"/>
        <v>5.862068965517242</v>
      </c>
      <c r="I319" s="80"/>
      <c r="J319" s="83" t="s">
        <v>6717</v>
      </c>
      <c r="K319" s="83" t="s">
        <v>6718</v>
      </c>
    </row>
    <row r="320" spans="1:11" x14ac:dyDescent="0.3">
      <c r="A320" s="149" t="s">
        <v>3007</v>
      </c>
      <c r="B320" s="88" t="s">
        <v>809</v>
      </c>
      <c r="C320" s="73" t="s">
        <v>337</v>
      </c>
      <c r="D320" s="151">
        <v>25.41</v>
      </c>
      <c r="E320" s="73"/>
      <c r="F320" s="73">
        <v>1</v>
      </c>
      <c r="G320" s="135">
        <v>4.3499999999999996</v>
      </c>
      <c r="H320" s="44">
        <f t="shared" si="5"/>
        <v>5.8413793103448279</v>
      </c>
      <c r="I320" s="80"/>
      <c r="J320" s="83" t="s">
        <v>6719</v>
      </c>
      <c r="K320" s="83" t="s">
        <v>6720</v>
      </c>
    </row>
    <row r="321" spans="1:11" x14ac:dyDescent="0.3">
      <c r="A321" s="149" t="s">
        <v>3007</v>
      </c>
      <c r="B321" s="88" t="s">
        <v>810</v>
      </c>
      <c r="C321" s="150" t="s">
        <v>338</v>
      </c>
      <c r="D321" s="151"/>
      <c r="E321" s="73"/>
      <c r="F321" s="73">
        <v>1</v>
      </c>
      <c r="G321" s="135">
        <v>4.345238095</v>
      </c>
      <c r="H321" s="44">
        <f t="shared" si="5"/>
        <v>0</v>
      </c>
      <c r="I321" s="80"/>
      <c r="J321" s="83" t="s">
        <v>6320</v>
      </c>
    </row>
    <row r="322" spans="1:11" x14ac:dyDescent="0.3">
      <c r="A322" s="149"/>
      <c r="B322" s="88"/>
      <c r="C322" s="150"/>
      <c r="D322" s="151"/>
      <c r="E322" s="73"/>
      <c r="F322" s="73"/>
      <c r="G322" s="135"/>
      <c r="H322" s="135"/>
      <c r="I322" s="80"/>
    </row>
    <row r="323" spans="1:11" x14ac:dyDescent="0.3">
      <c r="A323" s="69" t="s">
        <v>344</v>
      </c>
      <c r="B323" s="88"/>
      <c r="C323" s="150"/>
      <c r="D323" s="151"/>
      <c r="E323" s="73"/>
      <c r="F323" s="73"/>
      <c r="G323" s="135"/>
      <c r="H323" s="135"/>
      <c r="I323" s="80"/>
    </row>
    <row r="324" spans="1:11" x14ac:dyDescent="0.3">
      <c r="A324" s="149" t="s">
        <v>7011</v>
      </c>
      <c r="B324" s="88"/>
      <c r="C324" s="150" t="s">
        <v>5977</v>
      </c>
      <c r="D324" s="151">
        <v>22.5</v>
      </c>
      <c r="E324" s="73"/>
      <c r="F324" s="73">
        <v>1</v>
      </c>
      <c r="G324" s="135">
        <v>6</v>
      </c>
      <c r="H324" s="44">
        <f t="shared" ref="H324:H377" si="6">(D324*F324)/G324</f>
        <v>3.75</v>
      </c>
      <c r="I324" s="80"/>
      <c r="J324" s="83" t="s">
        <v>5989</v>
      </c>
    </row>
    <row r="325" spans="1:11" x14ac:dyDescent="0.3">
      <c r="A325" s="149" t="s">
        <v>6721</v>
      </c>
      <c r="B325" s="88"/>
      <c r="C325" s="150" t="s">
        <v>247</v>
      </c>
      <c r="D325" s="151">
        <v>12.99</v>
      </c>
      <c r="E325" s="73"/>
      <c r="F325" s="73">
        <v>1</v>
      </c>
      <c r="G325" s="135">
        <v>260.7142857</v>
      </c>
      <c r="H325" s="44">
        <f t="shared" si="6"/>
        <v>4.9824657536976694E-2</v>
      </c>
      <c r="I325" s="80"/>
      <c r="J325" s="83" t="s">
        <v>5990</v>
      </c>
      <c r="K325" s="83" t="s">
        <v>7012</v>
      </c>
    </row>
    <row r="326" spans="1:11" x14ac:dyDescent="0.3">
      <c r="A326" s="149" t="s">
        <v>3395</v>
      </c>
      <c r="B326" s="88"/>
      <c r="C326" s="150" t="s">
        <v>4119</v>
      </c>
      <c r="D326" s="151">
        <v>1.75</v>
      </c>
      <c r="E326" s="73">
        <v>2</v>
      </c>
      <c r="F326" s="73">
        <v>1</v>
      </c>
      <c r="G326" s="135">
        <v>17.38095238</v>
      </c>
      <c r="H326" s="44">
        <f t="shared" si="6"/>
        <v>0.10068493151236629</v>
      </c>
      <c r="I326" s="80"/>
      <c r="J326" s="83" t="s">
        <v>7013</v>
      </c>
      <c r="K326" s="83" t="s">
        <v>7014</v>
      </c>
    </row>
    <row r="327" spans="1:11" x14ac:dyDescent="0.3">
      <c r="A327" s="149" t="s">
        <v>3395</v>
      </c>
      <c r="B327" s="88"/>
      <c r="C327" s="150" t="s">
        <v>189</v>
      </c>
      <c r="D327" s="151">
        <v>1.75</v>
      </c>
      <c r="E327" s="73">
        <v>4</v>
      </c>
      <c r="F327" s="73">
        <v>1</v>
      </c>
      <c r="G327" s="135">
        <v>2</v>
      </c>
      <c r="H327" s="44">
        <f t="shared" si="6"/>
        <v>0.875</v>
      </c>
      <c r="I327" s="80"/>
      <c r="J327" s="83" t="s">
        <v>7015</v>
      </c>
      <c r="K327" s="83" t="s">
        <v>5995</v>
      </c>
    </row>
    <row r="328" spans="1:11" x14ac:dyDescent="0.3">
      <c r="A328" s="149" t="s">
        <v>6721</v>
      </c>
      <c r="B328" s="88"/>
      <c r="C328" s="73" t="s">
        <v>190</v>
      </c>
      <c r="D328" s="151">
        <v>1</v>
      </c>
      <c r="E328" s="73"/>
      <c r="F328" s="73">
        <v>1</v>
      </c>
      <c r="G328" s="135">
        <v>4.345238095</v>
      </c>
      <c r="H328" s="44">
        <f t="shared" si="6"/>
        <v>0.23013698631398011</v>
      </c>
      <c r="I328" s="80"/>
      <c r="J328" s="83" t="s">
        <v>2426</v>
      </c>
      <c r="K328" s="83" t="s">
        <v>7016</v>
      </c>
    </row>
    <row r="329" spans="1:11" x14ac:dyDescent="0.3">
      <c r="A329" s="149" t="s">
        <v>5976</v>
      </c>
      <c r="B329" s="88"/>
      <c r="C329" s="73" t="s">
        <v>199</v>
      </c>
      <c r="D329" s="151">
        <v>1.75</v>
      </c>
      <c r="E329" s="73">
        <v>4</v>
      </c>
      <c r="F329" s="73">
        <v>1</v>
      </c>
      <c r="G329" s="135">
        <v>34.76190476</v>
      </c>
      <c r="H329" s="44">
        <f t="shared" si="6"/>
        <v>5.0342465756183147E-2</v>
      </c>
      <c r="I329" s="80"/>
      <c r="J329" s="83" t="s">
        <v>5997</v>
      </c>
      <c r="K329" s="83" t="s">
        <v>5998</v>
      </c>
    </row>
    <row r="330" spans="1:11" x14ac:dyDescent="0.3">
      <c r="A330" s="149" t="s">
        <v>6721</v>
      </c>
      <c r="B330" s="88"/>
      <c r="C330" s="150" t="s">
        <v>575</v>
      </c>
      <c r="D330" s="151">
        <v>0.89</v>
      </c>
      <c r="E330" s="73"/>
      <c r="F330" s="73">
        <v>1</v>
      </c>
      <c r="G330" s="135">
        <v>26.071428569999998</v>
      </c>
      <c r="H330" s="44">
        <f t="shared" si="6"/>
        <v>3.4136986303240385E-2</v>
      </c>
      <c r="I330" s="80"/>
      <c r="J330" s="83" t="s">
        <v>5999</v>
      </c>
      <c r="K330" s="83" t="s">
        <v>6000</v>
      </c>
    </row>
    <row r="331" spans="1:11" x14ac:dyDescent="0.3">
      <c r="A331" s="149" t="s">
        <v>6721</v>
      </c>
      <c r="B331" s="88"/>
      <c r="C331" s="73" t="s">
        <v>196</v>
      </c>
      <c r="D331" s="151">
        <v>0.47</v>
      </c>
      <c r="E331" s="73"/>
      <c r="F331" s="73">
        <v>1</v>
      </c>
      <c r="G331" s="135">
        <v>4.345238095</v>
      </c>
      <c r="H331" s="44">
        <f t="shared" si="6"/>
        <v>0.10816438356757065</v>
      </c>
      <c r="I331" s="80"/>
      <c r="J331" s="83" t="s">
        <v>6001</v>
      </c>
      <c r="K331" s="83" t="s">
        <v>6002</v>
      </c>
    </row>
    <row r="332" spans="1:11" x14ac:dyDescent="0.3">
      <c r="A332" s="149" t="s">
        <v>6721</v>
      </c>
      <c r="B332" s="88"/>
      <c r="C332" s="73" t="s">
        <v>194</v>
      </c>
      <c r="D332" s="151">
        <v>2</v>
      </c>
      <c r="E332" s="73"/>
      <c r="F332" s="73">
        <v>1</v>
      </c>
      <c r="G332" s="135">
        <v>4.345238095</v>
      </c>
      <c r="H332" s="44">
        <f t="shared" si="6"/>
        <v>0.46027397262796022</v>
      </c>
      <c r="I332" s="80"/>
      <c r="J332" s="83" t="s">
        <v>6003</v>
      </c>
      <c r="K332" s="83" t="s">
        <v>1504</v>
      </c>
    </row>
    <row r="333" spans="1:11" x14ac:dyDescent="0.3">
      <c r="A333" s="149" t="s">
        <v>3395</v>
      </c>
      <c r="B333" s="88"/>
      <c r="C333" s="150" t="s">
        <v>195</v>
      </c>
      <c r="D333" s="151">
        <v>1.2</v>
      </c>
      <c r="E333" s="73">
        <v>5</v>
      </c>
      <c r="F333" s="73">
        <v>1</v>
      </c>
      <c r="G333" s="135">
        <v>43.452380949999998</v>
      </c>
      <c r="H333" s="44">
        <f t="shared" si="6"/>
        <v>2.7616438357677613E-2</v>
      </c>
      <c r="I333" s="80"/>
      <c r="J333" s="83" t="s">
        <v>6004</v>
      </c>
      <c r="K333" s="83" t="s">
        <v>7017</v>
      </c>
    </row>
    <row r="334" spans="1:11" x14ac:dyDescent="0.3">
      <c r="A334" s="149" t="s">
        <v>6721</v>
      </c>
      <c r="B334" s="88"/>
      <c r="C334" s="150" t="s">
        <v>563</v>
      </c>
      <c r="D334" s="151">
        <v>5</v>
      </c>
      <c r="E334" s="73">
        <v>30</v>
      </c>
      <c r="F334" s="73">
        <v>1</v>
      </c>
      <c r="G334" s="135">
        <v>4.345238095</v>
      </c>
      <c r="H334" s="44">
        <f t="shared" si="6"/>
        <v>1.1506849315699006</v>
      </c>
      <c r="I334" s="80"/>
      <c r="J334" s="83" t="s">
        <v>6006</v>
      </c>
      <c r="K334" s="83" t="s">
        <v>6335</v>
      </c>
    </row>
    <row r="335" spans="1:11" x14ac:dyDescent="0.3">
      <c r="A335" s="149" t="s">
        <v>6721</v>
      </c>
      <c r="B335" s="88"/>
      <c r="C335" s="150" t="s">
        <v>564</v>
      </c>
      <c r="D335" s="151">
        <v>1.99</v>
      </c>
      <c r="E335" s="73"/>
      <c r="F335" s="73">
        <v>1</v>
      </c>
      <c r="G335" s="135">
        <v>52.142857139999997</v>
      </c>
      <c r="H335" s="44">
        <f t="shared" si="6"/>
        <v>3.8164383563735034E-2</v>
      </c>
      <c r="I335" s="80"/>
      <c r="J335" s="83" t="s">
        <v>6008</v>
      </c>
      <c r="K335" s="83" t="s">
        <v>6009</v>
      </c>
    </row>
    <row r="336" spans="1:11" x14ac:dyDescent="0.3">
      <c r="A336" s="149" t="s">
        <v>3395</v>
      </c>
      <c r="B336" s="88"/>
      <c r="C336" s="73" t="s">
        <v>565</v>
      </c>
      <c r="D336" s="151">
        <v>1.2</v>
      </c>
      <c r="E336" s="73"/>
      <c r="F336" s="73">
        <v>1</v>
      </c>
      <c r="G336" s="135">
        <v>52.142857139999997</v>
      </c>
      <c r="H336" s="44">
        <f t="shared" si="6"/>
        <v>2.3013698631398013E-2</v>
      </c>
      <c r="I336" s="80"/>
      <c r="J336" s="83" t="s">
        <v>6010</v>
      </c>
      <c r="K336" s="83" t="s">
        <v>6011</v>
      </c>
    </row>
    <row r="337" spans="1:11" x14ac:dyDescent="0.3">
      <c r="A337" s="149" t="s">
        <v>6721</v>
      </c>
      <c r="B337" s="88"/>
      <c r="C337" s="73" t="s">
        <v>280</v>
      </c>
      <c r="D337" s="151">
        <v>1.59</v>
      </c>
      <c r="E337" s="73"/>
      <c r="F337" s="73">
        <v>1</v>
      </c>
      <c r="G337" s="135">
        <v>17.38095238</v>
      </c>
      <c r="H337" s="44">
        <f t="shared" si="6"/>
        <v>9.1479452059807093E-2</v>
      </c>
      <c r="I337" s="80"/>
      <c r="J337" s="83" t="s">
        <v>7018</v>
      </c>
      <c r="K337" s="83" t="s">
        <v>6013</v>
      </c>
    </row>
    <row r="338" spans="1:11" x14ac:dyDescent="0.3">
      <c r="A338" s="149" t="s">
        <v>6721</v>
      </c>
      <c r="B338" s="88"/>
      <c r="C338" s="73" t="s">
        <v>193</v>
      </c>
      <c r="D338" s="151">
        <v>1</v>
      </c>
      <c r="E338" s="73"/>
      <c r="F338" s="73">
        <v>1</v>
      </c>
      <c r="G338" s="135">
        <v>4.345238095</v>
      </c>
      <c r="H338" s="44">
        <f t="shared" si="6"/>
        <v>0.23013698631398011</v>
      </c>
      <c r="I338" s="80"/>
      <c r="J338" s="83" t="s">
        <v>6014</v>
      </c>
      <c r="K338" s="83" t="s">
        <v>7019</v>
      </c>
    </row>
    <row r="339" spans="1:11" x14ac:dyDescent="0.3">
      <c r="A339" s="149" t="s">
        <v>6721</v>
      </c>
      <c r="B339" s="88"/>
      <c r="C339" s="73" t="s">
        <v>568</v>
      </c>
      <c r="D339" s="151">
        <v>2.1</v>
      </c>
      <c r="E339" s="73"/>
      <c r="F339" s="73">
        <v>1</v>
      </c>
      <c r="G339" s="135">
        <v>104.2857143</v>
      </c>
      <c r="H339" s="44">
        <f t="shared" si="6"/>
        <v>2.0136986298611374E-2</v>
      </c>
      <c r="I339" s="80"/>
      <c r="J339" s="83" t="s">
        <v>7020</v>
      </c>
      <c r="K339" s="83" t="s">
        <v>6340</v>
      </c>
    </row>
    <row r="340" spans="1:11" x14ac:dyDescent="0.3">
      <c r="A340" s="149" t="s">
        <v>6721</v>
      </c>
      <c r="B340" s="88"/>
      <c r="C340" s="73" t="s">
        <v>577</v>
      </c>
      <c r="D340" s="151">
        <v>1.2</v>
      </c>
      <c r="E340" s="73">
        <v>75</v>
      </c>
      <c r="F340" s="73">
        <v>1</v>
      </c>
      <c r="G340" s="135">
        <v>4.345238095</v>
      </c>
      <c r="H340" s="44">
        <f t="shared" si="6"/>
        <v>0.27616438357677614</v>
      </c>
      <c r="I340" s="80"/>
      <c r="J340" s="83" t="s">
        <v>6018</v>
      </c>
      <c r="K340" s="83" t="s">
        <v>6019</v>
      </c>
    </row>
    <row r="341" spans="1:11" x14ac:dyDescent="0.3">
      <c r="A341" s="149" t="s">
        <v>6721</v>
      </c>
      <c r="B341" s="88"/>
      <c r="C341" s="73" t="s">
        <v>281</v>
      </c>
      <c r="D341" s="151">
        <v>1</v>
      </c>
      <c r="E341" s="73"/>
      <c r="F341" s="73">
        <v>1</v>
      </c>
      <c r="G341" s="135">
        <v>26.071428569999998</v>
      </c>
      <c r="H341" s="44">
        <f t="shared" si="6"/>
        <v>3.8356164385663354E-2</v>
      </c>
      <c r="I341" s="80"/>
      <c r="J341" s="83" t="s">
        <v>6020</v>
      </c>
      <c r="K341" s="83" t="s">
        <v>6021</v>
      </c>
    </row>
    <row r="342" spans="1:11" x14ac:dyDescent="0.3">
      <c r="A342" s="149" t="s">
        <v>3395</v>
      </c>
      <c r="B342" s="88"/>
      <c r="C342" s="73" t="s">
        <v>191</v>
      </c>
      <c r="D342" s="151">
        <v>1</v>
      </c>
      <c r="E342" s="73"/>
      <c r="F342" s="73">
        <v>1</v>
      </c>
      <c r="G342" s="135">
        <v>13.03571429</v>
      </c>
      <c r="H342" s="44">
        <f t="shared" si="6"/>
        <v>7.6712328741902799E-2</v>
      </c>
      <c r="I342" s="80"/>
      <c r="J342" s="83" t="s">
        <v>6022</v>
      </c>
      <c r="K342" s="83" t="s">
        <v>6023</v>
      </c>
    </row>
    <row r="343" spans="1:11" x14ac:dyDescent="0.3">
      <c r="A343" s="149" t="s">
        <v>3395</v>
      </c>
      <c r="B343" s="88"/>
      <c r="C343" s="73" t="s">
        <v>192</v>
      </c>
      <c r="D343" s="151">
        <v>0.95</v>
      </c>
      <c r="E343" s="73"/>
      <c r="F343" s="73">
        <v>1</v>
      </c>
      <c r="G343" s="135">
        <v>13.03571429</v>
      </c>
      <c r="H343" s="44">
        <f t="shared" si="6"/>
        <v>7.2876712304807661E-2</v>
      </c>
      <c r="I343" s="80"/>
      <c r="J343" s="83" t="s">
        <v>6024</v>
      </c>
      <c r="K343" s="83" t="s">
        <v>6025</v>
      </c>
    </row>
    <row r="344" spans="1:11" x14ac:dyDescent="0.3">
      <c r="A344" s="149" t="s">
        <v>3395</v>
      </c>
      <c r="B344" s="88"/>
      <c r="C344" s="73" t="s">
        <v>566</v>
      </c>
      <c r="D344" s="151">
        <v>1.05</v>
      </c>
      <c r="E344" s="73"/>
      <c r="F344" s="73">
        <v>1</v>
      </c>
      <c r="G344" s="135">
        <v>4.345238095</v>
      </c>
      <c r="H344" s="44">
        <f t="shared" si="6"/>
        <v>0.24164383562967912</v>
      </c>
      <c r="I344" s="80"/>
      <c r="J344" s="83" t="s">
        <v>7021</v>
      </c>
      <c r="K344" s="83" t="s">
        <v>6026</v>
      </c>
    </row>
    <row r="345" spans="1:11" x14ac:dyDescent="0.3">
      <c r="A345" s="149" t="s">
        <v>5976</v>
      </c>
      <c r="B345" s="88"/>
      <c r="C345" s="73" t="s">
        <v>1458</v>
      </c>
      <c r="D345" s="151">
        <v>4.7300000000000004</v>
      </c>
      <c r="E345" s="73"/>
      <c r="F345" s="73">
        <v>1</v>
      </c>
      <c r="G345" s="135">
        <v>52.142857139999997</v>
      </c>
      <c r="H345" s="44">
        <f t="shared" si="6"/>
        <v>9.0712328772093842E-2</v>
      </c>
      <c r="I345" s="80"/>
      <c r="J345" s="83" t="s">
        <v>6027</v>
      </c>
      <c r="K345" s="83" t="s">
        <v>1516</v>
      </c>
    </row>
    <row r="346" spans="1:11" x14ac:dyDescent="0.3">
      <c r="A346" s="149" t="s">
        <v>6721</v>
      </c>
      <c r="B346" s="88"/>
      <c r="C346" s="150" t="s">
        <v>1461</v>
      </c>
      <c r="D346" s="151">
        <v>0.5</v>
      </c>
      <c r="E346" s="73"/>
      <c r="F346" s="73">
        <v>1</v>
      </c>
      <c r="G346" s="135">
        <v>104.2857143</v>
      </c>
      <c r="H346" s="44">
        <f t="shared" si="6"/>
        <v>4.7945205472884221E-3</v>
      </c>
      <c r="I346" s="80"/>
      <c r="J346" s="83" t="s">
        <v>6028</v>
      </c>
      <c r="K346" s="83" t="s">
        <v>6029</v>
      </c>
    </row>
    <row r="347" spans="1:11" x14ac:dyDescent="0.3">
      <c r="A347" s="149" t="s">
        <v>6721</v>
      </c>
      <c r="B347" s="88"/>
      <c r="C347" s="73" t="s">
        <v>5980</v>
      </c>
      <c r="D347" s="151">
        <v>2.5</v>
      </c>
      <c r="E347" s="73"/>
      <c r="F347" s="73">
        <v>1</v>
      </c>
      <c r="G347" s="135">
        <v>104.2857143</v>
      </c>
      <c r="H347" s="44">
        <f t="shared" si="6"/>
        <v>2.3972602736442111E-2</v>
      </c>
      <c r="I347" s="80"/>
      <c r="J347" s="83" t="s">
        <v>6030</v>
      </c>
      <c r="K347" s="83" t="s">
        <v>1519</v>
      </c>
    </row>
    <row r="348" spans="1:11" x14ac:dyDescent="0.3">
      <c r="A348" s="149" t="s">
        <v>6721</v>
      </c>
      <c r="B348" s="88"/>
      <c r="C348" s="150" t="s">
        <v>251</v>
      </c>
      <c r="D348" s="151">
        <v>1.58</v>
      </c>
      <c r="E348" s="73"/>
      <c r="F348" s="73">
        <v>1</v>
      </c>
      <c r="G348" s="135">
        <v>521.42857140000001</v>
      </c>
      <c r="H348" s="44">
        <f t="shared" si="6"/>
        <v>3.0301369864674048E-3</v>
      </c>
      <c r="I348" s="80"/>
      <c r="J348" s="83" t="s">
        <v>6031</v>
      </c>
      <c r="K348" s="83" t="s">
        <v>6032</v>
      </c>
    </row>
    <row r="349" spans="1:11" x14ac:dyDescent="0.3">
      <c r="A349" s="149" t="s">
        <v>3395</v>
      </c>
      <c r="B349" s="88"/>
      <c r="C349" s="150" t="s">
        <v>525</v>
      </c>
      <c r="D349" s="151">
        <v>1</v>
      </c>
      <c r="E349" s="73">
        <v>10</v>
      </c>
      <c r="F349" s="73">
        <v>1</v>
      </c>
      <c r="G349" s="135">
        <v>26.071428569999998</v>
      </c>
      <c r="H349" s="44">
        <f t="shared" si="6"/>
        <v>3.8356164385663354E-2</v>
      </c>
      <c r="I349" s="80"/>
      <c r="J349" s="83" t="s">
        <v>7022</v>
      </c>
      <c r="K349" s="83" t="s">
        <v>6034</v>
      </c>
    </row>
    <row r="350" spans="1:11" x14ac:dyDescent="0.3">
      <c r="A350" s="73" t="s">
        <v>3395</v>
      </c>
      <c r="B350" s="73"/>
      <c r="C350" s="73" t="s">
        <v>526</v>
      </c>
      <c r="D350" s="124">
        <v>3.59</v>
      </c>
      <c r="E350" s="73"/>
      <c r="F350" s="73">
        <v>1</v>
      </c>
      <c r="G350" s="44">
        <v>13.03571429</v>
      </c>
      <c r="H350" s="44">
        <f t="shared" si="6"/>
        <v>0.27539726018343103</v>
      </c>
      <c r="J350" s="83" t="s">
        <v>7023</v>
      </c>
      <c r="K350" s="83" t="s">
        <v>6036</v>
      </c>
    </row>
    <row r="351" spans="1:11" x14ac:dyDescent="0.3">
      <c r="A351" s="73" t="s">
        <v>6721</v>
      </c>
      <c r="B351" s="73"/>
      <c r="C351" s="73" t="s">
        <v>197</v>
      </c>
      <c r="D351" s="124">
        <v>1.05</v>
      </c>
      <c r="E351" s="73"/>
      <c r="F351" s="73">
        <v>1</v>
      </c>
      <c r="G351" s="44">
        <v>26.071428569999998</v>
      </c>
      <c r="H351" s="44">
        <f t="shared" si="6"/>
        <v>4.0273972604946522E-2</v>
      </c>
      <c r="J351" s="83" t="s">
        <v>7024</v>
      </c>
      <c r="K351" s="83" t="s">
        <v>6037</v>
      </c>
    </row>
    <row r="352" spans="1:11" x14ac:dyDescent="0.3">
      <c r="A352" s="73" t="s">
        <v>6721</v>
      </c>
      <c r="B352" s="73"/>
      <c r="C352" s="73" t="s">
        <v>252</v>
      </c>
      <c r="D352" s="124">
        <v>1.5</v>
      </c>
      <c r="E352" s="73"/>
      <c r="F352" s="73">
        <v>1</v>
      </c>
      <c r="G352" s="44">
        <v>521.42857140000001</v>
      </c>
      <c r="H352" s="44">
        <f t="shared" si="6"/>
        <v>2.8767123289247512E-3</v>
      </c>
      <c r="J352" s="83" t="s">
        <v>6031</v>
      </c>
      <c r="K352" s="83" t="s">
        <v>6345</v>
      </c>
    </row>
    <row r="353" spans="1:11" x14ac:dyDescent="0.3">
      <c r="A353" s="73" t="s">
        <v>6721</v>
      </c>
      <c r="B353" s="73"/>
      <c r="C353" s="73" t="s">
        <v>875</v>
      </c>
      <c r="D353" s="124">
        <v>2.79</v>
      </c>
      <c r="E353" s="73"/>
      <c r="F353" s="73">
        <v>1</v>
      </c>
      <c r="G353" s="44">
        <v>521.42857140000001</v>
      </c>
      <c r="H353" s="44">
        <f t="shared" si="6"/>
        <v>5.3506849318000378E-3</v>
      </c>
      <c r="J353" s="83" t="s">
        <v>6031</v>
      </c>
      <c r="K353" s="83" t="s">
        <v>6039</v>
      </c>
    </row>
    <row r="354" spans="1:11" x14ac:dyDescent="0.3">
      <c r="A354" s="73" t="s">
        <v>6721</v>
      </c>
      <c r="B354" s="73"/>
      <c r="C354" s="73" t="s">
        <v>254</v>
      </c>
      <c r="D354" s="124">
        <v>2.4900000000000002</v>
      </c>
      <c r="E354" s="73"/>
      <c r="F354" s="73">
        <v>1</v>
      </c>
      <c r="G354" s="44">
        <v>26.071428569999998</v>
      </c>
      <c r="H354" s="44">
        <f t="shared" si="6"/>
        <v>9.5506849320301762E-2</v>
      </c>
      <c r="J354" s="83" t="s">
        <v>6040</v>
      </c>
      <c r="K354" s="83" t="s">
        <v>6041</v>
      </c>
    </row>
    <row r="355" spans="1:11" x14ac:dyDescent="0.3">
      <c r="A355" s="73" t="s">
        <v>3395</v>
      </c>
      <c r="B355" s="73"/>
      <c r="C355" s="73" t="s">
        <v>256</v>
      </c>
      <c r="D355" s="124">
        <v>15</v>
      </c>
      <c r="E355" s="73"/>
      <c r="F355" s="73">
        <v>1</v>
      </c>
      <c r="G355" s="44">
        <v>4.345238095</v>
      </c>
      <c r="H355" s="44">
        <f t="shared" si="6"/>
        <v>3.4520547947097016</v>
      </c>
      <c r="J355" s="83" t="s">
        <v>6722</v>
      </c>
    </row>
    <row r="356" spans="1:11" x14ac:dyDescent="0.3">
      <c r="A356" s="73" t="s">
        <v>6346</v>
      </c>
      <c r="B356" s="73"/>
      <c r="C356" s="73" t="s">
        <v>527</v>
      </c>
      <c r="D356" s="124">
        <v>9.99</v>
      </c>
      <c r="E356" s="73"/>
      <c r="F356" s="73">
        <v>1</v>
      </c>
      <c r="G356" s="44">
        <v>521.42857140000001</v>
      </c>
      <c r="H356" s="44">
        <f t="shared" si="6"/>
        <v>1.9158904110638843E-2</v>
      </c>
      <c r="J356" s="83" t="s">
        <v>6085</v>
      </c>
      <c r="K356" s="83" t="s">
        <v>6086</v>
      </c>
    </row>
    <row r="357" spans="1:11" x14ac:dyDescent="0.3">
      <c r="A357" s="73" t="s">
        <v>3395</v>
      </c>
      <c r="B357" s="73"/>
      <c r="C357" s="73" t="s">
        <v>255</v>
      </c>
      <c r="D357" s="124">
        <v>25</v>
      </c>
      <c r="E357" s="73"/>
      <c r="F357" s="73">
        <v>1</v>
      </c>
      <c r="G357" s="44">
        <v>52.142857139999997</v>
      </c>
      <c r="H357" s="44">
        <f t="shared" si="6"/>
        <v>0.47945205482079195</v>
      </c>
      <c r="J357" s="83" t="s">
        <v>6043</v>
      </c>
      <c r="K357" s="83" t="s">
        <v>6044</v>
      </c>
    </row>
    <row r="358" spans="1:11" x14ac:dyDescent="0.3">
      <c r="A358" s="73" t="s">
        <v>2931</v>
      </c>
      <c r="B358" s="73"/>
      <c r="C358" s="73" t="s">
        <v>528</v>
      </c>
      <c r="D358" s="124">
        <v>15</v>
      </c>
      <c r="E358" s="73">
        <v>2</v>
      </c>
      <c r="F358" s="73">
        <v>1</v>
      </c>
      <c r="G358" s="44">
        <v>260.7142857</v>
      </c>
      <c r="H358" s="44">
        <f t="shared" si="6"/>
        <v>5.7534246578495027E-2</v>
      </c>
      <c r="J358" s="83" t="s">
        <v>6074</v>
      </c>
    </row>
    <row r="359" spans="1:11" x14ac:dyDescent="0.3">
      <c r="A359" s="73" t="s">
        <v>2931</v>
      </c>
      <c r="B359" s="73"/>
      <c r="C359" s="73" t="s">
        <v>355</v>
      </c>
      <c r="D359" s="124">
        <v>16</v>
      </c>
      <c r="E359" s="73"/>
      <c r="F359" s="73">
        <v>1</v>
      </c>
      <c r="G359" s="44">
        <v>260.7142857</v>
      </c>
      <c r="H359" s="44">
        <f t="shared" si="6"/>
        <v>6.1369863017061363E-2</v>
      </c>
      <c r="J359" s="83" t="s">
        <v>6075</v>
      </c>
      <c r="K359" s="83" t="s">
        <v>6076</v>
      </c>
    </row>
    <row r="360" spans="1:11" x14ac:dyDescent="0.3">
      <c r="A360" s="73" t="s">
        <v>2931</v>
      </c>
      <c r="B360" s="73"/>
      <c r="C360" s="73" t="s">
        <v>529</v>
      </c>
      <c r="D360" s="124">
        <v>21</v>
      </c>
      <c r="E360" s="73"/>
      <c r="F360" s="73">
        <v>1</v>
      </c>
      <c r="G360" s="44">
        <v>521.42857140000001</v>
      </c>
      <c r="H360" s="44">
        <f t="shared" si="6"/>
        <v>4.0273972604946522E-2</v>
      </c>
      <c r="J360" s="83" t="s">
        <v>6077</v>
      </c>
      <c r="K360" s="83" t="s">
        <v>6078</v>
      </c>
    </row>
    <row r="361" spans="1:11" x14ac:dyDescent="0.3">
      <c r="A361" s="73" t="s">
        <v>2931</v>
      </c>
      <c r="B361" s="73"/>
      <c r="C361" s="73" t="s">
        <v>5987</v>
      </c>
      <c r="D361" s="124">
        <v>29.5</v>
      </c>
      <c r="E361" s="73"/>
      <c r="F361" s="73">
        <v>1</v>
      </c>
      <c r="G361" s="44">
        <v>260.7142857</v>
      </c>
      <c r="H361" s="44">
        <f t="shared" si="6"/>
        <v>0.11315068493770689</v>
      </c>
      <c r="J361" s="83" t="s">
        <v>6079</v>
      </c>
      <c r="K361" s="83" t="s">
        <v>6080</v>
      </c>
    </row>
    <row r="362" spans="1:11" x14ac:dyDescent="0.3">
      <c r="A362" s="73" t="s">
        <v>2931</v>
      </c>
      <c r="B362" s="73"/>
      <c r="C362" s="73" t="s">
        <v>530</v>
      </c>
      <c r="D362" s="124">
        <v>19.989999999999998</v>
      </c>
      <c r="E362" s="73"/>
      <c r="F362" s="73">
        <v>1</v>
      </c>
      <c r="G362" s="44">
        <v>260.7142857</v>
      </c>
      <c r="H362" s="44">
        <f t="shared" si="6"/>
        <v>7.6673972606941032E-2</v>
      </c>
      <c r="J362" s="83" t="s">
        <v>6079</v>
      </c>
      <c r="K362" s="83" t="s">
        <v>6082</v>
      </c>
    </row>
    <row r="363" spans="1:11" x14ac:dyDescent="0.3">
      <c r="A363" s="73" t="s">
        <v>2931</v>
      </c>
      <c r="B363" s="73"/>
      <c r="C363" s="73" t="s">
        <v>350</v>
      </c>
      <c r="D363" s="124">
        <v>9.99</v>
      </c>
      <c r="E363" s="73"/>
      <c r="F363" s="73">
        <v>1</v>
      </c>
      <c r="G363" s="44">
        <v>260.7142857</v>
      </c>
      <c r="H363" s="44">
        <f t="shared" si="6"/>
        <v>3.8317808221277685E-2</v>
      </c>
      <c r="K363" s="83" t="s">
        <v>6083</v>
      </c>
    </row>
    <row r="364" spans="1:11" x14ac:dyDescent="0.3">
      <c r="A364" s="73" t="s">
        <v>2931</v>
      </c>
      <c r="B364" s="73"/>
      <c r="C364" s="73" t="s">
        <v>348</v>
      </c>
      <c r="D364" s="124">
        <v>50</v>
      </c>
      <c r="E364" s="73"/>
      <c r="F364" s="73">
        <v>1</v>
      </c>
      <c r="G364" s="44">
        <v>52.142857139999997</v>
      </c>
      <c r="H364" s="44">
        <f t="shared" si="6"/>
        <v>0.9589041096415839</v>
      </c>
      <c r="J364" s="83" t="s">
        <v>6084</v>
      </c>
    </row>
    <row r="365" spans="1:11" x14ac:dyDescent="0.3">
      <c r="A365" s="73" t="s">
        <v>3396</v>
      </c>
      <c r="B365" s="73"/>
      <c r="C365" s="73" t="s">
        <v>183</v>
      </c>
      <c r="D365" s="124">
        <v>118</v>
      </c>
      <c r="E365" s="73"/>
      <c r="F365" s="73">
        <v>1</v>
      </c>
      <c r="G365" s="44">
        <v>104.2857143</v>
      </c>
      <c r="H365" s="44">
        <f t="shared" si="6"/>
        <v>1.1315068491600677</v>
      </c>
      <c r="J365" s="83" t="s">
        <v>6723</v>
      </c>
      <c r="K365" s="83" t="s">
        <v>6724</v>
      </c>
    </row>
    <row r="366" spans="1:11" x14ac:dyDescent="0.3">
      <c r="A366" s="73" t="s">
        <v>3396</v>
      </c>
      <c r="B366" s="73"/>
      <c r="C366" s="73" t="s">
        <v>6725</v>
      </c>
      <c r="D366" s="122">
        <v>18.5</v>
      </c>
      <c r="E366" s="73"/>
      <c r="F366" s="73">
        <v>2</v>
      </c>
      <c r="G366" s="44">
        <v>52.142857139999997</v>
      </c>
      <c r="H366" s="44">
        <f t="shared" si="6"/>
        <v>0.70958904113477206</v>
      </c>
      <c r="J366" s="83" t="s">
        <v>6726</v>
      </c>
      <c r="K366" s="83" t="s">
        <v>6727</v>
      </c>
    </row>
    <row r="367" spans="1:11" x14ac:dyDescent="0.3">
      <c r="A367" s="73" t="s">
        <v>3396</v>
      </c>
      <c r="B367" s="73"/>
      <c r="C367" s="73" t="s">
        <v>2020</v>
      </c>
      <c r="D367" s="122">
        <v>50.5</v>
      </c>
      <c r="E367" s="73"/>
      <c r="F367" s="73">
        <v>1</v>
      </c>
      <c r="G367" s="44">
        <v>52.142857139999997</v>
      </c>
      <c r="H367" s="44">
        <f t="shared" si="6"/>
        <v>0.96849315073799969</v>
      </c>
      <c r="J367" s="83" t="s">
        <v>6728</v>
      </c>
      <c r="K367" s="83" t="s">
        <v>2027</v>
      </c>
    </row>
    <row r="368" spans="1:11" x14ac:dyDescent="0.3">
      <c r="A368" s="73" t="s">
        <v>3396</v>
      </c>
      <c r="B368" s="73"/>
      <c r="C368" s="73" t="s">
        <v>531</v>
      </c>
      <c r="D368" s="122">
        <v>219</v>
      </c>
      <c r="E368" s="73"/>
      <c r="F368" s="73">
        <v>1</v>
      </c>
      <c r="G368" s="44">
        <v>260.7142857</v>
      </c>
      <c r="H368" s="44">
        <f t="shared" si="6"/>
        <v>0.84000000004602737</v>
      </c>
      <c r="J368" s="83" t="s">
        <v>6729</v>
      </c>
      <c r="K368" s="83" t="s">
        <v>6730</v>
      </c>
    </row>
    <row r="369" spans="1:11" x14ac:dyDescent="0.3">
      <c r="A369" s="73" t="s">
        <v>3396</v>
      </c>
      <c r="B369" s="73"/>
      <c r="C369" s="73" t="s">
        <v>532</v>
      </c>
      <c r="D369" s="124">
        <v>44</v>
      </c>
      <c r="E369" s="73"/>
      <c r="F369" s="73">
        <v>1</v>
      </c>
      <c r="G369" s="44">
        <v>8.69047619</v>
      </c>
      <c r="H369" s="44">
        <f t="shared" si="6"/>
        <v>5.0630136989075627</v>
      </c>
      <c r="J369" s="83" t="s">
        <v>6731</v>
      </c>
    </row>
    <row r="370" spans="1:11" x14ac:dyDescent="0.3">
      <c r="A370" s="73" t="s">
        <v>3396</v>
      </c>
      <c r="B370" s="73"/>
      <c r="C370" s="73" t="s">
        <v>346</v>
      </c>
      <c r="D370" s="124">
        <v>0.79</v>
      </c>
      <c r="E370" s="73"/>
      <c r="F370" s="73">
        <v>1</v>
      </c>
      <c r="G370" s="44">
        <v>4.345238095</v>
      </c>
      <c r="H370" s="44">
        <f t="shared" si="6"/>
        <v>0.1818082191880443</v>
      </c>
      <c r="J370" s="83" t="s">
        <v>6732</v>
      </c>
      <c r="K370" s="83" t="s">
        <v>2029</v>
      </c>
    </row>
    <row r="371" spans="1:11" x14ac:dyDescent="0.3">
      <c r="A371" s="73" t="s">
        <v>3396</v>
      </c>
      <c r="B371" s="73"/>
      <c r="C371" s="73" t="s">
        <v>187</v>
      </c>
      <c r="D371" s="124">
        <v>0.57999999999999996</v>
      </c>
      <c r="E371" s="73">
        <v>16</v>
      </c>
      <c r="F371" s="73">
        <v>1</v>
      </c>
      <c r="G371" s="44">
        <v>4.345238095</v>
      </c>
      <c r="H371" s="44">
        <f t="shared" si="6"/>
        <v>0.13347945206210846</v>
      </c>
      <c r="J371" s="83" t="s">
        <v>6733</v>
      </c>
      <c r="K371" s="83" t="s">
        <v>1479</v>
      </c>
    </row>
    <row r="372" spans="1:11" x14ac:dyDescent="0.3">
      <c r="A372" s="73" t="s">
        <v>3396</v>
      </c>
      <c r="B372" s="73"/>
      <c r="C372" s="73" t="s">
        <v>277</v>
      </c>
      <c r="D372" s="124">
        <v>0.42</v>
      </c>
      <c r="E372" s="73">
        <v>16</v>
      </c>
      <c r="F372" s="73">
        <v>1</v>
      </c>
      <c r="G372" s="44">
        <v>26.071428569999998</v>
      </c>
      <c r="H372" s="44">
        <f t="shared" si="6"/>
        <v>1.6109589041978609E-2</v>
      </c>
      <c r="J372" s="83" t="s">
        <v>6733</v>
      </c>
      <c r="K372" s="83" t="s">
        <v>6360</v>
      </c>
    </row>
    <row r="373" spans="1:11" x14ac:dyDescent="0.3">
      <c r="A373" s="73" t="s">
        <v>3396</v>
      </c>
      <c r="B373" s="73"/>
      <c r="C373" s="73" t="s">
        <v>533</v>
      </c>
      <c r="D373" s="124">
        <v>4.99</v>
      </c>
      <c r="E373" s="73"/>
      <c r="F373" s="73">
        <v>1</v>
      </c>
      <c r="G373" s="44">
        <v>26.071428569999998</v>
      </c>
      <c r="H373" s="44">
        <f t="shared" si="6"/>
        <v>0.19139726028446014</v>
      </c>
      <c r="J373" s="83" t="s">
        <v>6734</v>
      </c>
      <c r="K373" s="83" t="s">
        <v>6108</v>
      </c>
    </row>
    <row r="374" spans="1:11" x14ac:dyDescent="0.3">
      <c r="A374" s="73" t="s">
        <v>3396</v>
      </c>
      <c r="B374" s="73"/>
      <c r="C374" s="73" t="s">
        <v>278</v>
      </c>
      <c r="D374" s="124">
        <v>1.99</v>
      </c>
      <c r="E374" s="73"/>
      <c r="F374" s="73">
        <v>1</v>
      </c>
      <c r="G374" s="44">
        <v>52.142857139999997</v>
      </c>
      <c r="H374" s="44">
        <f t="shared" si="6"/>
        <v>3.8164383563735034E-2</v>
      </c>
      <c r="J374" s="83" t="s">
        <v>6109</v>
      </c>
      <c r="K374" s="83" t="s">
        <v>6110</v>
      </c>
    </row>
    <row r="375" spans="1:11" x14ac:dyDescent="0.3">
      <c r="A375" s="73" t="s">
        <v>3396</v>
      </c>
      <c r="B375" s="73"/>
      <c r="C375" s="73" t="s">
        <v>6735</v>
      </c>
      <c r="D375" s="124">
        <v>1.05</v>
      </c>
      <c r="E375" s="73">
        <v>30</v>
      </c>
      <c r="F375" s="73">
        <v>1</v>
      </c>
      <c r="G375" s="44">
        <v>4.345238095</v>
      </c>
      <c r="H375" s="44">
        <f t="shared" si="6"/>
        <v>0.24164383562967912</v>
      </c>
      <c r="J375" s="83" t="s">
        <v>6111</v>
      </c>
      <c r="K375" s="83" t="s">
        <v>6112</v>
      </c>
    </row>
    <row r="376" spans="1:11" x14ac:dyDescent="0.3">
      <c r="A376" s="73" t="s">
        <v>3396</v>
      </c>
      <c r="B376" s="73"/>
      <c r="C376" s="73" t="s">
        <v>279</v>
      </c>
      <c r="D376" s="124">
        <v>1.05</v>
      </c>
      <c r="E376" s="73">
        <v>40</v>
      </c>
      <c r="F376" s="73">
        <v>1</v>
      </c>
      <c r="G376" s="44">
        <v>52.142857139999997</v>
      </c>
      <c r="H376" s="44">
        <f t="shared" si="6"/>
        <v>2.0136986302473261E-2</v>
      </c>
      <c r="J376" s="83" t="s">
        <v>6736</v>
      </c>
      <c r="K376" s="83" t="s">
        <v>6104</v>
      </c>
    </row>
    <row r="377" spans="1:11" x14ac:dyDescent="0.3">
      <c r="A377" s="73" t="s">
        <v>3396</v>
      </c>
      <c r="B377" s="73"/>
      <c r="C377" s="73" t="s">
        <v>188</v>
      </c>
      <c r="D377" s="124">
        <v>6.99</v>
      </c>
      <c r="E377" s="73"/>
      <c r="F377" s="73">
        <v>1</v>
      </c>
      <c r="G377" s="44">
        <v>104.2857143</v>
      </c>
      <c r="H377" s="44">
        <f t="shared" si="6"/>
        <v>6.7027397251092136E-2</v>
      </c>
      <c r="J377" s="83" t="s">
        <v>6102</v>
      </c>
      <c r="K377" s="83" t="s">
        <v>2033</v>
      </c>
    </row>
    <row r="379" spans="1:11" x14ac:dyDescent="0.3">
      <c r="A379" s="69" t="s">
        <v>14</v>
      </c>
      <c r="B379" s="88"/>
      <c r="C379" s="150"/>
      <c r="D379" s="151"/>
      <c r="E379" s="73"/>
      <c r="F379" s="73"/>
      <c r="G379" s="135"/>
      <c r="H379" s="135"/>
      <c r="I379" s="80"/>
    </row>
    <row r="380" spans="1:11" x14ac:dyDescent="0.3">
      <c r="A380" s="149" t="s">
        <v>2518</v>
      </c>
      <c r="B380" s="88" t="s">
        <v>836</v>
      </c>
      <c r="C380" s="150" t="s">
        <v>210</v>
      </c>
      <c r="D380" s="151">
        <v>10</v>
      </c>
      <c r="E380" s="73"/>
      <c r="F380" s="73">
        <v>1</v>
      </c>
      <c r="G380" s="73">
        <v>1</v>
      </c>
      <c r="H380" s="44">
        <f>(D380*F380)/G380</f>
        <v>10</v>
      </c>
      <c r="I380" s="158"/>
      <c r="J380" s="80" t="s">
        <v>6737</v>
      </c>
    </row>
    <row r="381" spans="1:11" x14ac:dyDescent="0.3">
      <c r="A381" s="149" t="s">
        <v>6738</v>
      </c>
      <c r="B381" s="88" t="s">
        <v>837</v>
      </c>
      <c r="C381" s="73" t="s">
        <v>2034</v>
      </c>
      <c r="D381" s="151">
        <v>100</v>
      </c>
      <c r="E381" s="73"/>
      <c r="F381" s="73">
        <v>1</v>
      </c>
      <c r="G381" s="73">
        <v>52.142857100000001</v>
      </c>
      <c r="H381" s="44">
        <f t="shared" ref="H381:H383" si="7">(D381*F381)/G381</f>
        <v>1.917808220754363</v>
      </c>
      <c r="I381" s="158"/>
      <c r="J381" s="80" t="s">
        <v>6739</v>
      </c>
    </row>
    <row r="382" spans="1:11" x14ac:dyDescent="0.3">
      <c r="A382" s="149" t="s">
        <v>6740</v>
      </c>
      <c r="B382" s="88" t="s">
        <v>838</v>
      </c>
      <c r="C382" s="150" t="s">
        <v>2034</v>
      </c>
      <c r="D382" s="151">
        <v>30</v>
      </c>
      <c r="E382" s="73"/>
      <c r="F382" s="73">
        <v>1</v>
      </c>
      <c r="G382" s="73">
        <v>52.142857100000001</v>
      </c>
      <c r="H382" s="44">
        <f t="shared" si="7"/>
        <v>0.57534246622630891</v>
      </c>
      <c r="I382" s="158"/>
      <c r="J382" s="80" t="s">
        <v>6369</v>
      </c>
      <c r="K382" s="83" t="s">
        <v>6118</v>
      </c>
    </row>
    <row r="383" spans="1:11" x14ac:dyDescent="0.3">
      <c r="A383" s="149" t="s">
        <v>6741</v>
      </c>
      <c r="B383" s="88" t="s">
        <v>839</v>
      </c>
      <c r="C383" s="150" t="s">
        <v>6114</v>
      </c>
      <c r="D383" s="151"/>
      <c r="E383" s="73"/>
      <c r="F383" s="73">
        <v>1</v>
      </c>
      <c r="G383" s="73">
        <v>52.142857100000001</v>
      </c>
      <c r="H383" s="44">
        <f t="shared" si="7"/>
        <v>0</v>
      </c>
      <c r="I383" s="158"/>
      <c r="J383" s="80" t="s">
        <v>6742</v>
      </c>
    </row>
    <row r="384" spans="1:11" x14ac:dyDescent="0.3">
      <c r="A384" s="149"/>
      <c r="B384" s="88"/>
      <c r="C384" s="150"/>
      <c r="D384" s="151"/>
      <c r="E384" s="73"/>
      <c r="F384" s="73"/>
      <c r="G384" s="73"/>
      <c r="H384" s="135"/>
      <c r="I384" s="148"/>
      <c r="J384" s="80"/>
    </row>
    <row r="385" spans="1:11" x14ac:dyDescent="0.3">
      <c r="A385" s="69" t="s">
        <v>257</v>
      </c>
      <c r="B385" s="88"/>
      <c r="C385" s="150"/>
      <c r="D385" s="151"/>
      <c r="E385" s="73"/>
      <c r="F385" s="73"/>
      <c r="G385" s="73"/>
      <c r="H385" s="135"/>
      <c r="I385" s="148"/>
      <c r="J385" s="80"/>
    </row>
    <row r="386" spans="1:11" x14ac:dyDescent="0.3">
      <c r="A386" s="149" t="s">
        <v>2529</v>
      </c>
      <c r="B386" s="88" t="s">
        <v>840</v>
      </c>
      <c r="C386" s="150" t="s">
        <v>212</v>
      </c>
      <c r="D386" s="151">
        <v>130</v>
      </c>
      <c r="E386" s="73"/>
      <c r="F386" s="73">
        <v>1</v>
      </c>
      <c r="G386" s="135">
        <v>521.42857140000001</v>
      </c>
      <c r="H386" s="44">
        <f t="shared" ref="H386:H413" si="8">(D386*F386)/G386</f>
        <v>0.24931506850681179</v>
      </c>
      <c r="I386" s="80"/>
      <c r="J386" s="83" t="s">
        <v>6743</v>
      </c>
      <c r="K386" s="83" t="s">
        <v>6121</v>
      </c>
    </row>
    <row r="387" spans="1:11" x14ac:dyDescent="0.3">
      <c r="A387" s="149" t="s">
        <v>2529</v>
      </c>
      <c r="B387" s="88" t="s">
        <v>841</v>
      </c>
      <c r="C387" s="150" t="s">
        <v>213</v>
      </c>
      <c r="D387" s="151">
        <v>26.99</v>
      </c>
      <c r="E387" s="73"/>
      <c r="F387" s="73">
        <v>1</v>
      </c>
      <c r="G387" s="135">
        <v>260.7142857</v>
      </c>
      <c r="H387" s="44">
        <f t="shared" si="8"/>
        <v>0.10352328767690538</v>
      </c>
      <c r="I387" s="80"/>
      <c r="J387" s="83" t="s">
        <v>6373</v>
      </c>
      <c r="K387" s="83" t="s">
        <v>6123</v>
      </c>
    </row>
    <row r="388" spans="1:11" x14ac:dyDescent="0.3">
      <c r="A388" s="73" t="s">
        <v>2529</v>
      </c>
      <c r="B388" s="88" t="s">
        <v>842</v>
      </c>
      <c r="C388" s="73" t="s">
        <v>3606</v>
      </c>
      <c r="D388" s="151">
        <v>31.99</v>
      </c>
      <c r="E388" s="73"/>
      <c r="F388" s="73">
        <v>1</v>
      </c>
      <c r="G388" s="135">
        <v>260.7142857</v>
      </c>
      <c r="H388" s="44">
        <f t="shared" si="8"/>
        <v>0.12270136986973705</v>
      </c>
      <c r="I388" s="80"/>
      <c r="J388" s="83" t="s">
        <v>6744</v>
      </c>
      <c r="K388" s="83" t="s">
        <v>6125</v>
      </c>
    </row>
    <row r="389" spans="1:11" x14ac:dyDescent="0.3">
      <c r="A389" s="73" t="s">
        <v>2529</v>
      </c>
      <c r="B389" s="88" t="s">
        <v>843</v>
      </c>
      <c r="C389" s="150" t="s">
        <v>214</v>
      </c>
      <c r="D389" s="151">
        <v>239</v>
      </c>
      <c r="E389" s="73"/>
      <c r="F389" s="73">
        <v>1</v>
      </c>
      <c r="G389" s="135">
        <v>260.7142857</v>
      </c>
      <c r="H389" s="44">
        <f t="shared" si="8"/>
        <v>0.91671232881735409</v>
      </c>
      <c r="I389" s="80"/>
      <c r="J389" s="83" t="s">
        <v>6745</v>
      </c>
      <c r="K389" s="83" t="s">
        <v>6127</v>
      </c>
    </row>
    <row r="390" spans="1:11" x14ac:dyDescent="0.3">
      <c r="A390" s="73" t="s">
        <v>2529</v>
      </c>
      <c r="B390" s="88" t="s">
        <v>844</v>
      </c>
      <c r="C390" s="73" t="s">
        <v>393</v>
      </c>
      <c r="D390" s="151">
        <v>39.99</v>
      </c>
      <c r="E390" s="73"/>
      <c r="F390" s="73">
        <v>1</v>
      </c>
      <c r="G390" s="135">
        <v>208.57142859999999</v>
      </c>
      <c r="H390" s="44">
        <f t="shared" si="8"/>
        <v>0.19173287668606401</v>
      </c>
      <c r="I390" s="80"/>
      <c r="J390" s="83" t="s">
        <v>6376</v>
      </c>
      <c r="K390" s="83" t="s">
        <v>6746</v>
      </c>
    </row>
    <row r="391" spans="1:11" x14ac:dyDescent="0.3">
      <c r="A391" s="73" t="s">
        <v>2529</v>
      </c>
      <c r="B391" s="88" t="s">
        <v>845</v>
      </c>
      <c r="C391" s="150" t="s">
        <v>535</v>
      </c>
      <c r="D391" s="151">
        <v>1.99</v>
      </c>
      <c r="E391" s="73"/>
      <c r="F391" s="73">
        <v>1</v>
      </c>
      <c r="G391" s="135">
        <v>4.345238095</v>
      </c>
      <c r="H391" s="44">
        <f t="shared" si="8"/>
        <v>0.45797260276482044</v>
      </c>
      <c r="I391" s="80"/>
      <c r="J391" s="83" t="s">
        <v>6128</v>
      </c>
      <c r="K391" s="83" t="s">
        <v>6129</v>
      </c>
    </row>
    <row r="392" spans="1:11" x14ac:dyDescent="0.3">
      <c r="A392" s="73" t="s">
        <v>2529</v>
      </c>
      <c r="B392" s="88" t="s">
        <v>846</v>
      </c>
      <c r="C392" s="150" t="s">
        <v>536</v>
      </c>
      <c r="D392" s="151">
        <v>20</v>
      </c>
      <c r="E392" s="73"/>
      <c r="F392" s="73">
        <v>1</v>
      </c>
      <c r="G392" s="135">
        <v>52.142857139999997</v>
      </c>
      <c r="H392" s="44">
        <f t="shared" si="8"/>
        <v>0.38356164385663355</v>
      </c>
      <c r="I392" s="80"/>
      <c r="J392" s="83" t="s">
        <v>6747</v>
      </c>
    </row>
    <row r="393" spans="1:11" x14ac:dyDescent="0.3">
      <c r="A393" s="73" t="s">
        <v>2530</v>
      </c>
      <c r="B393" s="88" t="s">
        <v>847</v>
      </c>
      <c r="C393" s="73" t="s">
        <v>216</v>
      </c>
      <c r="D393" s="151">
        <v>144</v>
      </c>
      <c r="E393" s="73"/>
      <c r="F393" s="73">
        <v>1</v>
      </c>
      <c r="G393" s="135">
        <v>52.142857139999997</v>
      </c>
      <c r="H393" s="44">
        <f t="shared" si="8"/>
        <v>2.7616438357677615</v>
      </c>
      <c r="I393" s="80"/>
      <c r="J393" s="83" t="s">
        <v>6131</v>
      </c>
    </row>
    <row r="394" spans="1:11" x14ac:dyDescent="0.3">
      <c r="A394" s="73" t="s">
        <v>2531</v>
      </c>
      <c r="B394" s="88" t="s">
        <v>848</v>
      </c>
      <c r="C394" s="73" t="s">
        <v>6381</v>
      </c>
      <c r="D394" s="151">
        <v>130</v>
      </c>
      <c r="E394" s="73"/>
      <c r="F394" s="73">
        <v>1</v>
      </c>
      <c r="G394" s="135">
        <v>52.142857139999997</v>
      </c>
      <c r="H394" s="44">
        <f t="shared" si="8"/>
        <v>2.4931506850681182</v>
      </c>
      <c r="I394" s="80"/>
      <c r="J394" s="83" t="s">
        <v>6382</v>
      </c>
    </row>
    <row r="395" spans="1:11" x14ac:dyDescent="0.3">
      <c r="A395" s="73" t="s">
        <v>6748</v>
      </c>
      <c r="B395" s="88" t="s">
        <v>849</v>
      </c>
      <c r="C395" s="150" t="s">
        <v>537</v>
      </c>
      <c r="D395" s="151">
        <v>50</v>
      </c>
      <c r="E395" s="73"/>
      <c r="F395" s="73">
        <v>1</v>
      </c>
      <c r="G395" s="135">
        <v>521.42857140000001</v>
      </c>
      <c r="H395" s="44">
        <f t="shared" si="8"/>
        <v>9.5890410964158374E-2</v>
      </c>
      <c r="I395" s="80"/>
      <c r="J395" s="83" t="s">
        <v>6133</v>
      </c>
    </row>
    <row r="396" spans="1:11" x14ac:dyDescent="0.3">
      <c r="A396" s="73" t="s">
        <v>4203</v>
      </c>
      <c r="B396" s="88" t="s">
        <v>850</v>
      </c>
      <c r="C396" s="73" t="s">
        <v>359</v>
      </c>
      <c r="D396" s="151">
        <v>6.99</v>
      </c>
      <c r="E396" s="73"/>
      <c r="F396" s="73">
        <v>1</v>
      </c>
      <c r="G396" s="135">
        <v>52.142857139999997</v>
      </c>
      <c r="H396" s="44">
        <f t="shared" si="8"/>
        <v>0.13405479452789343</v>
      </c>
      <c r="I396" s="80"/>
      <c r="J396" s="83" t="s">
        <v>6134</v>
      </c>
      <c r="K396" s="83" t="s">
        <v>6135</v>
      </c>
    </row>
    <row r="397" spans="1:11" x14ac:dyDescent="0.3">
      <c r="A397" s="73" t="s">
        <v>4203</v>
      </c>
      <c r="B397" s="88" t="s">
        <v>851</v>
      </c>
      <c r="C397" s="73" t="s">
        <v>538</v>
      </c>
      <c r="D397" s="151">
        <v>5.09</v>
      </c>
      <c r="E397" s="73"/>
      <c r="F397" s="73">
        <v>1</v>
      </c>
      <c r="G397" s="135">
        <v>52.142857139999997</v>
      </c>
      <c r="H397" s="44">
        <f t="shared" si="8"/>
        <v>9.7616438361513236E-2</v>
      </c>
      <c r="I397" s="80"/>
      <c r="J397" s="83" t="s">
        <v>6383</v>
      </c>
      <c r="K397" s="83" t="s">
        <v>6749</v>
      </c>
    </row>
    <row r="398" spans="1:11" x14ac:dyDescent="0.3">
      <c r="A398" s="73" t="s">
        <v>4202</v>
      </c>
      <c r="B398" s="88" t="s">
        <v>852</v>
      </c>
      <c r="C398" s="150" t="s">
        <v>539</v>
      </c>
      <c r="D398" s="151">
        <v>2.79</v>
      </c>
      <c r="E398" s="73"/>
      <c r="F398" s="73">
        <v>1</v>
      </c>
      <c r="G398" s="135">
        <v>52.142857139999997</v>
      </c>
      <c r="H398" s="44">
        <f t="shared" si="8"/>
        <v>5.3506849318000378E-2</v>
      </c>
      <c r="I398" s="80"/>
      <c r="J398" s="83" t="s">
        <v>6384</v>
      </c>
      <c r="K398" s="83" t="s">
        <v>6138</v>
      </c>
    </row>
    <row r="399" spans="1:11" x14ac:dyDescent="0.3">
      <c r="A399" s="73" t="s">
        <v>4202</v>
      </c>
      <c r="B399" s="88" t="s">
        <v>853</v>
      </c>
      <c r="C399" s="150" t="s">
        <v>540</v>
      </c>
      <c r="D399" s="151">
        <v>1.2</v>
      </c>
      <c r="E399" s="73"/>
      <c r="F399" s="73">
        <v>1</v>
      </c>
      <c r="G399" s="135">
        <v>52.142857139999997</v>
      </c>
      <c r="H399" s="44">
        <f t="shared" si="8"/>
        <v>2.3013698631398013E-2</v>
      </c>
      <c r="I399" s="80"/>
      <c r="J399" s="83" t="s">
        <v>6385</v>
      </c>
      <c r="K399" s="83" t="s">
        <v>6140</v>
      </c>
    </row>
    <row r="400" spans="1:11" x14ac:dyDescent="0.3">
      <c r="A400" s="73" t="s">
        <v>4203</v>
      </c>
      <c r="B400" s="88" t="s">
        <v>854</v>
      </c>
      <c r="C400" s="150" t="s">
        <v>541</v>
      </c>
      <c r="D400" s="151">
        <v>3.99</v>
      </c>
      <c r="E400" s="73"/>
      <c r="F400" s="73">
        <v>1</v>
      </c>
      <c r="G400" s="135">
        <v>52.142857139999997</v>
      </c>
      <c r="H400" s="44">
        <f t="shared" si="8"/>
        <v>7.6520547949398401E-2</v>
      </c>
      <c r="I400" s="80"/>
      <c r="J400" s="83" t="s">
        <v>6386</v>
      </c>
      <c r="K400" s="83" t="s">
        <v>6142</v>
      </c>
    </row>
    <row r="401" spans="1:11" x14ac:dyDescent="0.3">
      <c r="A401" s="73" t="s">
        <v>4203</v>
      </c>
      <c r="B401" s="88" t="s">
        <v>855</v>
      </c>
      <c r="C401" s="150" t="s">
        <v>358</v>
      </c>
      <c r="D401" s="151">
        <v>4.99</v>
      </c>
      <c r="E401" s="73"/>
      <c r="F401" s="73">
        <v>1</v>
      </c>
      <c r="G401" s="135">
        <v>52.142857139999997</v>
      </c>
      <c r="H401" s="44">
        <f t="shared" si="8"/>
        <v>9.5698630142230068E-2</v>
      </c>
      <c r="I401" s="80"/>
      <c r="J401" s="83" t="s">
        <v>1910</v>
      </c>
      <c r="K401" s="83" t="s">
        <v>6144</v>
      </c>
    </row>
    <row r="402" spans="1:11" x14ac:dyDescent="0.3">
      <c r="A402" s="73" t="s">
        <v>4203</v>
      </c>
      <c r="B402" s="88" t="s">
        <v>856</v>
      </c>
      <c r="C402" s="150" t="s">
        <v>542</v>
      </c>
      <c r="D402" s="151">
        <v>4.99</v>
      </c>
      <c r="E402" s="73"/>
      <c r="F402" s="73">
        <v>1</v>
      </c>
      <c r="G402" s="135">
        <v>52.142857139999997</v>
      </c>
      <c r="H402" s="44">
        <f t="shared" si="8"/>
        <v>9.5698630142230068E-2</v>
      </c>
      <c r="I402" s="80"/>
      <c r="J402" s="83" t="s">
        <v>1910</v>
      </c>
      <c r="K402" s="83" t="s">
        <v>6145</v>
      </c>
    </row>
    <row r="403" spans="1:11" x14ac:dyDescent="0.3">
      <c r="A403" s="73" t="s">
        <v>4203</v>
      </c>
      <c r="B403" s="88" t="s">
        <v>857</v>
      </c>
      <c r="C403" s="150" t="s">
        <v>543</v>
      </c>
      <c r="D403" s="151">
        <v>3.99</v>
      </c>
      <c r="E403" s="73"/>
      <c r="F403" s="73">
        <v>1</v>
      </c>
      <c r="G403" s="135">
        <v>52.142857139999997</v>
      </c>
      <c r="H403" s="44">
        <f t="shared" si="8"/>
        <v>7.6520547949398401E-2</v>
      </c>
      <c r="I403" s="80"/>
      <c r="J403" s="83" t="s">
        <v>6387</v>
      </c>
      <c r="K403" s="83" t="s">
        <v>6147</v>
      </c>
    </row>
    <row r="404" spans="1:11" x14ac:dyDescent="0.3">
      <c r="A404" s="73" t="s">
        <v>362</v>
      </c>
      <c r="B404" s="88" t="s">
        <v>858</v>
      </c>
      <c r="C404" s="73" t="s">
        <v>217</v>
      </c>
      <c r="D404" s="151">
        <v>27</v>
      </c>
      <c r="E404" s="73"/>
      <c r="F404" s="73"/>
      <c r="G404" s="135">
        <v>4.345238095</v>
      </c>
      <c r="H404" s="44">
        <f t="shared" si="8"/>
        <v>0</v>
      </c>
      <c r="I404" s="80"/>
      <c r="K404" s="83" t="s">
        <v>6750</v>
      </c>
    </row>
    <row r="405" spans="1:11" x14ac:dyDescent="0.3">
      <c r="A405" s="149" t="s">
        <v>219</v>
      </c>
      <c r="B405" s="88" t="s">
        <v>859</v>
      </c>
      <c r="C405" s="150" t="s">
        <v>219</v>
      </c>
      <c r="D405" s="151">
        <v>150.5</v>
      </c>
      <c r="E405" s="73">
        <v>1</v>
      </c>
      <c r="F405" s="73">
        <v>1</v>
      </c>
      <c r="G405" s="135">
        <v>52.142857139999997</v>
      </c>
      <c r="H405" s="44">
        <f t="shared" si="8"/>
        <v>2.8863013700211675</v>
      </c>
      <c r="I405" s="80"/>
      <c r="K405" s="83" t="s">
        <v>2548</v>
      </c>
    </row>
    <row r="406" spans="1:11" x14ac:dyDescent="0.3">
      <c r="A406" s="73" t="s">
        <v>6150</v>
      </c>
      <c r="B406" s="88" t="s">
        <v>860</v>
      </c>
      <c r="C406" s="73" t="s">
        <v>218</v>
      </c>
      <c r="D406" s="151">
        <v>20</v>
      </c>
      <c r="E406" s="73"/>
      <c r="F406" s="73">
        <v>1</v>
      </c>
      <c r="G406" s="135">
        <v>1</v>
      </c>
      <c r="H406" s="44">
        <f t="shared" si="8"/>
        <v>20</v>
      </c>
      <c r="I406" s="80"/>
      <c r="J406" s="83" t="s">
        <v>6751</v>
      </c>
    </row>
    <row r="407" spans="1:11" x14ac:dyDescent="0.3">
      <c r="A407" s="73" t="s">
        <v>220</v>
      </c>
      <c r="B407" s="88" t="s">
        <v>861</v>
      </c>
      <c r="C407" s="73" t="s">
        <v>6152</v>
      </c>
      <c r="D407" s="151">
        <v>264</v>
      </c>
      <c r="E407" s="73"/>
      <c r="F407" s="73">
        <v>1</v>
      </c>
      <c r="G407" s="135">
        <v>52.142857139999997</v>
      </c>
      <c r="H407" s="44">
        <f t="shared" si="8"/>
        <v>5.0630136989075627</v>
      </c>
      <c r="I407" s="80"/>
      <c r="J407" s="156" t="s">
        <v>6752</v>
      </c>
      <c r="K407" s="83" t="s">
        <v>6753</v>
      </c>
    </row>
    <row r="408" spans="1:11" x14ac:dyDescent="0.3">
      <c r="A408" s="149" t="s">
        <v>364</v>
      </c>
      <c r="B408" s="88" t="s">
        <v>862</v>
      </c>
      <c r="C408" s="73" t="s">
        <v>6155</v>
      </c>
      <c r="D408" s="151">
        <v>205.86</v>
      </c>
      <c r="E408" s="73"/>
      <c r="F408" s="73">
        <v>1</v>
      </c>
      <c r="G408" s="135">
        <v>52.142857139999997</v>
      </c>
      <c r="H408" s="44">
        <f t="shared" si="8"/>
        <v>3.9480000002163291</v>
      </c>
      <c r="I408" s="80"/>
      <c r="J408" s="83" t="s">
        <v>6156</v>
      </c>
      <c r="K408" s="83" t="s">
        <v>6754</v>
      </c>
    </row>
    <row r="409" spans="1:11" x14ac:dyDescent="0.3">
      <c r="A409" s="149" t="s">
        <v>364</v>
      </c>
      <c r="B409" s="88" t="s">
        <v>863</v>
      </c>
      <c r="C409" s="157" t="s">
        <v>221</v>
      </c>
      <c r="D409" s="151">
        <v>225</v>
      </c>
      <c r="E409" s="73"/>
      <c r="F409" s="73">
        <v>1</v>
      </c>
      <c r="G409" s="135">
        <v>52.142857139999997</v>
      </c>
      <c r="H409" s="44">
        <f t="shared" si="8"/>
        <v>4.3150684933871277</v>
      </c>
      <c r="I409" s="80"/>
      <c r="J409" s="83" t="s">
        <v>6755</v>
      </c>
    </row>
    <row r="410" spans="1:11" x14ac:dyDescent="0.3">
      <c r="A410" s="149"/>
      <c r="B410" s="88"/>
      <c r="C410" s="178" t="s">
        <v>7034</v>
      </c>
      <c r="D410" s="151">
        <v>232.5</v>
      </c>
      <c r="E410" s="73"/>
      <c r="F410" s="73">
        <v>1</v>
      </c>
      <c r="G410" s="135">
        <v>52.142857139999997</v>
      </c>
      <c r="H410" s="44">
        <f t="shared" si="8"/>
        <v>4.458904109833365</v>
      </c>
      <c r="I410" s="80"/>
    </row>
    <row r="411" spans="1:11" x14ac:dyDescent="0.3">
      <c r="A411" s="149" t="s">
        <v>2545</v>
      </c>
      <c r="B411" s="88" t="s">
        <v>864</v>
      </c>
      <c r="C411" s="150" t="s">
        <v>222</v>
      </c>
      <c r="D411" s="151">
        <v>80</v>
      </c>
      <c r="E411" s="73">
        <v>1</v>
      </c>
      <c r="F411" s="73">
        <v>1</v>
      </c>
      <c r="G411" s="135">
        <v>521.42857140000001</v>
      </c>
      <c r="H411" s="44">
        <f t="shared" si="8"/>
        <v>0.15342465754265341</v>
      </c>
      <c r="I411" s="80"/>
      <c r="K411" s="83" t="s">
        <v>6756</v>
      </c>
    </row>
    <row r="412" spans="1:11" x14ac:dyDescent="0.3">
      <c r="A412" s="149" t="s">
        <v>2545</v>
      </c>
      <c r="B412" s="88" t="s">
        <v>865</v>
      </c>
      <c r="C412" s="157" t="s">
        <v>6161</v>
      </c>
      <c r="D412" s="151">
        <v>6</v>
      </c>
      <c r="E412" s="73">
        <v>6</v>
      </c>
      <c r="F412" s="73">
        <v>1</v>
      </c>
      <c r="G412" s="135">
        <v>521.42857140000001</v>
      </c>
      <c r="H412" s="44">
        <f t="shared" si="8"/>
        <v>1.1506849315699005E-2</v>
      </c>
      <c r="I412" s="80"/>
      <c r="J412" s="83" t="s">
        <v>6757</v>
      </c>
      <c r="K412" s="83" t="s">
        <v>6758</v>
      </c>
    </row>
    <row r="413" spans="1:11" x14ac:dyDescent="0.3">
      <c r="A413" s="73" t="s">
        <v>2546</v>
      </c>
      <c r="B413" s="88" t="s">
        <v>866</v>
      </c>
      <c r="C413" s="73" t="s">
        <v>544</v>
      </c>
      <c r="D413" s="151">
        <v>20</v>
      </c>
      <c r="E413" s="73"/>
      <c r="F413" s="73">
        <v>1</v>
      </c>
      <c r="G413" s="135">
        <v>52.142857139999997</v>
      </c>
      <c r="H413" s="44">
        <f t="shared" si="8"/>
        <v>0.38356164385663355</v>
      </c>
      <c r="I413" s="80"/>
      <c r="J413" s="156" t="s">
        <v>6759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L329"/>
  <sheetViews>
    <sheetView zoomScale="80" zoomScaleNormal="80" workbookViewId="0">
      <pane ySplit="4" topLeftCell="A281" activePane="bottomLeft" state="frozen"/>
      <selection activeCell="G6" sqref="G6"/>
      <selection pane="bottomLeft" activeCell="D318" sqref="B263:L326"/>
    </sheetView>
  </sheetViews>
  <sheetFormatPr defaultRowHeight="14" x14ac:dyDescent="0.3"/>
  <cols>
    <col min="1" max="1" width="2.58203125" customWidth="1"/>
    <col min="2" max="2" width="24.83203125" customWidth="1"/>
    <col min="3" max="3" width="7.75" customWidth="1"/>
    <col min="4" max="4" width="44.75" customWidth="1"/>
    <col min="5" max="5" width="12.58203125" style="105" customWidth="1"/>
    <col min="6" max="6" width="11.75" customWidth="1"/>
    <col min="7" max="7" width="10.75" customWidth="1"/>
    <col min="8" max="8" width="17.75" style="10" customWidth="1"/>
    <col min="9" max="9" width="14.33203125" style="10" bestFit="1" customWidth="1"/>
    <col min="10" max="10" width="12.33203125" style="10" customWidth="1"/>
  </cols>
  <sheetData>
    <row r="2" spans="2:10" x14ac:dyDescent="0.3">
      <c r="B2" s="6" t="s">
        <v>427</v>
      </c>
    </row>
    <row r="3" spans="2:10" x14ac:dyDescent="0.3">
      <c r="B3" s="18" t="s">
        <v>8</v>
      </c>
      <c r="C3" s="18" t="s">
        <v>0</v>
      </c>
      <c r="D3" s="18" t="s">
        <v>1</v>
      </c>
      <c r="E3" s="106" t="s">
        <v>578</v>
      </c>
      <c r="F3" s="47" t="s">
        <v>3</v>
      </c>
      <c r="G3" s="47" t="s">
        <v>4</v>
      </c>
      <c r="H3" s="48" t="s">
        <v>5</v>
      </c>
      <c r="I3" s="48" t="s">
        <v>6</v>
      </c>
      <c r="J3" s="17"/>
    </row>
    <row r="4" spans="2:10" x14ac:dyDescent="0.3">
      <c r="B4" s="18" t="s">
        <v>7</v>
      </c>
      <c r="C4" s="19"/>
      <c r="D4" s="19"/>
      <c r="E4" s="107"/>
      <c r="F4" s="19"/>
      <c r="G4" s="19"/>
      <c r="H4" s="20"/>
      <c r="I4" s="20"/>
    </row>
    <row r="5" spans="2:10" x14ac:dyDescent="0.3">
      <c r="B5" s="19"/>
      <c r="C5" s="27">
        <v>1</v>
      </c>
      <c r="D5" s="27" t="s">
        <v>16</v>
      </c>
      <c r="E5" s="107">
        <v>0.68</v>
      </c>
      <c r="F5" s="27">
        <v>1</v>
      </c>
      <c r="G5" s="27">
        <v>2</v>
      </c>
      <c r="H5" s="44">
        <v>1</v>
      </c>
      <c r="I5" s="20">
        <f>+(E5*G5)/H5</f>
        <v>1.36</v>
      </c>
    </row>
    <row r="6" spans="2:10" x14ac:dyDescent="0.3">
      <c r="B6" s="19"/>
      <c r="C6" s="27">
        <v>2</v>
      </c>
      <c r="D6" s="27" t="s">
        <v>17</v>
      </c>
      <c r="E6" s="107">
        <v>1.9</v>
      </c>
      <c r="F6" s="27">
        <v>1</v>
      </c>
      <c r="G6" s="27">
        <v>1</v>
      </c>
      <c r="H6" s="44">
        <v>1</v>
      </c>
      <c r="I6" s="20">
        <f t="shared" ref="I6:I36" si="0">+(E6*G6)/H6</f>
        <v>1.9</v>
      </c>
    </row>
    <row r="7" spans="2:10" x14ac:dyDescent="0.3">
      <c r="B7" s="19"/>
      <c r="C7" s="27">
        <v>3</v>
      </c>
      <c r="D7" s="27" t="s">
        <v>579</v>
      </c>
      <c r="E7" s="107">
        <v>0.75</v>
      </c>
      <c r="F7" s="27">
        <v>1</v>
      </c>
      <c r="G7" s="27">
        <v>1</v>
      </c>
      <c r="H7" s="44">
        <v>1</v>
      </c>
      <c r="I7" s="20">
        <f t="shared" si="0"/>
        <v>0.75</v>
      </c>
      <c r="J7" s="25"/>
    </row>
    <row r="8" spans="2:10" x14ac:dyDescent="0.3">
      <c r="B8" s="19"/>
      <c r="C8" s="27">
        <v>4</v>
      </c>
      <c r="D8" s="27" t="s">
        <v>18</v>
      </c>
      <c r="E8" s="107">
        <v>1.05</v>
      </c>
      <c r="F8" s="27">
        <v>1</v>
      </c>
      <c r="G8" s="27">
        <v>1</v>
      </c>
      <c r="H8" s="44">
        <v>1.25</v>
      </c>
      <c r="I8" s="20">
        <f t="shared" si="0"/>
        <v>0.84000000000000008</v>
      </c>
      <c r="J8" s="25"/>
    </row>
    <row r="9" spans="2:10" x14ac:dyDescent="0.3">
      <c r="B9" s="19"/>
      <c r="C9" s="27">
        <v>5</v>
      </c>
      <c r="D9" s="27" t="s">
        <v>258</v>
      </c>
      <c r="E9" s="107">
        <v>0.89</v>
      </c>
      <c r="F9" s="27">
        <v>6</v>
      </c>
      <c r="G9" s="27">
        <v>1</v>
      </c>
      <c r="H9" s="44">
        <v>3</v>
      </c>
      <c r="I9" s="20">
        <f t="shared" si="0"/>
        <v>0.29666666666666669</v>
      </c>
      <c r="J9" s="25"/>
    </row>
    <row r="10" spans="2:10" x14ac:dyDescent="0.3">
      <c r="B10" s="19"/>
      <c r="C10" s="27">
        <v>6</v>
      </c>
      <c r="D10" s="27" t="s">
        <v>931</v>
      </c>
      <c r="E10" s="107">
        <v>2.5499999999999998</v>
      </c>
      <c r="F10" s="27">
        <v>1</v>
      </c>
      <c r="G10" s="27">
        <v>1</v>
      </c>
      <c r="H10" s="44">
        <v>2</v>
      </c>
      <c r="I10" s="20">
        <f t="shared" si="0"/>
        <v>1.2749999999999999</v>
      </c>
    </row>
    <row r="11" spans="2:10" x14ac:dyDescent="0.3">
      <c r="B11" s="19"/>
      <c r="C11" s="27">
        <v>7</v>
      </c>
      <c r="D11" s="27" t="s">
        <v>932</v>
      </c>
      <c r="E11" s="107">
        <v>2.21</v>
      </c>
      <c r="F11" s="27">
        <v>4</v>
      </c>
      <c r="G11" s="27">
        <v>1</v>
      </c>
      <c r="H11" s="44">
        <v>4</v>
      </c>
      <c r="I11" s="20">
        <f t="shared" si="0"/>
        <v>0.55249999999999999</v>
      </c>
    </row>
    <row r="12" spans="2:10" x14ac:dyDescent="0.3">
      <c r="B12" s="19"/>
      <c r="C12" s="27">
        <v>8</v>
      </c>
      <c r="D12" s="27" t="s">
        <v>933</v>
      </c>
      <c r="E12" s="107">
        <v>2.59</v>
      </c>
      <c r="F12" s="27">
        <v>1</v>
      </c>
      <c r="G12" s="27">
        <v>1</v>
      </c>
      <c r="H12" s="44">
        <v>1.8</v>
      </c>
      <c r="I12" s="20">
        <f t="shared" si="0"/>
        <v>1.4388888888888889</v>
      </c>
    </row>
    <row r="13" spans="2:10" x14ac:dyDescent="0.3">
      <c r="B13" s="19"/>
      <c r="C13" s="27">
        <v>9</v>
      </c>
      <c r="D13" s="27" t="s">
        <v>223</v>
      </c>
      <c r="E13" s="107">
        <v>1.58</v>
      </c>
      <c r="F13" s="27">
        <v>1</v>
      </c>
      <c r="G13" s="27">
        <v>1</v>
      </c>
      <c r="H13" s="44">
        <v>2</v>
      </c>
      <c r="I13" s="20">
        <f t="shared" si="0"/>
        <v>0.79</v>
      </c>
    </row>
    <row r="14" spans="2:10" x14ac:dyDescent="0.3">
      <c r="B14" s="19"/>
      <c r="C14" s="27">
        <v>10</v>
      </c>
      <c r="D14" s="27" t="s">
        <v>21</v>
      </c>
      <c r="E14" s="107">
        <v>1</v>
      </c>
      <c r="F14" s="27">
        <v>1</v>
      </c>
      <c r="G14" s="27">
        <v>1</v>
      </c>
      <c r="H14" s="44">
        <v>1</v>
      </c>
      <c r="I14" s="20">
        <f t="shared" si="0"/>
        <v>1</v>
      </c>
    </row>
    <row r="15" spans="2:10" x14ac:dyDescent="0.3">
      <c r="B15" s="19"/>
      <c r="C15" s="27">
        <v>11</v>
      </c>
      <c r="D15" s="27" t="s">
        <v>934</v>
      </c>
      <c r="E15" s="107">
        <v>2.1</v>
      </c>
      <c r="F15" s="27">
        <v>1</v>
      </c>
      <c r="G15" s="27">
        <v>1</v>
      </c>
      <c r="H15" s="44">
        <v>4</v>
      </c>
      <c r="I15" s="20">
        <f t="shared" si="0"/>
        <v>0.52500000000000002</v>
      </c>
    </row>
    <row r="16" spans="2:10" x14ac:dyDescent="0.3">
      <c r="B16" s="19"/>
      <c r="C16" s="27">
        <v>12</v>
      </c>
      <c r="D16" s="27" t="s">
        <v>935</v>
      </c>
      <c r="E16" s="107">
        <v>3.15</v>
      </c>
      <c r="F16" s="27">
        <v>5</v>
      </c>
      <c r="G16" s="27">
        <v>1</v>
      </c>
      <c r="H16" s="44">
        <v>3.2</v>
      </c>
      <c r="I16" s="20">
        <f t="shared" si="0"/>
        <v>0.98437499999999989</v>
      </c>
    </row>
    <row r="17" spans="2:9" x14ac:dyDescent="0.3">
      <c r="B17" s="19"/>
      <c r="C17" s="27">
        <v>13</v>
      </c>
      <c r="D17" s="27" t="s">
        <v>936</v>
      </c>
      <c r="E17" s="107">
        <v>1.8</v>
      </c>
      <c r="F17" s="27">
        <v>1</v>
      </c>
      <c r="G17" s="27">
        <v>1</v>
      </c>
      <c r="H17" s="44">
        <v>1</v>
      </c>
      <c r="I17" s="20">
        <f t="shared" si="0"/>
        <v>1.8</v>
      </c>
    </row>
    <row r="18" spans="2:9" x14ac:dyDescent="0.3">
      <c r="B18" s="19"/>
      <c r="C18" s="27">
        <v>14</v>
      </c>
      <c r="D18" s="27" t="s">
        <v>937</v>
      </c>
      <c r="E18" s="107">
        <v>1.31</v>
      </c>
      <c r="F18" s="27">
        <v>3</v>
      </c>
      <c r="G18" s="27">
        <v>1</v>
      </c>
      <c r="H18" s="44">
        <v>1.5</v>
      </c>
      <c r="I18" s="20">
        <f t="shared" si="0"/>
        <v>0.87333333333333341</v>
      </c>
    </row>
    <row r="19" spans="2:9" x14ac:dyDescent="0.3">
      <c r="B19" s="19"/>
      <c r="C19" s="27">
        <v>15</v>
      </c>
      <c r="D19" s="27" t="s">
        <v>225</v>
      </c>
      <c r="E19" s="107">
        <v>3.25</v>
      </c>
      <c r="F19" s="27">
        <v>1</v>
      </c>
      <c r="G19" s="27">
        <v>1</v>
      </c>
      <c r="H19" s="44">
        <v>1</v>
      </c>
      <c r="I19" s="20">
        <f t="shared" si="0"/>
        <v>3.25</v>
      </c>
    </row>
    <row r="20" spans="2:9" x14ac:dyDescent="0.3">
      <c r="B20" s="19"/>
      <c r="C20" s="27">
        <v>16</v>
      </c>
      <c r="D20" s="27" t="s">
        <v>938</v>
      </c>
      <c r="E20" s="107">
        <v>1.31</v>
      </c>
      <c r="F20" s="27">
        <v>1</v>
      </c>
      <c r="G20" s="27">
        <v>1</v>
      </c>
      <c r="H20" s="44">
        <v>2.2999999999999998</v>
      </c>
      <c r="I20" s="20">
        <f t="shared" si="0"/>
        <v>0.56956521739130439</v>
      </c>
    </row>
    <row r="21" spans="2:9" x14ac:dyDescent="0.3">
      <c r="B21" s="19"/>
      <c r="C21" s="27">
        <v>17</v>
      </c>
      <c r="D21" s="27" t="s">
        <v>227</v>
      </c>
      <c r="E21" s="107">
        <v>1.48</v>
      </c>
      <c r="F21" s="27">
        <v>1</v>
      </c>
      <c r="G21" s="27">
        <v>1</v>
      </c>
      <c r="H21" s="44">
        <v>5</v>
      </c>
      <c r="I21" s="20">
        <f t="shared" si="0"/>
        <v>0.29599999999999999</v>
      </c>
    </row>
    <row r="22" spans="2:9" x14ac:dyDescent="0.3">
      <c r="B22" s="19"/>
      <c r="C22" s="27">
        <v>18</v>
      </c>
      <c r="D22" s="27" t="s">
        <v>27</v>
      </c>
      <c r="E22" s="107">
        <v>0.94</v>
      </c>
      <c r="F22" s="27">
        <v>1</v>
      </c>
      <c r="G22" s="27">
        <v>1</v>
      </c>
      <c r="H22" s="44">
        <v>2</v>
      </c>
      <c r="I22" s="20">
        <f t="shared" si="0"/>
        <v>0.47</v>
      </c>
    </row>
    <row r="23" spans="2:9" x14ac:dyDescent="0.3">
      <c r="B23" s="19"/>
      <c r="C23" s="27">
        <v>19</v>
      </c>
      <c r="D23" s="27" t="s">
        <v>939</v>
      </c>
      <c r="E23" s="107">
        <v>1.42</v>
      </c>
      <c r="F23" s="27">
        <v>1</v>
      </c>
      <c r="G23" s="27">
        <v>1</v>
      </c>
      <c r="H23" s="44">
        <v>1.9</v>
      </c>
      <c r="I23" s="20">
        <f t="shared" si="0"/>
        <v>0.74736842105263157</v>
      </c>
    </row>
    <row r="24" spans="2:9" x14ac:dyDescent="0.3">
      <c r="B24" s="19"/>
      <c r="C24" s="27">
        <v>20</v>
      </c>
      <c r="D24" s="27" t="s">
        <v>259</v>
      </c>
      <c r="E24" s="107">
        <v>1.26</v>
      </c>
      <c r="F24" s="27">
        <v>1</v>
      </c>
      <c r="G24" s="27">
        <v>1</v>
      </c>
      <c r="H24" s="44">
        <v>18</v>
      </c>
      <c r="I24" s="20">
        <f t="shared" si="0"/>
        <v>7.0000000000000007E-2</v>
      </c>
    </row>
    <row r="25" spans="2:9" x14ac:dyDescent="0.3">
      <c r="B25" s="19"/>
      <c r="C25" s="27">
        <v>21</v>
      </c>
      <c r="D25" s="27" t="s">
        <v>41</v>
      </c>
      <c r="E25" s="107">
        <v>1.58</v>
      </c>
      <c r="F25" s="27">
        <v>6</v>
      </c>
      <c r="G25" s="27">
        <v>1</v>
      </c>
      <c r="H25" s="44">
        <v>1.5</v>
      </c>
      <c r="I25" s="20">
        <f t="shared" si="0"/>
        <v>1.0533333333333335</v>
      </c>
    </row>
    <row r="26" spans="2:9" x14ac:dyDescent="0.3">
      <c r="B26" s="19"/>
      <c r="C26" s="27">
        <v>22</v>
      </c>
      <c r="D26" s="27" t="s">
        <v>940</v>
      </c>
      <c r="E26" s="107">
        <v>0.04</v>
      </c>
      <c r="F26" s="27">
        <v>1</v>
      </c>
      <c r="G26" s="27">
        <v>1</v>
      </c>
      <c r="H26" s="44">
        <v>1</v>
      </c>
      <c r="I26" s="20">
        <f t="shared" si="0"/>
        <v>0.04</v>
      </c>
    </row>
    <row r="27" spans="2:9" x14ac:dyDescent="0.3">
      <c r="B27" s="19"/>
      <c r="C27" s="27">
        <v>23</v>
      </c>
      <c r="D27" s="27" t="s">
        <v>941</v>
      </c>
      <c r="E27" s="107">
        <v>0.45</v>
      </c>
      <c r="F27" s="27">
        <v>1</v>
      </c>
      <c r="G27" s="27">
        <v>1</v>
      </c>
      <c r="H27" s="44">
        <v>2</v>
      </c>
      <c r="I27" s="20">
        <f t="shared" si="0"/>
        <v>0.22500000000000001</v>
      </c>
    </row>
    <row r="28" spans="2:9" x14ac:dyDescent="0.3">
      <c r="B28" s="19"/>
      <c r="C28" s="27">
        <v>24</v>
      </c>
      <c r="D28" s="27" t="s">
        <v>942</v>
      </c>
      <c r="E28" s="107">
        <v>0.11</v>
      </c>
      <c r="F28" s="27">
        <v>1</v>
      </c>
      <c r="G28" s="27">
        <v>1</v>
      </c>
      <c r="H28" s="44">
        <v>1</v>
      </c>
      <c r="I28" s="20">
        <f t="shared" si="0"/>
        <v>0.11</v>
      </c>
    </row>
    <row r="29" spans="2:9" x14ac:dyDescent="0.3">
      <c r="B29" s="19"/>
      <c r="C29" s="27">
        <v>25</v>
      </c>
      <c r="D29" s="27" t="s">
        <v>943</v>
      </c>
      <c r="E29" s="107">
        <v>0.37</v>
      </c>
      <c r="F29" s="27">
        <v>1</v>
      </c>
      <c r="G29" s="27">
        <v>1</v>
      </c>
      <c r="H29" s="44">
        <v>1.5</v>
      </c>
      <c r="I29" s="20">
        <f t="shared" si="0"/>
        <v>0.24666666666666667</v>
      </c>
    </row>
    <row r="30" spans="2:9" x14ac:dyDescent="0.3">
      <c r="B30" s="19"/>
      <c r="C30" s="27">
        <v>26</v>
      </c>
      <c r="D30" s="27" t="s">
        <v>260</v>
      </c>
      <c r="E30" s="107">
        <v>0.26</v>
      </c>
      <c r="F30" s="27">
        <v>1</v>
      </c>
      <c r="G30" s="27">
        <v>1</v>
      </c>
      <c r="H30" s="44">
        <v>4</v>
      </c>
      <c r="I30" s="20">
        <f t="shared" si="0"/>
        <v>6.5000000000000002E-2</v>
      </c>
    </row>
    <row r="31" spans="2:9" x14ac:dyDescent="0.3">
      <c r="B31" s="19"/>
      <c r="C31" s="27">
        <v>27</v>
      </c>
      <c r="D31" s="27" t="s">
        <v>31</v>
      </c>
      <c r="E31" s="107">
        <v>0.95</v>
      </c>
      <c r="F31" s="27">
        <v>1</v>
      </c>
      <c r="G31" s="27">
        <v>1</v>
      </c>
      <c r="H31" s="44">
        <v>1</v>
      </c>
      <c r="I31" s="20">
        <f t="shared" si="0"/>
        <v>0.95</v>
      </c>
    </row>
    <row r="32" spans="2:9" x14ac:dyDescent="0.3">
      <c r="B32" s="19"/>
      <c r="C32" s="27">
        <v>28</v>
      </c>
      <c r="D32" s="27" t="s">
        <v>944</v>
      </c>
      <c r="E32" s="107">
        <v>0.75</v>
      </c>
      <c r="F32" s="27">
        <v>1</v>
      </c>
      <c r="G32" s="27">
        <v>1</v>
      </c>
      <c r="H32" s="44">
        <v>1</v>
      </c>
      <c r="I32" s="20">
        <f t="shared" si="0"/>
        <v>0.75</v>
      </c>
    </row>
    <row r="33" spans="2:9" x14ac:dyDescent="0.3">
      <c r="B33" s="19"/>
      <c r="C33" s="27">
        <v>29</v>
      </c>
      <c r="D33" s="27" t="s">
        <v>945</v>
      </c>
      <c r="E33" s="107">
        <v>1.25</v>
      </c>
      <c r="F33" s="27">
        <v>1</v>
      </c>
      <c r="G33" s="27">
        <v>1</v>
      </c>
      <c r="H33" s="44">
        <v>1</v>
      </c>
      <c r="I33" s="20">
        <f t="shared" si="0"/>
        <v>1.25</v>
      </c>
    </row>
    <row r="34" spans="2:9" x14ac:dyDescent="0.3">
      <c r="B34" s="19"/>
      <c r="C34" s="27">
        <v>30</v>
      </c>
      <c r="D34" s="27" t="s">
        <v>42</v>
      </c>
      <c r="E34" s="107">
        <v>0.43</v>
      </c>
      <c r="F34" s="27">
        <v>1</v>
      </c>
      <c r="G34" s="27">
        <v>1</v>
      </c>
      <c r="H34" s="44">
        <v>1</v>
      </c>
      <c r="I34" s="20">
        <f t="shared" si="0"/>
        <v>0.43</v>
      </c>
    </row>
    <row r="35" spans="2:9" x14ac:dyDescent="0.3">
      <c r="B35" s="19"/>
      <c r="C35" s="27">
        <v>31</v>
      </c>
      <c r="D35" s="27" t="s">
        <v>946</v>
      </c>
      <c r="E35" s="107">
        <v>0.45</v>
      </c>
      <c r="F35" s="27">
        <v>1</v>
      </c>
      <c r="G35" s="27">
        <v>1</v>
      </c>
      <c r="H35" s="44">
        <v>1</v>
      </c>
      <c r="I35" s="20">
        <f t="shared" si="0"/>
        <v>0.45</v>
      </c>
    </row>
    <row r="36" spans="2:9" x14ac:dyDescent="0.3">
      <c r="B36" s="19"/>
      <c r="C36" s="27">
        <v>32</v>
      </c>
      <c r="D36" s="27" t="s">
        <v>947</v>
      </c>
      <c r="E36" s="107">
        <v>2.1</v>
      </c>
      <c r="F36" s="27">
        <v>3</v>
      </c>
      <c r="G36" s="27">
        <v>1</v>
      </c>
      <c r="H36" s="44">
        <v>3</v>
      </c>
      <c r="I36" s="20">
        <f t="shared" si="0"/>
        <v>0.70000000000000007</v>
      </c>
    </row>
    <row r="37" spans="2:9" x14ac:dyDescent="0.3">
      <c r="B37" s="19"/>
      <c r="C37" s="27">
        <v>33</v>
      </c>
      <c r="D37" s="27" t="s">
        <v>948</v>
      </c>
      <c r="E37" s="107">
        <v>0.32</v>
      </c>
      <c r="F37" s="27">
        <v>1</v>
      </c>
      <c r="G37" s="27">
        <v>1</v>
      </c>
      <c r="H37" s="44">
        <v>1</v>
      </c>
      <c r="I37" s="20">
        <f t="shared" ref="I37:I68" si="1">+(E37*G37)/H37</f>
        <v>0.32</v>
      </c>
    </row>
    <row r="38" spans="2:9" x14ac:dyDescent="0.3">
      <c r="B38" s="19"/>
      <c r="C38" s="27">
        <v>34</v>
      </c>
      <c r="D38" s="27" t="s">
        <v>261</v>
      </c>
      <c r="E38" s="107">
        <v>0.66</v>
      </c>
      <c r="F38" s="27">
        <v>1</v>
      </c>
      <c r="G38" s="27">
        <v>1</v>
      </c>
      <c r="H38" s="44">
        <v>2.4</v>
      </c>
      <c r="I38" s="20">
        <f t="shared" si="1"/>
        <v>0.27500000000000002</v>
      </c>
    </row>
    <row r="39" spans="2:9" x14ac:dyDescent="0.3">
      <c r="B39" s="19"/>
      <c r="C39" s="27">
        <v>35</v>
      </c>
      <c r="D39" s="27" t="s">
        <v>949</v>
      </c>
      <c r="E39" s="107">
        <v>1.63</v>
      </c>
      <c r="F39" s="27">
        <v>12</v>
      </c>
      <c r="G39" s="27">
        <v>1</v>
      </c>
      <c r="H39" s="44">
        <v>6</v>
      </c>
      <c r="I39" s="20">
        <f t="shared" si="1"/>
        <v>0.27166666666666667</v>
      </c>
    </row>
    <row r="40" spans="2:9" x14ac:dyDescent="0.3">
      <c r="B40" s="19"/>
      <c r="C40" s="27">
        <v>36</v>
      </c>
      <c r="D40" s="27" t="s">
        <v>45</v>
      </c>
      <c r="E40" s="107">
        <v>1.42</v>
      </c>
      <c r="F40" s="27">
        <v>1</v>
      </c>
      <c r="G40" s="27">
        <v>1</v>
      </c>
      <c r="H40" s="44">
        <v>1</v>
      </c>
      <c r="I40" s="20">
        <f t="shared" si="1"/>
        <v>1.42</v>
      </c>
    </row>
    <row r="41" spans="2:9" x14ac:dyDescent="0.3">
      <c r="B41" s="19"/>
      <c r="C41" s="27">
        <v>37</v>
      </c>
      <c r="D41" s="27" t="s">
        <v>1022</v>
      </c>
      <c r="E41" s="107">
        <v>1.68</v>
      </c>
      <c r="F41" s="27">
        <v>1</v>
      </c>
      <c r="G41" s="27">
        <v>1</v>
      </c>
      <c r="H41" s="44">
        <v>1</v>
      </c>
      <c r="I41" s="20">
        <f t="shared" si="1"/>
        <v>1.68</v>
      </c>
    </row>
    <row r="42" spans="2:9" x14ac:dyDescent="0.3">
      <c r="B42" s="19"/>
      <c r="C42" s="27">
        <v>38</v>
      </c>
      <c r="D42" s="27" t="s">
        <v>1023</v>
      </c>
      <c r="E42" s="107">
        <v>0.13</v>
      </c>
      <c r="F42" s="27">
        <v>1</v>
      </c>
      <c r="G42" s="27">
        <v>1</v>
      </c>
      <c r="H42" s="44">
        <v>1</v>
      </c>
      <c r="I42" s="20">
        <f t="shared" si="1"/>
        <v>0.13</v>
      </c>
    </row>
    <row r="43" spans="2:9" x14ac:dyDescent="0.3">
      <c r="B43" s="19"/>
      <c r="C43" s="27">
        <v>39</v>
      </c>
      <c r="D43" s="27" t="s">
        <v>46</v>
      </c>
      <c r="E43" s="107">
        <v>1.68</v>
      </c>
      <c r="F43" s="27">
        <v>1</v>
      </c>
      <c r="G43" s="27">
        <v>1</v>
      </c>
      <c r="H43" s="44">
        <v>1</v>
      </c>
      <c r="I43" s="20">
        <f t="shared" si="1"/>
        <v>1.68</v>
      </c>
    </row>
    <row r="44" spans="2:9" x14ac:dyDescent="0.3">
      <c r="B44" s="19"/>
      <c r="C44" s="27">
        <v>40</v>
      </c>
      <c r="D44" s="27" t="s">
        <v>1024</v>
      </c>
      <c r="E44" s="107">
        <v>0.99</v>
      </c>
      <c r="F44" s="27">
        <v>1</v>
      </c>
      <c r="G44" s="27">
        <v>1</v>
      </c>
      <c r="H44" s="44">
        <v>5.5</v>
      </c>
      <c r="I44" s="20">
        <f t="shared" si="1"/>
        <v>0.18</v>
      </c>
    </row>
    <row r="45" spans="2:9" x14ac:dyDescent="0.3">
      <c r="B45" s="19"/>
      <c r="C45" s="27">
        <v>41</v>
      </c>
      <c r="D45" s="27" t="s">
        <v>1025</v>
      </c>
      <c r="E45" s="107">
        <v>0.95</v>
      </c>
      <c r="F45" s="27">
        <v>1</v>
      </c>
      <c r="G45" s="27">
        <v>1</v>
      </c>
      <c r="H45" s="44">
        <v>1.4</v>
      </c>
      <c r="I45" s="20">
        <f t="shared" si="1"/>
        <v>0.6785714285714286</v>
      </c>
    </row>
    <row r="46" spans="2:9" x14ac:dyDescent="0.3">
      <c r="B46" s="19"/>
      <c r="C46" s="27">
        <v>42</v>
      </c>
      <c r="D46" s="27" t="s">
        <v>49</v>
      </c>
      <c r="E46" s="107">
        <v>0.79</v>
      </c>
      <c r="F46" s="27">
        <v>1</v>
      </c>
      <c r="G46" s="27">
        <v>1</v>
      </c>
      <c r="H46" s="44">
        <v>6</v>
      </c>
      <c r="I46" s="20">
        <f t="shared" si="1"/>
        <v>0.13166666666666668</v>
      </c>
    </row>
    <row r="47" spans="2:9" x14ac:dyDescent="0.3">
      <c r="B47" s="19"/>
      <c r="C47" s="27">
        <v>43</v>
      </c>
      <c r="D47" s="27" t="s">
        <v>292</v>
      </c>
      <c r="E47" s="107">
        <v>2.31</v>
      </c>
      <c r="F47" s="27">
        <v>1</v>
      </c>
      <c r="G47" s="27">
        <v>1</v>
      </c>
      <c r="H47" s="44">
        <v>6</v>
      </c>
      <c r="I47" s="20">
        <f t="shared" si="1"/>
        <v>0.38500000000000001</v>
      </c>
    </row>
    <row r="48" spans="2:9" x14ac:dyDescent="0.3">
      <c r="B48" s="19"/>
      <c r="C48" s="27">
        <v>44</v>
      </c>
      <c r="D48" s="27" t="s">
        <v>1026</v>
      </c>
      <c r="E48" s="107">
        <v>0.59</v>
      </c>
      <c r="F48" s="27">
        <v>1</v>
      </c>
      <c r="G48" s="27">
        <v>1</v>
      </c>
      <c r="H48" s="44">
        <v>1</v>
      </c>
      <c r="I48" s="20">
        <f t="shared" si="1"/>
        <v>0.59</v>
      </c>
    </row>
    <row r="49" spans="2:9" x14ac:dyDescent="0.3">
      <c r="B49" s="19"/>
      <c r="C49" s="27">
        <v>45</v>
      </c>
      <c r="D49" s="27" t="s">
        <v>383</v>
      </c>
      <c r="E49" s="107">
        <v>0.89</v>
      </c>
      <c r="F49" s="27">
        <v>1</v>
      </c>
      <c r="G49" s="27">
        <v>1</v>
      </c>
      <c r="H49" s="44">
        <v>2</v>
      </c>
      <c r="I49" s="20">
        <f t="shared" si="1"/>
        <v>0.44500000000000001</v>
      </c>
    </row>
    <row r="50" spans="2:9" x14ac:dyDescent="0.3">
      <c r="B50" s="19"/>
      <c r="C50" s="27">
        <v>46</v>
      </c>
      <c r="D50" s="27" t="s">
        <v>581</v>
      </c>
      <c r="E50" s="107">
        <v>1.59</v>
      </c>
      <c r="F50" s="27">
        <v>1</v>
      </c>
      <c r="G50" s="27">
        <v>1</v>
      </c>
      <c r="H50" s="44">
        <v>1</v>
      </c>
      <c r="I50" s="20">
        <f t="shared" si="1"/>
        <v>1.59</v>
      </c>
    </row>
    <row r="51" spans="2:9" x14ac:dyDescent="0.3">
      <c r="B51" s="19"/>
      <c r="C51" s="27">
        <v>47</v>
      </c>
      <c r="D51" s="27" t="s">
        <v>582</v>
      </c>
      <c r="E51" s="107">
        <v>1.05</v>
      </c>
      <c r="F51" s="27">
        <v>4</v>
      </c>
      <c r="G51" s="27">
        <v>1</v>
      </c>
      <c r="H51" s="44">
        <v>2</v>
      </c>
      <c r="I51" s="20">
        <f t="shared" si="1"/>
        <v>0.52500000000000002</v>
      </c>
    </row>
    <row r="52" spans="2:9" x14ac:dyDescent="0.3">
      <c r="B52" s="19"/>
      <c r="C52" s="27">
        <v>48</v>
      </c>
      <c r="D52" s="27" t="s">
        <v>51</v>
      </c>
      <c r="E52" s="107">
        <v>0.8</v>
      </c>
      <c r="F52" s="27">
        <v>8</v>
      </c>
      <c r="G52" s="27">
        <v>1</v>
      </c>
      <c r="H52" s="44">
        <v>2</v>
      </c>
      <c r="I52" s="20">
        <f t="shared" si="1"/>
        <v>0.4</v>
      </c>
    </row>
    <row r="53" spans="2:9" x14ac:dyDescent="0.3">
      <c r="B53" s="19"/>
      <c r="C53" s="27">
        <v>49</v>
      </c>
      <c r="D53" s="27" t="s">
        <v>1027</v>
      </c>
      <c r="E53" s="107">
        <v>1.58</v>
      </c>
      <c r="F53" s="27">
        <v>6</v>
      </c>
      <c r="G53" s="27">
        <v>1</v>
      </c>
      <c r="H53" s="44">
        <v>2</v>
      </c>
      <c r="I53" s="20">
        <f t="shared" si="1"/>
        <v>0.79</v>
      </c>
    </row>
    <row r="54" spans="2:9" x14ac:dyDescent="0.3">
      <c r="B54" s="19"/>
      <c r="C54" s="27">
        <v>50</v>
      </c>
      <c r="D54" s="27" t="s">
        <v>232</v>
      </c>
      <c r="E54" s="107">
        <v>1</v>
      </c>
      <c r="F54" s="27">
        <v>2</v>
      </c>
      <c r="G54" s="27">
        <v>1</v>
      </c>
      <c r="H54" s="44">
        <v>1</v>
      </c>
      <c r="I54" s="20">
        <f t="shared" si="1"/>
        <v>1</v>
      </c>
    </row>
    <row r="55" spans="2:9" x14ac:dyDescent="0.3">
      <c r="B55" s="19"/>
      <c r="C55" s="27">
        <v>51</v>
      </c>
      <c r="D55" s="27" t="s">
        <v>1028</v>
      </c>
      <c r="E55" s="107">
        <v>0.32</v>
      </c>
      <c r="F55" s="27">
        <v>1</v>
      </c>
      <c r="G55" s="27">
        <v>1</v>
      </c>
      <c r="H55" s="44">
        <v>2</v>
      </c>
      <c r="I55" s="20">
        <f t="shared" si="1"/>
        <v>0.16</v>
      </c>
    </row>
    <row r="56" spans="2:9" x14ac:dyDescent="0.3">
      <c r="B56" s="19"/>
      <c r="C56" s="27">
        <v>52</v>
      </c>
      <c r="D56" s="27" t="s">
        <v>293</v>
      </c>
      <c r="E56" s="107">
        <v>0.84</v>
      </c>
      <c r="F56" s="27">
        <v>1</v>
      </c>
      <c r="G56" s="27">
        <v>1</v>
      </c>
      <c r="H56" s="44">
        <v>2.7</v>
      </c>
      <c r="I56" s="20">
        <f t="shared" si="1"/>
        <v>0.31111111111111106</v>
      </c>
    </row>
    <row r="57" spans="2:9" x14ac:dyDescent="0.3">
      <c r="B57" s="19"/>
      <c r="C57" s="27">
        <v>53</v>
      </c>
      <c r="D57" s="27" t="s">
        <v>263</v>
      </c>
      <c r="E57" s="107">
        <v>1.29</v>
      </c>
      <c r="F57" s="27">
        <v>1</v>
      </c>
      <c r="G57" s="27">
        <v>1</v>
      </c>
      <c r="H57" s="44">
        <v>12</v>
      </c>
      <c r="I57" s="20">
        <f t="shared" si="1"/>
        <v>0.1075</v>
      </c>
    </row>
    <row r="58" spans="2:9" x14ac:dyDescent="0.3">
      <c r="B58" s="19"/>
      <c r="C58" s="27">
        <v>54</v>
      </c>
      <c r="D58" s="27" t="s">
        <v>54</v>
      </c>
      <c r="E58" s="107">
        <v>0.6</v>
      </c>
      <c r="F58" s="27">
        <v>1</v>
      </c>
      <c r="G58" s="27">
        <v>1</v>
      </c>
      <c r="H58" s="44">
        <v>10</v>
      </c>
      <c r="I58" s="20">
        <f t="shared" si="1"/>
        <v>0.06</v>
      </c>
    </row>
    <row r="59" spans="2:9" x14ac:dyDescent="0.3">
      <c r="B59" s="19"/>
      <c r="C59" s="27">
        <v>55</v>
      </c>
      <c r="D59" s="27" t="s">
        <v>55</v>
      </c>
      <c r="E59" s="107">
        <v>1.58</v>
      </c>
      <c r="F59" s="27">
        <v>1</v>
      </c>
      <c r="G59" s="27">
        <v>1</v>
      </c>
      <c r="H59" s="44">
        <v>4</v>
      </c>
      <c r="I59" s="20">
        <f t="shared" si="1"/>
        <v>0.39500000000000002</v>
      </c>
    </row>
    <row r="60" spans="2:9" x14ac:dyDescent="0.3">
      <c r="B60" s="19"/>
      <c r="C60" s="27">
        <v>56</v>
      </c>
      <c r="D60" s="27" t="s">
        <v>57</v>
      </c>
      <c r="E60" s="107">
        <v>0.2</v>
      </c>
      <c r="F60" s="27">
        <v>1</v>
      </c>
      <c r="G60" s="27">
        <v>1</v>
      </c>
      <c r="H60" s="44">
        <v>7</v>
      </c>
      <c r="I60" s="20">
        <f t="shared" si="1"/>
        <v>2.8571428571428574E-2</v>
      </c>
    </row>
    <row r="61" spans="2:9" x14ac:dyDescent="0.3">
      <c r="B61" s="19"/>
      <c r="C61" s="27">
        <v>57</v>
      </c>
      <c r="D61" s="27" t="s">
        <v>60</v>
      </c>
      <c r="E61" s="107">
        <v>1.1000000000000001</v>
      </c>
      <c r="F61" s="27">
        <v>80</v>
      </c>
      <c r="G61" s="27">
        <v>1</v>
      </c>
      <c r="H61" s="44">
        <v>2.5</v>
      </c>
      <c r="I61" s="20">
        <f t="shared" si="1"/>
        <v>0.44000000000000006</v>
      </c>
    </row>
    <row r="62" spans="2:9" x14ac:dyDescent="0.3">
      <c r="B62" s="19"/>
      <c r="C62" s="27">
        <v>58</v>
      </c>
      <c r="D62" s="27" t="s">
        <v>1029</v>
      </c>
      <c r="E62" s="107">
        <v>3.15</v>
      </c>
      <c r="F62" s="27">
        <v>1</v>
      </c>
      <c r="G62" s="27">
        <v>1</v>
      </c>
      <c r="H62" s="44">
        <v>6</v>
      </c>
      <c r="I62" s="20">
        <f t="shared" si="1"/>
        <v>0.52500000000000002</v>
      </c>
    </row>
    <row r="63" spans="2:9" x14ac:dyDescent="0.3">
      <c r="B63" s="19"/>
      <c r="C63" s="27">
        <v>59</v>
      </c>
      <c r="D63" s="27" t="s">
        <v>264</v>
      </c>
      <c r="E63" s="107">
        <v>0.47</v>
      </c>
      <c r="F63" s="27">
        <v>1</v>
      </c>
      <c r="G63" s="27">
        <v>1</v>
      </c>
      <c r="H63" s="44">
        <v>1</v>
      </c>
      <c r="I63" s="20">
        <f t="shared" si="1"/>
        <v>0.47</v>
      </c>
    </row>
    <row r="64" spans="2:9" x14ac:dyDescent="0.3">
      <c r="B64" s="19"/>
      <c r="C64" s="27">
        <v>60</v>
      </c>
      <c r="D64" s="27" t="s">
        <v>264</v>
      </c>
      <c r="E64" s="107">
        <v>0.95</v>
      </c>
      <c r="F64" s="27">
        <v>1</v>
      </c>
      <c r="G64" s="27">
        <v>1</v>
      </c>
      <c r="H64" s="44">
        <v>1</v>
      </c>
      <c r="I64" s="20">
        <f t="shared" si="1"/>
        <v>0.95</v>
      </c>
    </row>
    <row r="65" spans="2:12" x14ac:dyDescent="0.3">
      <c r="B65" s="19"/>
      <c r="C65" s="27">
        <v>61</v>
      </c>
      <c r="D65" s="27" t="s">
        <v>265</v>
      </c>
      <c r="E65" s="107">
        <v>0.44999999999999996</v>
      </c>
      <c r="F65" s="27">
        <v>1</v>
      </c>
      <c r="G65" s="27">
        <v>1</v>
      </c>
      <c r="H65" s="44">
        <v>1.8</v>
      </c>
      <c r="I65" s="20">
        <f t="shared" si="1"/>
        <v>0.24999999999999997</v>
      </c>
    </row>
    <row r="66" spans="2:12" x14ac:dyDescent="0.3">
      <c r="B66" s="19"/>
      <c r="C66" s="27">
        <v>62</v>
      </c>
      <c r="D66" s="27" t="s">
        <v>1030</v>
      </c>
      <c r="E66" s="107">
        <v>0.63</v>
      </c>
      <c r="F66" s="27">
        <v>1</v>
      </c>
      <c r="G66" s="27">
        <v>1</v>
      </c>
      <c r="H66" s="44">
        <v>3</v>
      </c>
      <c r="I66" s="20">
        <f t="shared" si="1"/>
        <v>0.21</v>
      </c>
    </row>
    <row r="67" spans="2:12" x14ac:dyDescent="0.3">
      <c r="B67" s="19"/>
      <c r="C67" s="27">
        <v>63</v>
      </c>
      <c r="D67" s="27" t="s">
        <v>1031</v>
      </c>
      <c r="E67" s="107">
        <v>1.58</v>
      </c>
      <c r="F67" s="27">
        <v>1</v>
      </c>
      <c r="G67" s="27">
        <v>1</v>
      </c>
      <c r="H67" s="44">
        <v>12</v>
      </c>
      <c r="I67" s="20">
        <f t="shared" si="1"/>
        <v>0.13166666666666668</v>
      </c>
    </row>
    <row r="68" spans="2:12" x14ac:dyDescent="0.3">
      <c r="B68" s="19"/>
      <c r="C68" s="27">
        <v>64</v>
      </c>
      <c r="D68" s="27" t="s">
        <v>386</v>
      </c>
      <c r="E68" s="107">
        <v>2.69</v>
      </c>
      <c r="F68" s="27">
        <v>1</v>
      </c>
      <c r="G68" s="27">
        <v>1</v>
      </c>
      <c r="H68" s="44">
        <v>12</v>
      </c>
      <c r="I68" s="20">
        <f t="shared" si="1"/>
        <v>0.22416666666666665</v>
      </c>
    </row>
    <row r="69" spans="2:12" x14ac:dyDescent="0.3">
      <c r="B69" s="19"/>
      <c r="C69" s="27">
        <v>65</v>
      </c>
      <c r="D69" s="27" t="s">
        <v>374</v>
      </c>
      <c r="E69" s="107">
        <v>0.53</v>
      </c>
      <c r="F69" s="27">
        <v>1</v>
      </c>
      <c r="G69" s="27">
        <v>1</v>
      </c>
      <c r="H69" s="44">
        <v>4</v>
      </c>
      <c r="I69" s="20">
        <f t="shared" ref="I69:I75" si="2">+(E69*G69)/H69</f>
        <v>0.13250000000000001</v>
      </c>
    </row>
    <row r="70" spans="2:12" x14ac:dyDescent="0.3">
      <c r="B70" s="19"/>
      <c r="C70" s="27">
        <v>66</v>
      </c>
      <c r="D70" s="27" t="s">
        <v>946</v>
      </c>
      <c r="E70" s="107">
        <v>1.89</v>
      </c>
      <c r="F70" s="27">
        <v>1</v>
      </c>
      <c r="G70" s="27">
        <v>1</v>
      </c>
      <c r="H70" s="44">
        <v>2.5</v>
      </c>
      <c r="I70" s="20">
        <f t="shared" si="2"/>
        <v>0.75600000000000001</v>
      </c>
    </row>
    <row r="71" spans="2:12" x14ac:dyDescent="0.3">
      <c r="B71" s="19"/>
      <c r="C71" s="27">
        <v>67</v>
      </c>
      <c r="D71" s="27" t="s">
        <v>59</v>
      </c>
      <c r="E71" s="107">
        <v>0.65</v>
      </c>
      <c r="F71" s="27">
        <v>1</v>
      </c>
      <c r="G71" s="27">
        <v>1</v>
      </c>
      <c r="H71" s="44">
        <v>16</v>
      </c>
      <c r="I71" s="20">
        <f t="shared" si="2"/>
        <v>4.0625000000000001E-2</v>
      </c>
    </row>
    <row r="72" spans="2:12" x14ac:dyDescent="0.3">
      <c r="B72" s="19"/>
      <c r="C72" s="27">
        <v>68</v>
      </c>
      <c r="D72" s="27" t="s">
        <v>583</v>
      </c>
      <c r="E72" s="107">
        <v>1.58</v>
      </c>
      <c r="F72" s="27">
        <v>1</v>
      </c>
      <c r="G72" s="27">
        <v>1</v>
      </c>
      <c r="H72" s="44">
        <v>12</v>
      </c>
      <c r="I72" s="20">
        <f t="shared" si="2"/>
        <v>0.13166666666666668</v>
      </c>
    </row>
    <row r="73" spans="2:12" x14ac:dyDescent="0.3">
      <c r="B73" s="19"/>
      <c r="C73" s="27">
        <v>69</v>
      </c>
      <c r="D73" s="27" t="s">
        <v>1032</v>
      </c>
      <c r="E73" s="107">
        <v>1.99</v>
      </c>
      <c r="F73" s="27">
        <v>9</v>
      </c>
      <c r="G73" s="27">
        <v>1</v>
      </c>
      <c r="H73" s="44">
        <v>4.5</v>
      </c>
      <c r="I73" s="20">
        <f t="shared" si="2"/>
        <v>0.44222222222222224</v>
      </c>
      <c r="J73" s="43"/>
      <c r="K73" s="23"/>
    </row>
    <row r="74" spans="2:12" s="15" customFormat="1" x14ac:dyDescent="0.3">
      <c r="B74" s="19"/>
      <c r="C74" s="27">
        <v>70</v>
      </c>
      <c r="D74" s="27" t="s">
        <v>1033</v>
      </c>
      <c r="E74" s="107">
        <v>50</v>
      </c>
      <c r="F74" s="27"/>
      <c r="G74" s="27">
        <v>1</v>
      </c>
      <c r="H74" s="44">
        <v>52.142899999999997</v>
      </c>
      <c r="I74" s="20">
        <f t="shared" si="2"/>
        <v>0.95890332144932489</v>
      </c>
      <c r="J74" s="9"/>
      <c r="K74" s="23"/>
    </row>
    <row r="75" spans="2:12" s="15" customFormat="1" x14ac:dyDescent="0.3">
      <c r="B75" s="19"/>
      <c r="C75" s="27">
        <v>71</v>
      </c>
      <c r="D75" s="27" t="s">
        <v>1034</v>
      </c>
      <c r="E75" s="107">
        <v>10</v>
      </c>
      <c r="F75" s="27"/>
      <c r="G75" s="27">
        <v>1</v>
      </c>
      <c r="H75" s="44">
        <v>2</v>
      </c>
      <c r="I75" s="20">
        <f t="shared" si="2"/>
        <v>5</v>
      </c>
    </row>
    <row r="76" spans="2:12" s="15" customFormat="1" x14ac:dyDescent="0.3">
      <c r="B76" s="19"/>
      <c r="C76" s="27"/>
      <c r="D76" s="19"/>
      <c r="E76" s="107"/>
      <c r="F76" s="19"/>
      <c r="G76" s="19"/>
      <c r="H76" s="20"/>
      <c r="I76" s="20"/>
      <c r="J76" s="43" t="s">
        <v>449</v>
      </c>
      <c r="K76" s="23">
        <f>SUM(I5:I75)</f>
        <v>50.275535372591683</v>
      </c>
      <c r="L76" s="23">
        <f>COUNT(I5:I75)</f>
        <v>71</v>
      </c>
    </row>
    <row r="77" spans="2:12" x14ac:dyDescent="0.3">
      <c r="B77" s="18" t="s">
        <v>9</v>
      </c>
      <c r="C77" s="19"/>
      <c r="D77" s="19"/>
      <c r="E77" s="107"/>
      <c r="F77" s="19"/>
      <c r="G77" s="19"/>
      <c r="H77" s="20"/>
      <c r="I77" s="20"/>
    </row>
    <row r="78" spans="2:12" x14ac:dyDescent="0.3">
      <c r="B78" s="19"/>
      <c r="C78" s="27">
        <v>72</v>
      </c>
      <c r="D78" s="27" t="s">
        <v>375</v>
      </c>
      <c r="E78" s="107">
        <v>3.6</v>
      </c>
      <c r="F78" s="27"/>
      <c r="G78" s="163">
        <v>1</v>
      </c>
      <c r="H78" s="44">
        <v>1</v>
      </c>
      <c r="I78" s="20">
        <f>+(E78*G78)/H78</f>
        <v>3.6</v>
      </c>
      <c r="J78" s="43"/>
      <c r="K78" s="23"/>
    </row>
    <row r="79" spans="2:12" s="15" customFormat="1" x14ac:dyDescent="0.3">
      <c r="B79" s="19"/>
      <c r="C79" s="27">
        <v>73</v>
      </c>
      <c r="D79" s="27" t="s">
        <v>239</v>
      </c>
      <c r="E79" s="107">
        <v>5</v>
      </c>
      <c r="F79" s="27"/>
      <c r="G79" s="163">
        <v>1</v>
      </c>
      <c r="H79" s="44">
        <v>2</v>
      </c>
      <c r="I79" s="20">
        <f>+(E79*G79)/H79</f>
        <v>2.5</v>
      </c>
      <c r="J79" s="9"/>
      <c r="K79" s="23"/>
    </row>
    <row r="80" spans="2:12" s="15" customFormat="1" x14ac:dyDescent="0.3">
      <c r="B80" s="19"/>
      <c r="C80" s="27">
        <v>74</v>
      </c>
      <c r="D80" s="27" t="s">
        <v>1101</v>
      </c>
      <c r="E80" s="107">
        <v>30</v>
      </c>
      <c r="F80" s="27"/>
      <c r="G80" s="163">
        <v>1</v>
      </c>
      <c r="H80" s="44">
        <v>52.14</v>
      </c>
      <c r="I80" s="20">
        <f t="shared" ref="I80:I81" si="3">+(E80*G80)/H80</f>
        <v>0.57537399309551207</v>
      </c>
      <c r="J80" s="9"/>
      <c r="K80" s="23"/>
    </row>
    <row r="81" spans="2:12" s="15" customFormat="1" x14ac:dyDescent="0.3">
      <c r="B81" s="19"/>
      <c r="C81" s="27">
        <v>75</v>
      </c>
      <c r="D81" s="27" t="s">
        <v>375</v>
      </c>
      <c r="E81" s="177">
        <v>4.25</v>
      </c>
      <c r="F81" s="27"/>
      <c r="G81" s="163">
        <v>1</v>
      </c>
      <c r="H81" s="44">
        <v>2</v>
      </c>
      <c r="I81" s="20">
        <f t="shared" si="3"/>
        <v>2.125</v>
      </c>
      <c r="J81" s="9"/>
      <c r="K81" s="23"/>
    </row>
    <row r="82" spans="2:12" s="15" customFormat="1" x14ac:dyDescent="0.3">
      <c r="B82" s="19"/>
      <c r="C82" s="27"/>
      <c r="D82" s="27"/>
      <c r="E82" s="107"/>
      <c r="F82" s="19"/>
      <c r="G82" s="45"/>
      <c r="H82" s="20"/>
      <c r="I82" s="20"/>
      <c r="J82" s="43" t="s">
        <v>238</v>
      </c>
      <c r="K82" s="23">
        <f>SUM(I78:I81)</f>
        <v>8.800373993095512</v>
      </c>
      <c r="L82" s="23">
        <f>COUNT(I78:I81)</f>
        <v>4</v>
      </c>
    </row>
    <row r="83" spans="2:12" x14ac:dyDescent="0.3">
      <c r="B83" s="18" t="s">
        <v>10</v>
      </c>
      <c r="C83" s="19"/>
      <c r="D83" s="19"/>
      <c r="E83" s="107"/>
      <c r="F83" s="19"/>
      <c r="G83" s="19"/>
      <c r="H83" s="20"/>
      <c r="I83" s="20"/>
    </row>
    <row r="84" spans="2:12" x14ac:dyDescent="0.3">
      <c r="B84" s="19"/>
      <c r="C84" s="27">
        <v>76</v>
      </c>
      <c r="D84" s="50" t="s">
        <v>66</v>
      </c>
      <c r="E84" s="108">
        <v>11</v>
      </c>
      <c r="F84" s="27">
        <v>3</v>
      </c>
      <c r="G84" s="27">
        <v>5</v>
      </c>
      <c r="H84" s="44">
        <v>52.14</v>
      </c>
      <c r="I84" s="20">
        <f t="shared" ref="I84:I114" si="4">+(E84*G84)/H84</f>
        <v>1.0548523206751055</v>
      </c>
    </row>
    <row r="85" spans="2:12" x14ac:dyDescent="0.3">
      <c r="B85" s="19"/>
      <c r="C85" s="27">
        <v>77</v>
      </c>
      <c r="D85" s="50" t="s">
        <v>65</v>
      </c>
      <c r="E85" s="108">
        <v>10</v>
      </c>
      <c r="F85" s="27">
        <v>5</v>
      </c>
      <c r="G85" s="27">
        <v>3</v>
      </c>
      <c r="H85" s="44">
        <v>52.14</v>
      </c>
      <c r="I85" s="20">
        <f t="shared" si="4"/>
        <v>0.57537399309551207</v>
      </c>
    </row>
    <row r="86" spans="2:12" x14ac:dyDescent="0.3">
      <c r="B86" s="19"/>
      <c r="C86" s="27">
        <v>78</v>
      </c>
      <c r="D86" s="50" t="s">
        <v>1108</v>
      </c>
      <c r="E86" s="108">
        <v>30</v>
      </c>
      <c r="F86" s="27">
        <v>2</v>
      </c>
      <c r="G86" s="27">
        <v>3</v>
      </c>
      <c r="H86" s="44">
        <v>52.14</v>
      </c>
      <c r="I86" s="20">
        <f t="shared" si="4"/>
        <v>1.7261219792865363</v>
      </c>
    </row>
    <row r="87" spans="2:12" x14ac:dyDescent="0.3">
      <c r="B87" s="19"/>
      <c r="C87" s="27">
        <v>79</v>
      </c>
      <c r="D87" s="50" t="s">
        <v>1109</v>
      </c>
      <c r="E87" s="108">
        <v>15.75</v>
      </c>
      <c r="F87" s="27">
        <v>3</v>
      </c>
      <c r="G87" s="27">
        <v>3</v>
      </c>
      <c r="H87" s="44">
        <v>52.14</v>
      </c>
      <c r="I87" s="20">
        <f t="shared" si="4"/>
        <v>0.90621403912543153</v>
      </c>
      <c r="J87" s="102"/>
    </row>
    <row r="88" spans="2:12" x14ac:dyDescent="0.3">
      <c r="B88" s="19"/>
      <c r="C88" s="27">
        <v>80</v>
      </c>
      <c r="D88" s="50" t="s">
        <v>1110</v>
      </c>
      <c r="E88" s="108">
        <v>6</v>
      </c>
      <c r="F88" s="27">
        <v>5</v>
      </c>
      <c r="G88" s="27">
        <v>5</v>
      </c>
      <c r="H88" s="44">
        <v>52.14</v>
      </c>
      <c r="I88" s="20">
        <f t="shared" si="4"/>
        <v>0.57537399309551207</v>
      </c>
    </row>
    <row r="89" spans="2:12" x14ac:dyDescent="0.3">
      <c r="B89" s="19"/>
      <c r="C89" s="27">
        <v>81</v>
      </c>
      <c r="D89" s="50" t="s">
        <v>1111</v>
      </c>
      <c r="E89" s="108">
        <v>8</v>
      </c>
      <c r="F89" s="27">
        <v>5</v>
      </c>
      <c r="G89" s="27">
        <v>5</v>
      </c>
      <c r="H89" s="44">
        <v>52.14</v>
      </c>
      <c r="I89" s="20">
        <f t="shared" si="4"/>
        <v>0.76716532412734939</v>
      </c>
    </row>
    <row r="90" spans="2:12" x14ac:dyDescent="0.3">
      <c r="B90" s="19"/>
      <c r="C90" s="27">
        <v>82</v>
      </c>
      <c r="D90" s="50" t="s">
        <v>377</v>
      </c>
      <c r="E90" s="108">
        <v>14</v>
      </c>
      <c r="F90" s="27">
        <v>1</v>
      </c>
      <c r="G90" s="27">
        <v>1</v>
      </c>
      <c r="H90" s="44">
        <v>260.70999999999998</v>
      </c>
      <c r="I90" s="20">
        <f t="shared" si="4"/>
        <v>5.3699512868704696E-2</v>
      </c>
    </row>
    <row r="91" spans="2:12" x14ac:dyDescent="0.3">
      <c r="B91" s="19"/>
      <c r="C91" s="27">
        <v>83</v>
      </c>
      <c r="D91" s="50" t="s">
        <v>1112</v>
      </c>
      <c r="E91" s="108">
        <v>15</v>
      </c>
      <c r="F91" s="27"/>
      <c r="G91" s="27">
        <v>1</v>
      </c>
      <c r="H91" s="44">
        <v>104.29</v>
      </c>
      <c r="I91" s="20">
        <f t="shared" si="4"/>
        <v>0.14382970562853581</v>
      </c>
    </row>
    <row r="92" spans="2:12" x14ac:dyDescent="0.3">
      <c r="B92" s="19"/>
      <c r="C92" s="27">
        <v>84</v>
      </c>
      <c r="D92" s="50" t="s">
        <v>72</v>
      </c>
      <c r="E92" s="108">
        <v>9</v>
      </c>
      <c r="F92" s="27"/>
      <c r="G92" s="27">
        <v>2</v>
      </c>
      <c r="H92" s="44">
        <v>104.29</v>
      </c>
      <c r="I92" s="20">
        <f t="shared" si="4"/>
        <v>0.17259564675424297</v>
      </c>
    </row>
    <row r="93" spans="2:12" x14ac:dyDescent="0.3">
      <c r="B93" s="19"/>
      <c r="C93" s="27">
        <v>85</v>
      </c>
      <c r="D93" s="50" t="s">
        <v>70</v>
      </c>
      <c r="E93" s="108">
        <v>22.5</v>
      </c>
      <c r="F93" s="27"/>
      <c r="G93" s="27">
        <v>2</v>
      </c>
      <c r="H93" s="44">
        <v>104.29</v>
      </c>
      <c r="I93" s="20">
        <f t="shared" si="4"/>
        <v>0.43148911688560743</v>
      </c>
    </row>
    <row r="94" spans="2:12" x14ac:dyDescent="0.3">
      <c r="B94" s="19"/>
      <c r="C94" s="27">
        <v>86</v>
      </c>
      <c r="D94" s="50" t="s">
        <v>499</v>
      </c>
      <c r="E94" s="108">
        <v>18</v>
      </c>
      <c r="F94" s="27">
        <v>1</v>
      </c>
      <c r="G94" s="27">
        <v>2</v>
      </c>
      <c r="H94" s="44">
        <v>156.43</v>
      </c>
      <c r="I94" s="20">
        <f t="shared" si="4"/>
        <v>0.23013488461292589</v>
      </c>
    </row>
    <row r="95" spans="2:12" x14ac:dyDescent="0.3">
      <c r="B95" s="19"/>
      <c r="C95" s="27">
        <v>87</v>
      </c>
      <c r="D95" s="50" t="s">
        <v>1113</v>
      </c>
      <c r="E95" s="108">
        <v>19.5</v>
      </c>
      <c r="F95" s="27"/>
      <c r="G95" s="27">
        <v>1</v>
      </c>
      <c r="H95" s="44">
        <v>156.43</v>
      </c>
      <c r="I95" s="20">
        <f t="shared" si="4"/>
        <v>0.12465639583200153</v>
      </c>
    </row>
    <row r="96" spans="2:12" x14ac:dyDescent="0.3">
      <c r="B96" s="19"/>
      <c r="C96" s="27">
        <v>88</v>
      </c>
      <c r="D96" s="50" t="s">
        <v>1114</v>
      </c>
      <c r="E96" s="108">
        <v>29</v>
      </c>
      <c r="F96" s="27"/>
      <c r="G96" s="27">
        <v>2</v>
      </c>
      <c r="H96" s="44">
        <v>260.70999999999998</v>
      </c>
      <c r="I96" s="20">
        <f t="shared" si="4"/>
        <v>0.22246941045606231</v>
      </c>
    </row>
    <row r="97" spans="2:9" x14ac:dyDescent="0.3">
      <c r="B97" s="19"/>
      <c r="C97" s="27">
        <v>89</v>
      </c>
      <c r="D97" s="50" t="s">
        <v>1115</v>
      </c>
      <c r="E97" s="108">
        <v>15</v>
      </c>
      <c r="F97" s="27"/>
      <c r="G97" s="27">
        <v>2</v>
      </c>
      <c r="H97" s="44">
        <v>260.70999999999998</v>
      </c>
      <c r="I97" s="20">
        <f t="shared" si="4"/>
        <v>0.11507038471865291</v>
      </c>
    </row>
    <row r="98" spans="2:9" x14ac:dyDescent="0.3">
      <c r="B98" s="19"/>
      <c r="C98" s="27">
        <v>90</v>
      </c>
      <c r="D98" s="50" t="s">
        <v>1116</v>
      </c>
      <c r="E98" s="108">
        <v>9</v>
      </c>
      <c r="F98" s="27">
        <v>2</v>
      </c>
      <c r="G98" s="27">
        <v>1</v>
      </c>
      <c r="H98" s="44">
        <v>260.70999999999998</v>
      </c>
      <c r="I98" s="20">
        <f t="shared" si="4"/>
        <v>3.4521115415595875E-2</v>
      </c>
    </row>
    <row r="99" spans="2:9" x14ac:dyDescent="0.3">
      <c r="B99" s="19"/>
      <c r="C99" s="27">
        <v>91</v>
      </c>
      <c r="D99" s="50" t="s">
        <v>76</v>
      </c>
      <c r="E99" s="108">
        <v>89</v>
      </c>
      <c r="F99" s="27"/>
      <c r="G99" s="27">
        <v>1</v>
      </c>
      <c r="H99" s="44">
        <v>156.43</v>
      </c>
      <c r="I99" s="20">
        <f t="shared" si="4"/>
        <v>0.56894457584862235</v>
      </c>
    </row>
    <row r="100" spans="2:9" x14ac:dyDescent="0.3">
      <c r="B100" s="19"/>
      <c r="C100" s="27">
        <v>92</v>
      </c>
      <c r="D100" s="50" t="s">
        <v>85</v>
      </c>
      <c r="E100" s="108">
        <v>19.5</v>
      </c>
      <c r="F100" s="27"/>
      <c r="G100" s="27">
        <v>1</v>
      </c>
      <c r="H100" s="44">
        <v>260.70999999999998</v>
      </c>
      <c r="I100" s="20">
        <f t="shared" si="4"/>
        <v>7.4795750067124397E-2</v>
      </c>
    </row>
    <row r="101" spans="2:9" x14ac:dyDescent="0.3">
      <c r="B101" s="19"/>
      <c r="C101" s="27">
        <v>93</v>
      </c>
      <c r="D101" s="50" t="s">
        <v>82</v>
      </c>
      <c r="E101" s="108">
        <v>18.97</v>
      </c>
      <c r="F101" s="27"/>
      <c r="G101" s="27">
        <v>1</v>
      </c>
      <c r="H101" s="44">
        <v>104.285714</v>
      </c>
      <c r="I101" s="20">
        <f t="shared" si="4"/>
        <v>0.1819041100874085</v>
      </c>
    </row>
    <row r="102" spans="2:9" x14ac:dyDescent="0.3">
      <c r="B102" s="19"/>
      <c r="C102" s="27">
        <v>94</v>
      </c>
      <c r="D102" s="50" t="s">
        <v>84</v>
      </c>
      <c r="E102" s="108">
        <v>7</v>
      </c>
      <c r="F102" s="27"/>
      <c r="G102" s="27">
        <v>1</v>
      </c>
      <c r="H102" s="44">
        <v>104.285714</v>
      </c>
      <c r="I102" s="20">
        <f t="shared" si="4"/>
        <v>6.7123287855132302E-2</v>
      </c>
    </row>
    <row r="103" spans="2:9" x14ac:dyDescent="0.3">
      <c r="B103" s="19"/>
      <c r="C103" s="27">
        <v>95</v>
      </c>
      <c r="D103" s="50" t="s">
        <v>1117</v>
      </c>
      <c r="E103" s="108">
        <v>12</v>
      </c>
      <c r="F103" s="27"/>
      <c r="G103" s="27">
        <v>1</v>
      </c>
      <c r="H103" s="44">
        <v>104.285714</v>
      </c>
      <c r="I103" s="20">
        <f t="shared" si="4"/>
        <v>0.11506849346594109</v>
      </c>
    </row>
    <row r="104" spans="2:9" x14ac:dyDescent="0.3">
      <c r="B104" s="19"/>
      <c r="C104" s="27">
        <v>96</v>
      </c>
      <c r="D104" s="50" t="s">
        <v>1118</v>
      </c>
      <c r="E104" s="108">
        <v>66.67</v>
      </c>
      <c r="F104" s="27"/>
      <c r="G104" s="27">
        <v>1</v>
      </c>
      <c r="H104" s="44">
        <v>260.70999999999998</v>
      </c>
      <c r="I104" s="20">
        <f t="shared" si="4"/>
        <v>0.255724751639753</v>
      </c>
    </row>
    <row r="105" spans="2:9" x14ac:dyDescent="0.3">
      <c r="B105" s="19"/>
      <c r="C105" s="27">
        <v>97</v>
      </c>
      <c r="D105" s="50" t="s">
        <v>1119</v>
      </c>
      <c r="E105" s="108">
        <v>38</v>
      </c>
      <c r="F105" s="27"/>
      <c r="G105" s="27">
        <v>1</v>
      </c>
      <c r="H105" s="44">
        <v>156.43</v>
      </c>
      <c r="I105" s="20">
        <f t="shared" si="4"/>
        <v>0.24292015598031066</v>
      </c>
    </row>
    <row r="106" spans="2:9" x14ac:dyDescent="0.3">
      <c r="B106" s="19"/>
      <c r="C106" s="27">
        <v>98</v>
      </c>
      <c r="D106" s="50" t="s">
        <v>1120</v>
      </c>
      <c r="E106" s="108">
        <v>24</v>
      </c>
      <c r="F106" s="27"/>
      <c r="G106" s="27">
        <v>1</v>
      </c>
      <c r="H106" s="44">
        <v>156.43</v>
      </c>
      <c r="I106" s="20">
        <f t="shared" si="4"/>
        <v>0.15342325640861726</v>
      </c>
    </row>
    <row r="107" spans="2:9" x14ac:dyDescent="0.3">
      <c r="B107" s="19"/>
      <c r="C107" s="27">
        <v>99</v>
      </c>
      <c r="D107" s="50" t="s">
        <v>1121</v>
      </c>
      <c r="E107" s="108">
        <v>9</v>
      </c>
      <c r="F107" s="27"/>
      <c r="G107" s="27">
        <v>1</v>
      </c>
      <c r="H107" s="44">
        <v>104.29</v>
      </c>
      <c r="I107" s="20">
        <f t="shared" si="4"/>
        <v>8.6297823377121483E-2</v>
      </c>
    </row>
    <row r="108" spans="2:9" x14ac:dyDescent="0.3">
      <c r="B108" s="19"/>
      <c r="C108" s="27">
        <v>100</v>
      </c>
      <c r="D108" s="50" t="s">
        <v>67</v>
      </c>
      <c r="E108" s="108">
        <v>20</v>
      </c>
      <c r="F108" s="27"/>
      <c r="G108" s="27">
        <v>1</v>
      </c>
      <c r="H108" s="44">
        <v>104.29</v>
      </c>
      <c r="I108" s="20">
        <f t="shared" si="4"/>
        <v>0.19177294083804775</v>
      </c>
    </row>
    <row r="109" spans="2:9" x14ac:dyDescent="0.3">
      <c r="B109" s="19"/>
      <c r="C109" s="27">
        <v>101</v>
      </c>
      <c r="D109" s="50" t="s">
        <v>80</v>
      </c>
      <c r="E109" s="108">
        <v>3.99</v>
      </c>
      <c r="F109" s="27"/>
      <c r="G109" s="27">
        <v>1</v>
      </c>
      <c r="H109" s="44">
        <v>104.29</v>
      </c>
      <c r="I109" s="20">
        <f t="shared" si="4"/>
        <v>3.8258701697190527E-2</v>
      </c>
    </row>
    <row r="110" spans="2:9" x14ac:dyDescent="0.3">
      <c r="B110" s="19"/>
      <c r="C110" s="27">
        <v>102</v>
      </c>
      <c r="D110" s="50" t="s">
        <v>1122</v>
      </c>
      <c r="E110" s="108">
        <v>38</v>
      </c>
      <c r="F110" s="27"/>
      <c r="G110" s="27">
        <v>1</v>
      </c>
      <c r="H110" s="44">
        <v>52.14</v>
      </c>
      <c r="I110" s="20">
        <f t="shared" si="4"/>
        <v>0.72880705792098199</v>
      </c>
    </row>
    <row r="111" spans="2:9" x14ac:dyDescent="0.3">
      <c r="B111" s="19"/>
      <c r="C111" s="27">
        <v>103</v>
      </c>
      <c r="D111" s="50" t="s">
        <v>1123</v>
      </c>
      <c r="E111" s="108">
        <v>16</v>
      </c>
      <c r="F111" s="27"/>
      <c r="G111" s="27">
        <v>1</v>
      </c>
      <c r="H111" s="44">
        <v>52.14</v>
      </c>
      <c r="I111" s="20">
        <f t="shared" si="4"/>
        <v>0.30686612965093979</v>
      </c>
    </row>
    <row r="112" spans="2:9" x14ac:dyDescent="0.3">
      <c r="B112" s="19"/>
      <c r="C112" s="27">
        <v>104</v>
      </c>
      <c r="D112" s="50" t="s">
        <v>78</v>
      </c>
      <c r="E112" s="108">
        <v>45</v>
      </c>
      <c r="F112" s="27"/>
      <c r="G112" s="27">
        <v>1</v>
      </c>
      <c r="H112" s="44">
        <v>52.14</v>
      </c>
      <c r="I112" s="20">
        <f t="shared" si="4"/>
        <v>0.86306098964326816</v>
      </c>
    </row>
    <row r="113" spans="2:12" x14ac:dyDescent="0.3">
      <c r="B113" s="19"/>
      <c r="C113" s="27">
        <v>105</v>
      </c>
      <c r="D113" s="50" t="s">
        <v>306</v>
      </c>
      <c r="E113" s="108">
        <v>19.989999999999998</v>
      </c>
      <c r="F113" s="27"/>
      <c r="G113" s="27">
        <v>1</v>
      </c>
      <c r="H113" s="44">
        <v>260.70999999999998</v>
      </c>
      <c r="I113" s="20">
        <f t="shared" si="4"/>
        <v>7.6675233017529057E-2</v>
      </c>
    </row>
    <row r="114" spans="2:12" x14ac:dyDescent="0.3">
      <c r="B114" s="19"/>
      <c r="C114" s="27">
        <v>106</v>
      </c>
      <c r="D114" s="50" t="s">
        <v>1124</v>
      </c>
      <c r="E114" s="108">
        <v>11.99</v>
      </c>
      <c r="F114" s="27"/>
      <c r="G114" s="27">
        <v>1</v>
      </c>
      <c r="H114" s="44">
        <v>260.70999999999998</v>
      </c>
      <c r="I114" s="20">
        <f t="shared" si="4"/>
        <v>4.5989797092554949E-2</v>
      </c>
      <c r="J114" s="43" t="s">
        <v>10</v>
      </c>
      <c r="K114" s="23">
        <f>SUM(I84:I114)</f>
        <v>11.131200877168318</v>
      </c>
      <c r="L114">
        <f>COUNT(I84:I114)</f>
        <v>31</v>
      </c>
    </row>
    <row r="115" spans="2:12" x14ac:dyDescent="0.3">
      <c r="B115" s="18" t="s">
        <v>11</v>
      </c>
      <c r="C115" s="19"/>
      <c r="D115" s="19"/>
      <c r="E115" s="107"/>
      <c r="F115" s="19"/>
      <c r="G115" s="19"/>
      <c r="H115" s="20"/>
      <c r="I115" s="20"/>
    </row>
    <row r="116" spans="2:12" x14ac:dyDescent="0.3">
      <c r="B116" s="19"/>
      <c r="C116" s="19">
        <v>126</v>
      </c>
      <c r="D116" s="46" t="s">
        <v>87</v>
      </c>
      <c r="E116" s="108">
        <f>'Private Rental'!C26</f>
        <v>179.58333333333334</v>
      </c>
      <c r="F116" s="19"/>
      <c r="G116" s="19">
        <v>1</v>
      </c>
      <c r="H116" s="20">
        <v>1</v>
      </c>
      <c r="I116" s="64">
        <f t="shared" ref="I116:I121" si="5">+(E116*G116)/H116</f>
        <v>179.58333333333334</v>
      </c>
    </row>
    <row r="117" spans="2:12" x14ac:dyDescent="0.3">
      <c r="B117" s="19"/>
      <c r="C117" s="19">
        <v>127</v>
      </c>
      <c r="D117" s="50" t="s">
        <v>88</v>
      </c>
      <c r="E117" s="107">
        <f>5.9558291*0.969</f>
        <v>5.7711983979000001</v>
      </c>
      <c r="F117" s="93"/>
      <c r="G117" s="27">
        <v>1</v>
      </c>
      <c r="H117" s="44">
        <v>52.142857100000001</v>
      </c>
      <c r="I117" s="44">
        <f t="shared" si="5"/>
        <v>0.11068051731097028</v>
      </c>
    </row>
    <row r="118" spans="2:12" x14ac:dyDescent="0.3">
      <c r="B118" s="19"/>
      <c r="C118" s="19">
        <v>128</v>
      </c>
      <c r="D118" s="50" t="s">
        <v>444</v>
      </c>
      <c r="E118" s="107">
        <f>7.3826506*0.969</f>
        <v>7.1537884313999998</v>
      </c>
      <c r="F118" s="93"/>
      <c r="G118" s="27">
        <v>1</v>
      </c>
      <c r="H118" s="44">
        <v>52.142857100000001</v>
      </c>
      <c r="I118" s="44">
        <f t="shared" si="5"/>
        <v>0.13719594263276377</v>
      </c>
    </row>
    <row r="119" spans="2:12" x14ac:dyDescent="0.3">
      <c r="B119" s="19"/>
      <c r="C119" s="19">
        <v>129</v>
      </c>
      <c r="D119" s="50" t="s">
        <v>89</v>
      </c>
      <c r="E119" s="107">
        <v>1.72</v>
      </c>
      <c r="F119" s="93"/>
      <c r="G119" s="27">
        <v>1</v>
      </c>
      <c r="H119" s="44">
        <v>52.142857100000001</v>
      </c>
      <c r="I119" s="44">
        <f t="shared" si="5"/>
        <v>3.2986301396975039E-2</v>
      </c>
    </row>
    <row r="120" spans="2:12" x14ac:dyDescent="0.3">
      <c r="B120" s="19"/>
      <c r="C120" s="19">
        <v>130</v>
      </c>
      <c r="D120" s="50" t="s">
        <v>90</v>
      </c>
      <c r="E120" s="107">
        <f>13.5133804*0.969</f>
        <v>13.0944656076</v>
      </c>
      <c r="F120" s="93"/>
      <c r="G120" s="27">
        <v>1</v>
      </c>
      <c r="H120" s="44">
        <v>52.142857100000001</v>
      </c>
      <c r="I120" s="44">
        <f t="shared" si="5"/>
        <v>0.25112673788640555</v>
      </c>
    </row>
    <row r="121" spans="2:12" x14ac:dyDescent="0.3">
      <c r="B121" s="19"/>
      <c r="C121" s="19">
        <v>131</v>
      </c>
      <c r="D121" s="50" t="s">
        <v>91</v>
      </c>
      <c r="E121" s="107">
        <f>150*0.969</f>
        <v>145.35</v>
      </c>
      <c r="F121" s="93"/>
      <c r="G121" s="27">
        <v>1</v>
      </c>
      <c r="H121" s="44">
        <v>52.142857100000001</v>
      </c>
      <c r="I121" s="44">
        <f t="shared" si="5"/>
        <v>2.7875342488664665</v>
      </c>
      <c r="J121" s="43" t="s">
        <v>11</v>
      </c>
      <c r="K121" s="23">
        <f>SUM(I116:I121)</f>
        <v>182.90285708142696</v>
      </c>
      <c r="L121">
        <f>COUNT(I116:I121)</f>
        <v>6</v>
      </c>
    </row>
    <row r="122" spans="2:12" x14ac:dyDescent="0.3">
      <c r="B122" s="18" t="s">
        <v>12</v>
      </c>
      <c r="C122" s="19"/>
      <c r="D122" s="19"/>
      <c r="E122" s="107"/>
      <c r="F122" s="19"/>
      <c r="G122" s="19"/>
      <c r="H122" s="20"/>
      <c r="I122" s="20"/>
    </row>
    <row r="123" spans="2:12" x14ac:dyDescent="0.3">
      <c r="B123" s="19"/>
      <c r="C123" s="27">
        <v>113</v>
      </c>
      <c r="D123" s="27" t="s">
        <v>92</v>
      </c>
      <c r="E123" s="107">
        <v>5</v>
      </c>
      <c r="F123" s="27">
        <v>1</v>
      </c>
      <c r="G123" s="27">
        <v>1</v>
      </c>
      <c r="H123" s="44">
        <v>521.42857140000001</v>
      </c>
      <c r="I123" s="20">
        <f t="shared" ref="I123:I154" si="6">+(E123*G123)/H123</f>
        <v>9.5890410964158384E-3</v>
      </c>
    </row>
    <row r="124" spans="2:12" x14ac:dyDescent="0.3">
      <c r="B124" s="19"/>
      <c r="C124" s="27">
        <v>114</v>
      </c>
      <c r="D124" s="27" t="s">
        <v>93</v>
      </c>
      <c r="E124" s="107">
        <v>6.5</v>
      </c>
      <c r="F124" s="27">
        <v>1</v>
      </c>
      <c r="G124" s="27">
        <v>1</v>
      </c>
      <c r="H124" s="44">
        <v>521.42857140000001</v>
      </c>
      <c r="I124" s="20">
        <f t="shared" si="6"/>
        <v>1.2465753425340589E-2</v>
      </c>
    </row>
    <row r="125" spans="2:12" x14ac:dyDescent="0.3">
      <c r="B125" s="19"/>
      <c r="C125" s="27">
        <v>115</v>
      </c>
      <c r="D125" s="27" t="s">
        <v>1188</v>
      </c>
      <c r="E125" s="107">
        <v>16</v>
      </c>
      <c r="F125" s="27">
        <v>1</v>
      </c>
      <c r="G125" s="27">
        <v>1</v>
      </c>
      <c r="H125" s="44">
        <v>260.7142857</v>
      </c>
      <c r="I125" s="20">
        <f t="shared" si="6"/>
        <v>6.1369863017061363E-2</v>
      </c>
    </row>
    <row r="126" spans="2:12" x14ac:dyDescent="0.3">
      <c r="B126" s="19"/>
      <c r="C126" s="27">
        <v>116</v>
      </c>
      <c r="D126" s="27" t="s">
        <v>1189</v>
      </c>
      <c r="E126" s="107">
        <v>5</v>
      </c>
      <c r="F126" s="27"/>
      <c r="G126" s="27">
        <v>1</v>
      </c>
      <c r="H126" s="44">
        <v>521.42857140000001</v>
      </c>
      <c r="I126" s="20">
        <f t="shared" si="6"/>
        <v>9.5890410964158384E-3</v>
      </c>
    </row>
    <row r="127" spans="2:12" x14ac:dyDescent="0.3">
      <c r="B127" s="19"/>
      <c r="C127" s="27">
        <v>117</v>
      </c>
      <c r="D127" s="27" t="s">
        <v>92</v>
      </c>
      <c r="E127" s="107">
        <v>5</v>
      </c>
      <c r="F127" s="27">
        <v>1</v>
      </c>
      <c r="G127" s="27">
        <v>1</v>
      </c>
      <c r="H127" s="44">
        <v>521.42857140000001</v>
      </c>
      <c r="I127" s="20">
        <f t="shared" si="6"/>
        <v>9.5890410964158384E-3</v>
      </c>
    </row>
    <row r="128" spans="2:12" x14ac:dyDescent="0.3">
      <c r="B128" s="19"/>
      <c r="C128" s="27">
        <v>118</v>
      </c>
      <c r="D128" s="27" t="s">
        <v>93</v>
      </c>
      <c r="E128" s="107">
        <v>6.5</v>
      </c>
      <c r="F128" s="27">
        <v>1</v>
      </c>
      <c r="G128" s="27">
        <v>3</v>
      </c>
      <c r="H128" s="44">
        <v>521.42857140000001</v>
      </c>
      <c r="I128" s="20">
        <f t="shared" si="6"/>
        <v>3.739726027602177E-2</v>
      </c>
    </row>
    <row r="129" spans="2:9" x14ac:dyDescent="0.3">
      <c r="B129" s="19"/>
      <c r="C129" s="27">
        <v>119</v>
      </c>
      <c r="D129" s="27" t="s">
        <v>94</v>
      </c>
      <c r="E129" s="107">
        <v>15</v>
      </c>
      <c r="F129" s="27"/>
      <c r="G129" s="27">
        <v>1</v>
      </c>
      <c r="H129" s="44">
        <v>521.42857140000001</v>
      </c>
      <c r="I129" s="20">
        <f t="shared" si="6"/>
        <v>2.8767123289247513E-2</v>
      </c>
    </row>
    <row r="130" spans="2:9" x14ac:dyDescent="0.3">
      <c r="B130" s="19"/>
      <c r="C130" s="27">
        <v>120</v>
      </c>
      <c r="D130" s="27" t="s">
        <v>95</v>
      </c>
      <c r="E130" s="107">
        <v>15</v>
      </c>
      <c r="F130" s="27"/>
      <c r="G130" s="27">
        <v>1</v>
      </c>
      <c r="H130" s="44">
        <v>1042.857143</v>
      </c>
      <c r="I130" s="20">
        <f t="shared" si="6"/>
        <v>1.4383561641865265E-2</v>
      </c>
    </row>
    <row r="131" spans="2:9" x14ac:dyDescent="0.3">
      <c r="B131" s="19"/>
      <c r="C131" s="27">
        <v>121</v>
      </c>
      <c r="D131" s="27" t="s">
        <v>1190</v>
      </c>
      <c r="E131" s="107">
        <v>8</v>
      </c>
      <c r="F131" s="27">
        <v>1</v>
      </c>
      <c r="G131" s="27">
        <v>2</v>
      </c>
      <c r="H131" s="44">
        <v>104.2857143</v>
      </c>
      <c r="I131" s="20">
        <f t="shared" si="6"/>
        <v>0.15342465751322951</v>
      </c>
    </row>
    <row r="132" spans="2:9" x14ac:dyDescent="0.3">
      <c r="B132" s="19"/>
      <c r="C132" s="27">
        <v>122</v>
      </c>
      <c r="D132" s="27" t="s">
        <v>1191</v>
      </c>
      <c r="E132" s="107">
        <v>3</v>
      </c>
      <c r="F132" s="27"/>
      <c r="G132" s="27">
        <v>1</v>
      </c>
      <c r="H132" s="44">
        <v>521.42857140000001</v>
      </c>
      <c r="I132" s="20">
        <f t="shared" si="6"/>
        <v>5.7534246578495023E-3</v>
      </c>
    </row>
    <row r="133" spans="2:9" x14ac:dyDescent="0.3">
      <c r="B133" s="19"/>
      <c r="C133" s="27">
        <v>123</v>
      </c>
      <c r="D133" s="27" t="s">
        <v>97</v>
      </c>
      <c r="E133" s="107">
        <v>192.88</v>
      </c>
      <c r="F133" s="27"/>
      <c r="G133" s="27">
        <v>2</v>
      </c>
      <c r="H133" s="44">
        <v>521.42999999999995</v>
      </c>
      <c r="I133" s="20">
        <f t="shared" si="6"/>
        <v>0.73981167174884455</v>
      </c>
    </row>
    <row r="134" spans="2:9" x14ac:dyDescent="0.3">
      <c r="B134" s="19"/>
      <c r="C134" s="27">
        <v>124</v>
      </c>
      <c r="D134" s="27" t="s">
        <v>103</v>
      </c>
      <c r="E134" s="107">
        <v>6</v>
      </c>
      <c r="F134" s="27">
        <v>1</v>
      </c>
      <c r="G134" s="27">
        <v>4</v>
      </c>
      <c r="H134" s="44">
        <v>208.57</v>
      </c>
      <c r="I134" s="20">
        <f t="shared" si="6"/>
        <v>0.11506928129644724</v>
      </c>
    </row>
    <row r="135" spans="2:9" x14ac:dyDescent="0.3">
      <c r="B135" s="19"/>
      <c r="C135" s="27">
        <v>125</v>
      </c>
      <c r="D135" s="27" t="s">
        <v>99</v>
      </c>
      <c r="E135" s="107">
        <v>250</v>
      </c>
      <c r="F135" s="27"/>
      <c r="G135" s="27">
        <v>1</v>
      </c>
      <c r="H135" s="44">
        <v>521.42999999999995</v>
      </c>
      <c r="I135" s="20">
        <f t="shared" si="6"/>
        <v>0.47945074123084597</v>
      </c>
    </row>
    <row r="136" spans="2:9" x14ac:dyDescent="0.3">
      <c r="B136" s="19"/>
      <c r="C136" s="27">
        <v>126</v>
      </c>
      <c r="D136" s="27" t="s">
        <v>100</v>
      </c>
      <c r="E136" s="107">
        <v>110</v>
      </c>
      <c r="F136" s="27"/>
      <c r="G136" s="27">
        <v>1</v>
      </c>
      <c r="H136" s="44">
        <v>521.42999999999995</v>
      </c>
      <c r="I136" s="20">
        <f t="shared" si="6"/>
        <v>0.21095832614157223</v>
      </c>
    </row>
    <row r="137" spans="2:9" x14ac:dyDescent="0.3">
      <c r="B137" s="19"/>
      <c r="C137" s="27">
        <v>127</v>
      </c>
      <c r="D137" s="27" t="s">
        <v>406</v>
      </c>
      <c r="E137" s="107">
        <v>97</v>
      </c>
      <c r="F137" s="27"/>
      <c r="G137" s="27">
        <v>1</v>
      </c>
      <c r="H137" s="44">
        <v>521.42857140000001</v>
      </c>
      <c r="I137" s="20">
        <f t="shared" si="6"/>
        <v>0.18602739727046724</v>
      </c>
    </row>
    <row r="138" spans="2:9" x14ac:dyDescent="0.3">
      <c r="B138" s="19"/>
      <c r="C138" s="27">
        <v>128</v>
      </c>
      <c r="D138" s="27" t="s">
        <v>1192</v>
      </c>
      <c r="E138" s="107">
        <v>18</v>
      </c>
      <c r="F138" s="27"/>
      <c r="G138" s="27">
        <v>1</v>
      </c>
      <c r="H138" s="44">
        <v>521.42999999999995</v>
      </c>
      <c r="I138" s="20">
        <f t="shared" si="6"/>
        <v>3.4520453368620911E-2</v>
      </c>
    </row>
    <row r="139" spans="2:9" x14ac:dyDescent="0.3">
      <c r="B139" s="19"/>
      <c r="C139" s="27">
        <v>129</v>
      </c>
      <c r="D139" s="27" t="s">
        <v>102</v>
      </c>
      <c r="E139" s="107">
        <v>30</v>
      </c>
      <c r="F139" s="27"/>
      <c r="G139" s="27">
        <v>1</v>
      </c>
      <c r="H139" s="44">
        <v>260.7142857</v>
      </c>
      <c r="I139" s="20">
        <f>+(E139*G139)/H139</f>
        <v>0.11506849315699005</v>
      </c>
    </row>
    <row r="140" spans="2:9" x14ac:dyDescent="0.3">
      <c r="B140" s="19"/>
      <c r="C140" s="27">
        <v>130</v>
      </c>
      <c r="D140" s="27" t="s">
        <v>92</v>
      </c>
      <c r="E140" s="107">
        <v>5</v>
      </c>
      <c r="F140" s="27">
        <v>1</v>
      </c>
      <c r="G140" s="27">
        <v>1</v>
      </c>
      <c r="H140" s="44">
        <v>521.42857140000001</v>
      </c>
      <c r="I140" s="20">
        <f t="shared" si="6"/>
        <v>9.5890410964158384E-3</v>
      </c>
    </row>
    <row r="141" spans="2:9" x14ac:dyDescent="0.3">
      <c r="B141" s="19"/>
      <c r="C141" s="27">
        <v>131</v>
      </c>
      <c r="D141" s="27" t="s">
        <v>93</v>
      </c>
      <c r="E141" s="107">
        <v>6.5</v>
      </c>
      <c r="F141" s="27">
        <v>1</v>
      </c>
      <c r="G141" s="27">
        <v>1</v>
      </c>
      <c r="H141" s="44">
        <v>521.42857140000001</v>
      </c>
      <c r="I141" s="20">
        <f t="shared" si="6"/>
        <v>1.2465753425340589E-2</v>
      </c>
    </row>
    <row r="142" spans="2:9" x14ac:dyDescent="0.3">
      <c r="B142" s="19"/>
      <c r="C142" s="27">
        <v>132</v>
      </c>
      <c r="D142" s="27" t="s">
        <v>94</v>
      </c>
      <c r="E142" s="107">
        <v>15</v>
      </c>
      <c r="F142" s="27"/>
      <c r="G142" s="27">
        <v>1</v>
      </c>
      <c r="H142" s="44">
        <v>521.42857140000001</v>
      </c>
      <c r="I142" s="20">
        <f t="shared" si="6"/>
        <v>2.8767123289247513E-2</v>
      </c>
    </row>
    <row r="143" spans="2:9" x14ac:dyDescent="0.3">
      <c r="B143" s="19"/>
      <c r="C143" s="27">
        <v>133</v>
      </c>
      <c r="D143" s="27" t="s">
        <v>95</v>
      </c>
      <c r="E143" s="107">
        <v>15</v>
      </c>
      <c r="F143" s="27"/>
      <c r="G143" s="27">
        <v>1</v>
      </c>
      <c r="H143" s="44">
        <v>1042.857143</v>
      </c>
      <c r="I143" s="20">
        <f t="shared" si="6"/>
        <v>1.4383561641865265E-2</v>
      </c>
    </row>
    <row r="144" spans="2:9" x14ac:dyDescent="0.3">
      <c r="B144" s="19"/>
      <c r="C144" s="27">
        <v>134</v>
      </c>
      <c r="D144" s="27" t="s">
        <v>1190</v>
      </c>
      <c r="E144" s="107">
        <v>8</v>
      </c>
      <c r="F144" s="27">
        <v>1</v>
      </c>
      <c r="G144" s="27">
        <v>2</v>
      </c>
      <c r="H144" s="44">
        <v>104.2857143</v>
      </c>
      <c r="I144" s="20">
        <f t="shared" si="6"/>
        <v>0.15342465751322951</v>
      </c>
    </row>
    <row r="145" spans="2:9" x14ac:dyDescent="0.3">
      <c r="B145" s="19"/>
      <c r="C145" s="27">
        <v>135</v>
      </c>
      <c r="D145" s="27" t="s">
        <v>1191</v>
      </c>
      <c r="E145" s="107">
        <v>3</v>
      </c>
      <c r="F145" s="27"/>
      <c r="G145" s="27">
        <v>1</v>
      </c>
      <c r="H145" s="44">
        <v>521.42857140000001</v>
      </c>
      <c r="I145" s="20">
        <f t="shared" si="6"/>
        <v>5.7534246578495023E-3</v>
      </c>
    </row>
    <row r="146" spans="2:9" x14ac:dyDescent="0.3">
      <c r="B146" s="19"/>
      <c r="C146" s="27">
        <v>136</v>
      </c>
      <c r="D146" s="27" t="s">
        <v>104</v>
      </c>
      <c r="E146" s="107">
        <v>174.95</v>
      </c>
      <c r="F146" s="27"/>
      <c r="G146" s="27">
        <v>1</v>
      </c>
      <c r="H146" s="44">
        <v>521.42857140000001</v>
      </c>
      <c r="I146" s="20">
        <f t="shared" si="6"/>
        <v>0.33552054796359015</v>
      </c>
    </row>
    <row r="147" spans="2:9" x14ac:dyDescent="0.3">
      <c r="B147" s="19"/>
      <c r="C147" s="27">
        <v>137</v>
      </c>
      <c r="D147" s="27" t="s">
        <v>105</v>
      </c>
      <c r="E147" s="107">
        <v>9</v>
      </c>
      <c r="F147" s="27">
        <v>8</v>
      </c>
      <c r="G147" s="27">
        <v>1</v>
      </c>
      <c r="H147" s="44">
        <v>156.43</v>
      </c>
      <c r="I147" s="20">
        <f t="shared" si="6"/>
        <v>5.7533721153231472E-2</v>
      </c>
    </row>
    <row r="148" spans="2:9" x14ac:dyDescent="0.3">
      <c r="B148" s="19"/>
      <c r="C148" s="27">
        <v>138</v>
      </c>
      <c r="D148" s="27" t="s">
        <v>106</v>
      </c>
      <c r="E148" s="107">
        <v>2.99</v>
      </c>
      <c r="F148" s="27">
        <v>0</v>
      </c>
      <c r="G148" s="27">
        <v>1</v>
      </c>
      <c r="H148" s="44">
        <v>156.43</v>
      </c>
      <c r="I148" s="20">
        <f t="shared" si="6"/>
        <v>1.9113980694240237E-2</v>
      </c>
    </row>
    <row r="149" spans="2:9" x14ac:dyDescent="0.3">
      <c r="B149" s="19"/>
      <c r="C149" s="27">
        <v>139</v>
      </c>
      <c r="D149" s="27" t="s">
        <v>93</v>
      </c>
      <c r="E149" s="107">
        <v>6.5</v>
      </c>
      <c r="F149" s="27">
        <v>1</v>
      </c>
      <c r="G149" s="27">
        <v>1</v>
      </c>
      <c r="H149" s="44">
        <v>521.42857140000001</v>
      </c>
      <c r="I149" s="20">
        <f t="shared" si="6"/>
        <v>1.2465753425340589E-2</v>
      </c>
    </row>
    <row r="150" spans="2:9" x14ac:dyDescent="0.3">
      <c r="B150" s="19"/>
      <c r="C150" s="27">
        <v>140</v>
      </c>
      <c r="D150" s="27" t="s">
        <v>317</v>
      </c>
      <c r="E150" s="107">
        <v>23.99</v>
      </c>
      <c r="F150" s="27">
        <v>1</v>
      </c>
      <c r="G150" s="27">
        <v>1</v>
      </c>
      <c r="H150" s="44">
        <v>260.7142857</v>
      </c>
      <c r="I150" s="20">
        <f t="shared" si="6"/>
        <v>9.2016438361206376E-2</v>
      </c>
    </row>
    <row r="151" spans="2:9" x14ac:dyDescent="0.3">
      <c r="B151" s="19"/>
      <c r="C151" s="27">
        <v>141</v>
      </c>
      <c r="D151" s="27" t="s">
        <v>107</v>
      </c>
      <c r="E151" s="107">
        <v>17</v>
      </c>
      <c r="F151" s="27">
        <v>16</v>
      </c>
      <c r="G151" s="27">
        <v>1</v>
      </c>
      <c r="H151" s="44">
        <v>260.70999999999998</v>
      </c>
      <c r="I151" s="20">
        <f t="shared" si="6"/>
        <v>6.520655134056999E-2</v>
      </c>
    </row>
    <row r="152" spans="2:9" x14ac:dyDescent="0.3">
      <c r="B152" s="19"/>
      <c r="C152" s="27">
        <v>142</v>
      </c>
      <c r="D152" s="27" t="s">
        <v>108</v>
      </c>
      <c r="E152" s="107">
        <v>7.2</v>
      </c>
      <c r="F152" s="27">
        <v>1</v>
      </c>
      <c r="G152" s="27">
        <v>6</v>
      </c>
      <c r="H152" s="44">
        <v>260.70999999999998</v>
      </c>
      <c r="I152" s="20">
        <f t="shared" si="6"/>
        <v>0.16570135399486022</v>
      </c>
    </row>
    <row r="153" spans="2:9" x14ac:dyDescent="0.3">
      <c r="B153" s="19"/>
      <c r="C153" s="27">
        <v>143</v>
      </c>
      <c r="D153" s="27" t="s">
        <v>109</v>
      </c>
      <c r="E153" s="107">
        <v>7</v>
      </c>
      <c r="F153" s="27">
        <v>16</v>
      </c>
      <c r="G153" s="27">
        <v>1</v>
      </c>
      <c r="H153" s="44">
        <v>521.42857140000001</v>
      </c>
      <c r="I153" s="20">
        <f t="shared" si="6"/>
        <v>1.3424657534982173E-2</v>
      </c>
    </row>
    <row r="154" spans="2:9" x14ac:dyDescent="0.3">
      <c r="B154" s="19"/>
      <c r="C154" s="27">
        <v>144</v>
      </c>
      <c r="D154" s="27" t="s">
        <v>318</v>
      </c>
      <c r="E154" s="107">
        <v>8</v>
      </c>
      <c r="F154" s="27">
        <v>2</v>
      </c>
      <c r="G154" s="27">
        <v>1</v>
      </c>
      <c r="H154" s="44">
        <v>521.42857140000001</v>
      </c>
      <c r="I154" s="20">
        <f t="shared" si="6"/>
        <v>1.5342465754265341E-2</v>
      </c>
    </row>
    <row r="155" spans="2:9" x14ac:dyDescent="0.3">
      <c r="B155" s="19"/>
      <c r="C155" s="27">
        <v>145</v>
      </c>
      <c r="D155" s="27" t="s">
        <v>110</v>
      </c>
      <c r="E155" s="107">
        <v>4</v>
      </c>
      <c r="F155" s="27">
        <v>4</v>
      </c>
      <c r="G155" s="27">
        <v>1</v>
      </c>
      <c r="H155" s="44">
        <v>156.43</v>
      </c>
      <c r="I155" s="20">
        <f t="shared" ref="I155:I186" si="7">+(E155*G155)/H155</f>
        <v>2.5570542734769545E-2</v>
      </c>
    </row>
    <row r="156" spans="2:9" x14ac:dyDescent="0.3">
      <c r="B156" s="19"/>
      <c r="C156" s="27">
        <v>146</v>
      </c>
      <c r="D156" s="27" t="s">
        <v>1238</v>
      </c>
      <c r="E156" s="107">
        <v>8</v>
      </c>
      <c r="F156" s="27">
        <v>4</v>
      </c>
      <c r="G156" s="27">
        <v>1</v>
      </c>
      <c r="H156" s="44">
        <v>156.43</v>
      </c>
      <c r="I156" s="20">
        <f t="shared" si="7"/>
        <v>5.1141085469539091E-2</v>
      </c>
    </row>
    <row r="157" spans="2:9" x14ac:dyDescent="0.3">
      <c r="B157" s="19"/>
      <c r="C157" s="27">
        <v>147</v>
      </c>
      <c r="D157" s="27" t="s">
        <v>111</v>
      </c>
      <c r="E157" s="107">
        <v>9</v>
      </c>
      <c r="F157" s="27">
        <v>4</v>
      </c>
      <c r="G157" s="27">
        <v>1</v>
      </c>
      <c r="H157" s="44">
        <v>156.43</v>
      </c>
      <c r="I157" s="20">
        <f t="shared" si="7"/>
        <v>5.7533721153231472E-2</v>
      </c>
    </row>
    <row r="158" spans="2:9" x14ac:dyDescent="0.3">
      <c r="B158" s="19"/>
      <c r="C158" s="27">
        <v>148</v>
      </c>
      <c r="D158" s="27" t="s">
        <v>113</v>
      </c>
      <c r="E158" s="107">
        <v>49.99</v>
      </c>
      <c r="F158" s="27">
        <v>1</v>
      </c>
      <c r="G158" s="27">
        <v>1</v>
      </c>
      <c r="H158" s="44">
        <v>260.70999999999998</v>
      </c>
      <c r="I158" s="20">
        <f t="shared" si="7"/>
        <v>0.19174561773618198</v>
      </c>
    </row>
    <row r="159" spans="2:9" x14ac:dyDescent="0.3">
      <c r="B159" s="19"/>
      <c r="C159" s="27">
        <v>149</v>
      </c>
      <c r="D159" s="27" t="s">
        <v>114</v>
      </c>
      <c r="E159" s="107">
        <v>0</v>
      </c>
      <c r="F159" s="27"/>
      <c r="G159" s="27">
        <v>1</v>
      </c>
      <c r="H159" s="44">
        <v>782.14</v>
      </c>
      <c r="I159" s="20">
        <f t="shared" si="7"/>
        <v>0</v>
      </c>
    </row>
    <row r="160" spans="2:9" x14ac:dyDescent="0.3">
      <c r="B160" s="19"/>
      <c r="C160" s="27">
        <v>150</v>
      </c>
      <c r="D160" s="27" t="s">
        <v>115</v>
      </c>
      <c r="E160" s="107">
        <v>0</v>
      </c>
      <c r="F160" s="27"/>
      <c r="G160" s="27">
        <v>1</v>
      </c>
      <c r="H160" s="44">
        <v>521.42999999999995</v>
      </c>
      <c r="I160" s="20">
        <f t="shared" si="7"/>
        <v>0</v>
      </c>
    </row>
    <row r="161" spans="2:9" x14ac:dyDescent="0.3">
      <c r="B161" s="19"/>
      <c r="C161" s="27">
        <v>151</v>
      </c>
      <c r="D161" s="27" t="s">
        <v>1239</v>
      </c>
      <c r="E161" s="107">
        <v>0</v>
      </c>
      <c r="F161" s="27"/>
      <c r="G161" s="27">
        <v>1</v>
      </c>
      <c r="H161" s="44">
        <v>260.70999999999998</v>
      </c>
      <c r="I161" s="20">
        <f t="shared" si="7"/>
        <v>0</v>
      </c>
    </row>
    <row r="162" spans="2:9" x14ac:dyDescent="0.3">
      <c r="B162" s="19"/>
      <c r="C162" s="27">
        <v>152</v>
      </c>
      <c r="D162" s="27" t="s">
        <v>117</v>
      </c>
      <c r="E162" s="107">
        <v>7.29</v>
      </c>
      <c r="F162" s="27">
        <v>1</v>
      </c>
      <c r="G162" s="27">
        <v>1</v>
      </c>
      <c r="H162" s="44">
        <v>156.43</v>
      </c>
      <c r="I162" s="20">
        <f t="shared" si="7"/>
        <v>4.6602314134117494E-2</v>
      </c>
    </row>
    <row r="163" spans="2:9" x14ac:dyDescent="0.3">
      <c r="B163" s="19"/>
      <c r="C163" s="27">
        <v>153</v>
      </c>
      <c r="D163" s="27" t="s">
        <v>118</v>
      </c>
      <c r="E163" s="107">
        <v>9.99</v>
      </c>
      <c r="F163" s="27">
        <v>1</v>
      </c>
      <c r="G163" s="27">
        <v>1</v>
      </c>
      <c r="H163" s="44">
        <v>156.43</v>
      </c>
      <c r="I163" s="20">
        <f t="shared" si="7"/>
        <v>6.386243048008694E-2</v>
      </c>
    </row>
    <row r="164" spans="2:9" x14ac:dyDescent="0.3">
      <c r="B164" s="19"/>
      <c r="C164" s="27">
        <v>154</v>
      </c>
      <c r="D164" s="27" t="s">
        <v>1240</v>
      </c>
      <c r="E164" s="107">
        <v>32</v>
      </c>
      <c r="F164" s="27">
        <v>1</v>
      </c>
      <c r="G164" s="27">
        <v>1</v>
      </c>
      <c r="H164" s="44">
        <v>260.70999999999998</v>
      </c>
      <c r="I164" s="20">
        <f t="shared" si="7"/>
        <v>0.12274174369989645</v>
      </c>
    </row>
    <row r="165" spans="2:9" x14ac:dyDescent="0.3">
      <c r="B165" s="19"/>
      <c r="C165" s="27">
        <v>155</v>
      </c>
      <c r="D165" s="27" t="s">
        <v>119</v>
      </c>
      <c r="E165" s="107">
        <v>59</v>
      </c>
      <c r="F165" s="27">
        <v>5</v>
      </c>
      <c r="G165" s="27">
        <v>1</v>
      </c>
      <c r="H165" s="44">
        <v>260.70999999999998</v>
      </c>
      <c r="I165" s="20">
        <f t="shared" si="7"/>
        <v>0.22630508994668408</v>
      </c>
    </row>
    <row r="166" spans="2:9" x14ac:dyDescent="0.3">
      <c r="B166" s="19"/>
      <c r="C166" s="27">
        <v>156</v>
      </c>
      <c r="D166" s="27" t="s">
        <v>321</v>
      </c>
      <c r="E166" s="107">
        <v>0</v>
      </c>
      <c r="F166" s="27"/>
      <c r="G166" s="27"/>
      <c r="H166" s="44">
        <v>260.70999999999998</v>
      </c>
      <c r="I166" s="20">
        <f t="shared" si="7"/>
        <v>0</v>
      </c>
    </row>
    <row r="167" spans="2:9" x14ac:dyDescent="0.3">
      <c r="B167" s="19"/>
      <c r="C167" s="27">
        <v>157</v>
      </c>
      <c r="D167" s="27" t="s">
        <v>120</v>
      </c>
      <c r="E167" s="107">
        <v>33</v>
      </c>
      <c r="F167" s="27">
        <v>8</v>
      </c>
      <c r="G167" s="27">
        <v>1</v>
      </c>
      <c r="H167" s="44">
        <v>782.14285710000001</v>
      </c>
      <c r="I167" s="20">
        <f t="shared" si="7"/>
        <v>4.2191780824229683E-2</v>
      </c>
    </row>
    <row r="168" spans="2:9" x14ac:dyDescent="0.3">
      <c r="B168" s="19"/>
      <c r="C168" s="27">
        <v>158</v>
      </c>
      <c r="D168" s="27" t="s">
        <v>123</v>
      </c>
      <c r="E168" s="107">
        <v>5.25</v>
      </c>
      <c r="F168" s="27">
        <v>1</v>
      </c>
      <c r="G168" s="27">
        <v>1</v>
      </c>
      <c r="H168" s="44">
        <v>782</v>
      </c>
      <c r="I168" s="20">
        <f>+(E168*G168)/H168</f>
        <v>6.7135549872122764E-3</v>
      </c>
    </row>
    <row r="169" spans="2:9" x14ac:dyDescent="0.3">
      <c r="B169" s="19"/>
      <c r="C169" s="27">
        <v>159</v>
      </c>
      <c r="D169" s="27" t="s">
        <v>1241</v>
      </c>
      <c r="E169" s="107">
        <v>7</v>
      </c>
      <c r="F169" s="27">
        <v>1</v>
      </c>
      <c r="G169" s="27">
        <v>1</v>
      </c>
      <c r="H169" s="44">
        <v>260.7142857</v>
      </c>
      <c r="I169" s="20">
        <f t="shared" si="7"/>
        <v>2.6849315069964345E-2</v>
      </c>
    </row>
    <row r="170" spans="2:9" x14ac:dyDescent="0.3">
      <c r="B170" s="19"/>
      <c r="C170" s="27">
        <v>160</v>
      </c>
      <c r="D170" s="27" t="s">
        <v>1242</v>
      </c>
      <c r="E170" s="107">
        <v>3.49</v>
      </c>
      <c r="F170" s="27">
        <v>1</v>
      </c>
      <c r="G170" s="27">
        <v>1</v>
      </c>
      <c r="H170" s="44">
        <v>260.7142857</v>
      </c>
      <c r="I170" s="20">
        <f>+(E170*G170)/H170</f>
        <v>1.338630137059651E-2</v>
      </c>
    </row>
    <row r="171" spans="2:9" x14ac:dyDescent="0.3">
      <c r="B171" s="19"/>
      <c r="C171" s="27">
        <v>161</v>
      </c>
      <c r="D171" s="27" t="s">
        <v>555</v>
      </c>
      <c r="E171" s="107">
        <v>3</v>
      </c>
      <c r="F171" s="27">
        <v>1</v>
      </c>
      <c r="G171" s="27">
        <v>1</v>
      </c>
      <c r="H171" s="44">
        <v>261</v>
      </c>
      <c r="I171" s="20">
        <f t="shared" si="7"/>
        <v>1.1494252873563218E-2</v>
      </c>
    </row>
    <row r="172" spans="2:9" x14ac:dyDescent="0.3">
      <c r="B172" s="19"/>
      <c r="C172" s="27">
        <v>162</v>
      </c>
      <c r="D172" s="27" t="s">
        <v>322</v>
      </c>
      <c r="E172" s="107">
        <v>5</v>
      </c>
      <c r="F172" s="27">
        <v>1</v>
      </c>
      <c r="G172" s="27">
        <v>1</v>
      </c>
      <c r="H172" s="44">
        <v>260.7142857</v>
      </c>
      <c r="I172" s="20">
        <f t="shared" si="7"/>
        <v>1.9178082192831677E-2</v>
      </c>
    </row>
    <row r="173" spans="2:9" x14ac:dyDescent="0.3">
      <c r="B173" s="19"/>
      <c r="C173" s="27">
        <v>163</v>
      </c>
      <c r="D173" s="27" t="s">
        <v>1243</v>
      </c>
      <c r="E173" s="107">
        <v>5</v>
      </c>
      <c r="F173" s="27"/>
      <c r="G173" s="27">
        <v>1</v>
      </c>
      <c r="H173" s="44">
        <v>521.42857140000001</v>
      </c>
      <c r="I173" s="20">
        <f t="shared" si="7"/>
        <v>9.5890410964158384E-3</v>
      </c>
    </row>
    <row r="174" spans="2:9" x14ac:dyDescent="0.3">
      <c r="B174" s="19"/>
      <c r="C174" s="27">
        <v>164</v>
      </c>
      <c r="D174" s="27" t="s">
        <v>271</v>
      </c>
      <c r="E174" s="107">
        <v>8.99</v>
      </c>
      <c r="F174" s="27">
        <v>1</v>
      </c>
      <c r="G174" s="27">
        <v>1</v>
      </c>
      <c r="H174" s="44">
        <v>521.42857140000001</v>
      </c>
      <c r="I174" s="20">
        <f t="shared" si="7"/>
        <v>1.7241095891355678E-2</v>
      </c>
    </row>
    <row r="175" spans="2:9" x14ac:dyDescent="0.3">
      <c r="B175" s="19"/>
      <c r="C175" s="27">
        <v>165</v>
      </c>
      <c r="D175" s="27" t="s">
        <v>121</v>
      </c>
      <c r="E175" s="107">
        <v>4</v>
      </c>
      <c r="F175" s="27">
        <v>1</v>
      </c>
      <c r="G175" s="27">
        <v>1</v>
      </c>
      <c r="H175" s="44">
        <v>521.42857140000001</v>
      </c>
      <c r="I175" s="20">
        <f t="shared" si="7"/>
        <v>7.6712328771326704E-3</v>
      </c>
    </row>
    <row r="176" spans="2:9" x14ac:dyDescent="0.3">
      <c r="B176" s="19"/>
      <c r="C176" s="27">
        <v>166</v>
      </c>
      <c r="D176" s="27" t="s">
        <v>327</v>
      </c>
      <c r="E176" s="107">
        <v>1.2</v>
      </c>
      <c r="F176" s="27">
        <v>1</v>
      </c>
      <c r="G176" s="27">
        <v>1</v>
      </c>
      <c r="H176" s="44">
        <v>260.7142857</v>
      </c>
      <c r="I176" s="20">
        <f t="shared" si="7"/>
        <v>4.6027397262796022E-3</v>
      </c>
    </row>
    <row r="177" spans="2:9" x14ac:dyDescent="0.3">
      <c r="B177" s="19"/>
      <c r="C177" s="27">
        <v>167</v>
      </c>
      <c r="D177" s="27" t="s">
        <v>122</v>
      </c>
      <c r="E177" s="107">
        <v>22</v>
      </c>
      <c r="F177" s="27">
        <v>2</v>
      </c>
      <c r="G177" s="27">
        <v>1</v>
      </c>
      <c r="H177" s="44">
        <v>521.42857140000001</v>
      </c>
      <c r="I177" s="20">
        <f t="shared" si="7"/>
        <v>4.2191780824229683E-2</v>
      </c>
    </row>
    <row r="178" spans="2:9" x14ac:dyDescent="0.3">
      <c r="B178" s="19"/>
      <c r="C178" s="27">
        <v>168</v>
      </c>
      <c r="D178" s="27" t="s">
        <v>124</v>
      </c>
      <c r="E178" s="107">
        <v>26</v>
      </c>
      <c r="F178" s="27">
        <v>9</v>
      </c>
      <c r="G178" s="27">
        <v>1</v>
      </c>
      <c r="H178" s="44">
        <v>260.7142857</v>
      </c>
      <c r="I178" s="20">
        <f t="shared" si="7"/>
        <v>9.972602740272471E-2</v>
      </c>
    </row>
    <row r="179" spans="2:9" x14ac:dyDescent="0.3">
      <c r="B179" s="19"/>
      <c r="C179" s="27">
        <v>169</v>
      </c>
      <c r="D179" s="27" t="s">
        <v>126</v>
      </c>
      <c r="E179" s="107">
        <v>6.5</v>
      </c>
      <c r="F179" s="27">
        <v>1</v>
      </c>
      <c r="G179" s="27">
        <v>1</v>
      </c>
      <c r="H179" s="44">
        <v>782.14285710000001</v>
      </c>
      <c r="I179" s="20">
        <f t="shared" si="7"/>
        <v>8.310502283560393E-3</v>
      </c>
    </row>
    <row r="180" spans="2:9" x14ac:dyDescent="0.3">
      <c r="B180" s="19"/>
      <c r="C180" s="27">
        <v>170</v>
      </c>
      <c r="D180" s="27" t="s">
        <v>127</v>
      </c>
      <c r="E180" s="107">
        <v>2</v>
      </c>
      <c r="F180" s="27">
        <v>1</v>
      </c>
      <c r="G180" s="27">
        <v>1</v>
      </c>
      <c r="H180" s="44">
        <v>260.7142857</v>
      </c>
      <c r="I180" s="20">
        <f t="shared" si="7"/>
        <v>7.6712328771326704E-3</v>
      </c>
    </row>
    <row r="181" spans="2:9" x14ac:dyDescent="0.3">
      <c r="B181" s="19"/>
      <c r="C181" s="27">
        <v>171</v>
      </c>
      <c r="D181" s="27" t="s">
        <v>125</v>
      </c>
      <c r="E181" s="107">
        <v>3.5</v>
      </c>
      <c r="F181" s="27"/>
      <c r="G181" s="27">
        <v>1</v>
      </c>
      <c r="H181" s="44">
        <v>52.142857139999997</v>
      </c>
      <c r="I181" s="20">
        <f t="shared" si="7"/>
        <v>6.7123287674910867E-2</v>
      </c>
    </row>
    <row r="182" spans="2:9" x14ac:dyDescent="0.3">
      <c r="B182" s="19"/>
      <c r="C182" s="27">
        <v>172</v>
      </c>
      <c r="D182" s="27" t="s">
        <v>129</v>
      </c>
      <c r="E182" s="107">
        <v>2</v>
      </c>
      <c r="F182" s="27"/>
      <c r="G182" s="27"/>
      <c r="H182" s="44">
        <v>521</v>
      </c>
      <c r="I182" s="20">
        <f t="shared" si="7"/>
        <v>0</v>
      </c>
    </row>
    <row r="183" spans="2:9" x14ac:dyDescent="0.3">
      <c r="B183" s="19"/>
      <c r="C183" s="27">
        <v>173</v>
      </c>
      <c r="D183" s="27" t="s">
        <v>128</v>
      </c>
      <c r="E183" s="107">
        <v>10</v>
      </c>
      <c r="F183" s="27">
        <v>1</v>
      </c>
      <c r="G183" s="27">
        <v>1</v>
      </c>
      <c r="H183" s="44">
        <v>521.42857140000001</v>
      </c>
      <c r="I183" s="20">
        <f t="shared" si="7"/>
        <v>1.9178082192831677E-2</v>
      </c>
    </row>
    <row r="184" spans="2:9" x14ac:dyDescent="0.3">
      <c r="B184" s="19"/>
      <c r="C184" s="27">
        <v>174</v>
      </c>
      <c r="D184" s="27" t="s">
        <v>131</v>
      </c>
      <c r="E184" s="107">
        <v>20</v>
      </c>
      <c r="F184" s="27">
        <v>4</v>
      </c>
      <c r="G184" s="27">
        <v>1</v>
      </c>
      <c r="H184" s="44">
        <v>156.42857140000001</v>
      </c>
      <c r="I184" s="20">
        <f t="shared" si="7"/>
        <v>0.1278538813018911</v>
      </c>
    </row>
    <row r="185" spans="2:9" x14ac:dyDescent="0.3">
      <c r="B185" s="19"/>
      <c r="C185" s="27">
        <v>175</v>
      </c>
      <c r="D185" s="27" t="s">
        <v>1244</v>
      </c>
      <c r="E185" s="107">
        <v>5.99</v>
      </c>
      <c r="F185" s="27"/>
      <c r="G185" s="27">
        <v>1</v>
      </c>
      <c r="H185" s="44">
        <v>260.7142857</v>
      </c>
      <c r="I185" s="20">
        <f t="shared" si="7"/>
        <v>2.2975342467012348E-2</v>
      </c>
    </row>
    <row r="186" spans="2:9" x14ac:dyDescent="0.3">
      <c r="B186" s="19"/>
      <c r="C186" s="27">
        <v>176</v>
      </c>
      <c r="D186" s="27" t="s">
        <v>1245</v>
      </c>
      <c r="E186" s="107">
        <v>1.2</v>
      </c>
      <c r="F186" s="27">
        <v>9</v>
      </c>
      <c r="G186" s="27">
        <v>1</v>
      </c>
      <c r="H186" s="44">
        <v>261</v>
      </c>
      <c r="I186" s="20">
        <f t="shared" si="7"/>
        <v>4.5977011494252873E-3</v>
      </c>
    </row>
    <row r="187" spans="2:9" x14ac:dyDescent="0.3">
      <c r="B187" s="19"/>
      <c r="C187" s="27">
        <v>177</v>
      </c>
      <c r="D187" s="27" t="s">
        <v>1305</v>
      </c>
      <c r="E187" s="107">
        <v>1.2</v>
      </c>
      <c r="F187" s="27">
        <v>1</v>
      </c>
      <c r="G187" s="27">
        <v>2</v>
      </c>
      <c r="H187" s="44">
        <v>52</v>
      </c>
      <c r="I187" s="20">
        <f t="shared" ref="I187:I218" si="8">+(E187*G187)/H187</f>
        <v>4.6153846153846149E-2</v>
      </c>
    </row>
    <row r="188" spans="2:9" x14ac:dyDescent="0.3">
      <c r="B188" s="19"/>
      <c r="C188" s="27">
        <v>178</v>
      </c>
      <c r="D188" s="27" t="s">
        <v>1306</v>
      </c>
      <c r="E188" s="107">
        <v>1.2</v>
      </c>
      <c r="F188" s="27">
        <v>12</v>
      </c>
      <c r="G188" s="27">
        <v>1</v>
      </c>
      <c r="H188" s="44">
        <v>52</v>
      </c>
      <c r="I188" s="20">
        <f t="shared" si="8"/>
        <v>2.3076923076923075E-2</v>
      </c>
    </row>
    <row r="189" spans="2:9" x14ac:dyDescent="0.3">
      <c r="B189" s="19"/>
      <c r="C189" s="27">
        <v>179</v>
      </c>
      <c r="D189" s="27" t="s">
        <v>1306</v>
      </c>
      <c r="E189" s="107">
        <v>1.2</v>
      </c>
      <c r="F189" s="27">
        <v>8</v>
      </c>
      <c r="G189" s="27">
        <v>1</v>
      </c>
      <c r="H189" s="44">
        <v>52</v>
      </c>
      <c r="I189" s="20">
        <f t="shared" si="8"/>
        <v>2.3076923076923075E-2</v>
      </c>
    </row>
    <row r="190" spans="2:9" x14ac:dyDescent="0.3">
      <c r="B190" s="19"/>
      <c r="C190" s="27">
        <v>180</v>
      </c>
      <c r="D190" s="27" t="s">
        <v>134</v>
      </c>
      <c r="E190" s="107">
        <v>11.98</v>
      </c>
      <c r="F190" s="27">
        <v>1</v>
      </c>
      <c r="G190" s="27">
        <v>1</v>
      </c>
      <c r="H190" s="44">
        <v>260.7142857</v>
      </c>
      <c r="I190" s="20">
        <f t="shared" si="8"/>
        <v>4.5950684934024696E-2</v>
      </c>
    </row>
    <row r="191" spans="2:9" x14ac:dyDescent="0.3">
      <c r="B191" s="19"/>
      <c r="C191" s="27">
        <v>181</v>
      </c>
      <c r="D191" s="27" t="s">
        <v>158</v>
      </c>
      <c r="E191" s="107">
        <v>1.58</v>
      </c>
      <c r="F191" s="27">
        <v>25</v>
      </c>
      <c r="G191" s="27">
        <v>1</v>
      </c>
      <c r="H191" s="44">
        <v>8.3000000000000007</v>
      </c>
      <c r="I191" s="20">
        <f t="shared" si="8"/>
        <v>0.19036144578313252</v>
      </c>
    </row>
    <row r="192" spans="2:9" x14ac:dyDescent="0.3">
      <c r="B192" s="19"/>
      <c r="C192" s="27">
        <v>182</v>
      </c>
      <c r="D192" s="27" t="s">
        <v>133</v>
      </c>
      <c r="E192" s="107">
        <v>3</v>
      </c>
      <c r="F192" s="27">
        <v>1</v>
      </c>
      <c r="G192" s="27">
        <v>2</v>
      </c>
      <c r="H192" s="44">
        <v>260.7142857</v>
      </c>
      <c r="I192" s="20">
        <f t="shared" si="8"/>
        <v>2.3013698631398009E-2</v>
      </c>
    </row>
    <row r="193" spans="2:9" x14ac:dyDescent="0.3">
      <c r="B193" s="19"/>
      <c r="C193" s="27">
        <v>183</v>
      </c>
      <c r="D193" s="27" t="s">
        <v>1307</v>
      </c>
      <c r="E193" s="107">
        <v>3</v>
      </c>
      <c r="F193" s="27">
        <v>1</v>
      </c>
      <c r="G193" s="27">
        <v>1</v>
      </c>
      <c r="H193" s="44">
        <v>260.7142857</v>
      </c>
      <c r="I193" s="20">
        <f t="shared" si="8"/>
        <v>1.1506849315699005E-2</v>
      </c>
    </row>
    <row r="194" spans="2:9" x14ac:dyDescent="0.3">
      <c r="B194" s="19"/>
      <c r="C194" s="27">
        <v>184</v>
      </c>
      <c r="D194" s="27" t="s">
        <v>136</v>
      </c>
      <c r="E194" s="107">
        <v>9</v>
      </c>
      <c r="F194" s="27">
        <v>1</v>
      </c>
      <c r="G194" s="27">
        <v>1</v>
      </c>
      <c r="H194" s="44">
        <v>260.7142857</v>
      </c>
      <c r="I194" s="20">
        <f t="shared" si="8"/>
        <v>3.4520547947097018E-2</v>
      </c>
    </row>
    <row r="195" spans="2:9" x14ac:dyDescent="0.3">
      <c r="B195" s="19"/>
      <c r="C195" s="27">
        <v>185</v>
      </c>
      <c r="D195" s="27" t="s">
        <v>556</v>
      </c>
      <c r="E195" s="107">
        <v>2.2000000000000002</v>
      </c>
      <c r="F195" s="27">
        <v>1</v>
      </c>
      <c r="G195" s="27">
        <v>1</v>
      </c>
      <c r="H195" s="44">
        <v>10.5</v>
      </c>
      <c r="I195" s="20">
        <f t="shared" si="8"/>
        <v>0.20952380952380953</v>
      </c>
    </row>
    <row r="196" spans="2:9" x14ac:dyDescent="0.3">
      <c r="B196" s="19"/>
      <c r="C196" s="27">
        <v>186</v>
      </c>
      <c r="D196" s="27" t="s">
        <v>1308</v>
      </c>
      <c r="E196" s="107">
        <v>1.36</v>
      </c>
      <c r="F196" s="27">
        <v>1</v>
      </c>
      <c r="G196" s="27">
        <v>1</v>
      </c>
      <c r="H196" s="44">
        <v>10.1</v>
      </c>
      <c r="I196" s="20">
        <f t="shared" si="8"/>
        <v>0.13465346534653466</v>
      </c>
    </row>
    <row r="197" spans="2:9" x14ac:dyDescent="0.3">
      <c r="B197" s="19"/>
      <c r="C197" s="27">
        <v>187</v>
      </c>
      <c r="D197" s="27" t="s">
        <v>139</v>
      </c>
      <c r="E197" s="107">
        <v>19.989999999999998</v>
      </c>
      <c r="F197" s="27">
        <v>1</v>
      </c>
      <c r="G197" s="27">
        <v>1</v>
      </c>
      <c r="H197" s="44">
        <v>261</v>
      </c>
      <c r="I197" s="20">
        <f t="shared" si="8"/>
        <v>7.659003831417624E-2</v>
      </c>
    </row>
    <row r="198" spans="2:9" x14ac:dyDescent="0.3">
      <c r="B198" s="20"/>
      <c r="C198" s="27">
        <v>188</v>
      </c>
      <c r="D198" s="27" t="s">
        <v>140</v>
      </c>
      <c r="E198" s="107">
        <v>30</v>
      </c>
      <c r="F198" s="27">
        <v>1</v>
      </c>
      <c r="G198" s="27">
        <v>1</v>
      </c>
      <c r="H198" s="44">
        <v>1043</v>
      </c>
      <c r="I198" s="20">
        <f t="shared" si="8"/>
        <v>2.8763183125599234E-2</v>
      </c>
    </row>
    <row r="199" spans="2:9" x14ac:dyDescent="0.3">
      <c r="B199" s="19"/>
      <c r="C199" s="27">
        <v>189</v>
      </c>
      <c r="D199" s="27" t="s">
        <v>1309</v>
      </c>
      <c r="E199" s="107">
        <v>8</v>
      </c>
      <c r="F199" s="27">
        <v>1</v>
      </c>
      <c r="G199" s="27">
        <v>1</v>
      </c>
      <c r="H199" s="44">
        <v>156</v>
      </c>
      <c r="I199" s="20">
        <f t="shared" si="8"/>
        <v>5.128205128205128E-2</v>
      </c>
    </row>
    <row r="200" spans="2:9" x14ac:dyDescent="0.3">
      <c r="B200" s="19"/>
      <c r="C200" s="27">
        <v>190</v>
      </c>
      <c r="D200" s="27" t="s">
        <v>138</v>
      </c>
      <c r="E200" s="107">
        <v>10</v>
      </c>
      <c r="F200" s="27">
        <v>1</v>
      </c>
      <c r="G200" s="27">
        <v>1</v>
      </c>
      <c r="H200" s="44">
        <v>1042.857143</v>
      </c>
      <c r="I200" s="20">
        <f t="shared" si="8"/>
        <v>9.5890410945768442E-3</v>
      </c>
    </row>
    <row r="201" spans="2:9" x14ac:dyDescent="0.3">
      <c r="B201" s="19"/>
      <c r="C201" s="27">
        <v>191</v>
      </c>
      <c r="D201" s="27" t="s">
        <v>1310</v>
      </c>
      <c r="E201" s="107">
        <v>3.49</v>
      </c>
      <c r="F201" s="27">
        <v>3</v>
      </c>
      <c r="G201" s="27">
        <v>1</v>
      </c>
      <c r="H201" s="44">
        <v>1042.857143</v>
      </c>
      <c r="I201" s="20">
        <f t="shared" si="8"/>
        <v>3.3465753420073188E-3</v>
      </c>
    </row>
    <row r="202" spans="2:9" x14ac:dyDescent="0.3">
      <c r="B202" s="19"/>
      <c r="C202" s="27">
        <v>192</v>
      </c>
      <c r="D202" s="27" t="s">
        <v>142</v>
      </c>
      <c r="E202" s="107">
        <v>7.49</v>
      </c>
      <c r="F202" s="27">
        <v>1</v>
      </c>
      <c r="G202" s="27">
        <v>1</v>
      </c>
      <c r="H202" s="44">
        <v>260.7142857</v>
      </c>
      <c r="I202" s="20">
        <f t="shared" si="8"/>
        <v>2.8728767124861849E-2</v>
      </c>
    </row>
    <row r="203" spans="2:9" x14ac:dyDescent="0.3">
      <c r="B203" s="19"/>
      <c r="C203" s="27">
        <v>193</v>
      </c>
      <c r="D203" s="27" t="s">
        <v>143</v>
      </c>
      <c r="E203" s="107">
        <v>7.91</v>
      </c>
      <c r="F203" s="27">
        <v>1</v>
      </c>
      <c r="G203" s="27">
        <v>1</v>
      </c>
      <c r="H203" s="44">
        <v>26.071428569999998</v>
      </c>
      <c r="I203" s="20">
        <f t="shared" si="8"/>
        <v>0.30339726029059716</v>
      </c>
    </row>
    <row r="204" spans="2:9" x14ac:dyDescent="0.3">
      <c r="B204" s="19"/>
      <c r="C204" s="27">
        <v>194</v>
      </c>
      <c r="D204" s="27" t="s">
        <v>144</v>
      </c>
      <c r="E204" s="107">
        <v>5.8</v>
      </c>
      <c r="F204" s="27">
        <v>1</v>
      </c>
      <c r="G204" s="27">
        <v>1</v>
      </c>
      <c r="H204" s="44">
        <v>260.7142857</v>
      </c>
      <c r="I204" s="20">
        <f t="shared" si="8"/>
        <v>2.2246575343684741E-2</v>
      </c>
    </row>
    <row r="205" spans="2:9" x14ac:dyDescent="0.3">
      <c r="B205" s="19"/>
      <c r="C205" s="27">
        <v>195</v>
      </c>
      <c r="D205" s="27" t="s">
        <v>145</v>
      </c>
      <c r="E205" s="107">
        <v>69.989999999999995</v>
      </c>
      <c r="F205" s="27">
        <v>1</v>
      </c>
      <c r="G205" s="27">
        <v>1</v>
      </c>
      <c r="H205" s="44">
        <v>260.7142857</v>
      </c>
      <c r="I205" s="20">
        <f t="shared" si="8"/>
        <v>0.26845479453525778</v>
      </c>
    </row>
    <row r="206" spans="2:9" x14ac:dyDescent="0.3">
      <c r="B206" s="19"/>
      <c r="C206" s="27">
        <v>196</v>
      </c>
      <c r="D206" s="27" t="s">
        <v>1311</v>
      </c>
      <c r="E206" s="107">
        <v>1.2</v>
      </c>
      <c r="F206" s="27">
        <v>1</v>
      </c>
      <c r="G206" s="27">
        <v>1</v>
      </c>
      <c r="H206" s="44">
        <v>260.7142857</v>
      </c>
      <c r="I206" s="20">
        <f t="shared" si="8"/>
        <v>4.6027397262796022E-3</v>
      </c>
    </row>
    <row r="207" spans="2:9" x14ac:dyDescent="0.3">
      <c r="B207" s="19"/>
      <c r="C207" s="27">
        <v>197</v>
      </c>
      <c r="D207" s="27" t="s">
        <v>147</v>
      </c>
      <c r="E207" s="107">
        <v>1.2</v>
      </c>
      <c r="F207" s="27">
        <v>4</v>
      </c>
      <c r="G207" s="27">
        <v>4</v>
      </c>
      <c r="H207" s="44">
        <v>52.142857139999997</v>
      </c>
      <c r="I207" s="20">
        <f t="shared" si="8"/>
        <v>9.2054794525592051E-2</v>
      </c>
    </row>
    <row r="208" spans="2:9" x14ac:dyDescent="0.3">
      <c r="B208" s="19"/>
      <c r="C208" s="27">
        <v>198</v>
      </c>
      <c r="D208" s="27" t="s">
        <v>1312</v>
      </c>
      <c r="E208" s="107">
        <v>1.2</v>
      </c>
      <c r="F208" s="27">
        <v>10</v>
      </c>
      <c r="G208" s="27">
        <v>1</v>
      </c>
      <c r="H208" s="44">
        <v>20</v>
      </c>
      <c r="I208" s="20">
        <f t="shared" si="8"/>
        <v>0.06</v>
      </c>
    </row>
    <row r="209" spans="2:9" x14ac:dyDescent="0.3">
      <c r="B209" s="19"/>
      <c r="C209" s="27">
        <v>199</v>
      </c>
      <c r="D209" s="27" t="s">
        <v>149</v>
      </c>
      <c r="E209" s="107">
        <v>1.1000000000000001</v>
      </c>
      <c r="F209" s="27">
        <v>10</v>
      </c>
      <c r="G209" s="27">
        <v>1</v>
      </c>
      <c r="H209" s="44">
        <v>13.03571429</v>
      </c>
      <c r="I209" s="20">
        <f t="shared" si="8"/>
        <v>8.4383561616093089E-2</v>
      </c>
    </row>
    <row r="210" spans="2:9" x14ac:dyDescent="0.3">
      <c r="B210" s="19"/>
      <c r="C210" s="27">
        <v>200</v>
      </c>
      <c r="D210" s="27" t="s">
        <v>155</v>
      </c>
      <c r="E210" s="107">
        <v>1.05</v>
      </c>
      <c r="F210" s="27">
        <v>1</v>
      </c>
      <c r="G210" s="27">
        <v>1</v>
      </c>
      <c r="H210" s="44">
        <v>52.142857139999997</v>
      </c>
      <c r="I210" s="20">
        <f t="shared" si="8"/>
        <v>2.0136986302473261E-2</v>
      </c>
    </row>
    <row r="211" spans="2:9" x14ac:dyDescent="0.3">
      <c r="B211" s="19"/>
      <c r="C211" s="27">
        <v>201</v>
      </c>
      <c r="D211" s="27" t="s">
        <v>152</v>
      </c>
      <c r="E211" s="107">
        <v>3.68</v>
      </c>
      <c r="F211" s="27">
        <v>4</v>
      </c>
      <c r="G211" s="27">
        <v>1</v>
      </c>
      <c r="H211" s="44">
        <v>12</v>
      </c>
      <c r="I211" s="20">
        <f t="shared" si="8"/>
        <v>0.3066666666666667</v>
      </c>
    </row>
    <row r="212" spans="2:9" x14ac:dyDescent="0.3">
      <c r="B212" s="19"/>
      <c r="C212" s="27">
        <v>202</v>
      </c>
      <c r="D212" s="27" t="s">
        <v>132</v>
      </c>
      <c r="E212" s="107">
        <v>4</v>
      </c>
      <c r="F212" s="27">
        <v>1</v>
      </c>
      <c r="G212" s="27">
        <v>1</v>
      </c>
      <c r="H212" s="44">
        <v>104.2857143</v>
      </c>
      <c r="I212" s="20">
        <f t="shared" si="8"/>
        <v>3.8356164378307377E-2</v>
      </c>
    </row>
    <row r="213" spans="2:9" x14ac:dyDescent="0.3">
      <c r="B213" s="19"/>
      <c r="C213" s="27">
        <v>203</v>
      </c>
      <c r="D213" s="27" t="s">
        <v>150</v>
      </c>
      <c r="E213" s="107">
        <v>8</v>
      </c>
      <c r="F213" s="27">
        <v>5</v>
      </c>
      <c r="G213" s="27">
        <v>1</v>
      </c>
      <c r="H213" s="44">
        <v>52.142857139999997</v>
      </c>
      <c r="I213" s="20">
        <f t="shared" si="8"/>
        <v>0.15342465754265341</v>
      </c>
    </row>
    <row r="214" spans="2:9" x14ac:dyDescent="0.3">
      <c r="B214" s="19"/>
      <c r="C214" s="27">
        <v>204</v>
      </c>
      <c r="D214" s="27" t="s">
        <v>1313</v>
      </c>
      <c r="E214" s="107">
        <v>1.05</v>
      </c>
      <c r="F214" s="27">
        <v>1</v>
      </c>
      <c r="G214" s="27">
        <v>1</v>
      </c>
      <c r="H214" s="44">
        <v>13.03571429</v>
      </c>
      <c r="I214" s="20">
        <f t="shared" si="8"/>
        <v>8.0547945178997937E-2</v>
      </c>
    </row>
    <row r="215" spans="2:9" x14ac:dyDescent="0.3">
      <c r="B215" s="19"/>
      <c r="C215" s="27">
        <v>205</v>
      </c>
      <c r="D215" s="27" t="s">
        <v>1314</v>
      </c>
      <c r="E215" s="107">
        <v>0.84</v>
      </c>
      <c r="F215" s="27">
        <v>1</v>
      </c>
      <c r="G215" s="27">
        <v>1</v>
      </c>
      <c r="H215" s="44">
        <v>4.345238095</v>
      </c>
      <c r="I215" s="20">
        <f t="shared" si="8"/>
        <v>0.19331506850374328</v>
      </c>
    </row>
    <row r="216" spans="2:9" x14ac:dyDescent="0.3">
      <c r="B216" s="19"/>
      <c r="C216" s="27">
        <v>206</v>
      </c>
      <c r="D216" s="27" t="s">
        <v>153</v>
      </c>
      <c r="E216" s="107">
        <v>3</v>
      </c>
      <c r="F216" s="27"/>
      <c r="G216" s="27">
        <v>1</v>
      </c>
      <c r="H216" s="44">
        <v>8.69047619</v>
      </c>
      <c r="I216" s="20">
        <f t="shared" si="8"/>
        <v>0.34520547947097019</v>
      </c>
    </row>
    <row r="217" spans="2:9" x14ac:dyDescent="0.3">
      <c r="B217" s="19"/>
      <c r="C217" s="27">
        <v>207</v>
      </c>
      <c r="D217" s="27" t="s">
        <v>154</v>
      </c>
      <c r="E217" s="107">
        <v>2.4500000000000002</v>
      </c>
      <c r="F217" s="27"/>
      <c r="G217" s="27">
        <v>1</v>
      </c>
      <c r="H217" s="44">
        <v>13.03571429</v>
      </c>
      <c r="I217" s="20">
        <f t="shared" si="8"/>
        <v>0.18794520541766188</v>
      </c>
    </row>
    <row r="218" spans="2:9" x14ac:dyDescent="0.3">
      <c r="B218" s="19"/>
      <c r="C218" s="27">
        <v>208</v>
      </c>
      <c r="D218" s="27" t="s">
        <v>1315</v>
      </c>
      <c r="E218" s="107">
        <v>1.76</v>
      </c>
      <c r="F218" s="27"/>
      <c r="G218" s="27">
        <v>1</v>
      </c>
      <c r="H218" s="44">
        <v>52.142857139999997</v>
      </c>
      <c r="I218" s="20">
        <f t="shared" si="8"/>
        <v>3.3753424659383753E-2</v>
      </c>
    </row>
    <row r="219" spans="2:9" x14ac:dyDescent="0.3">
      <c r="B219" s="19"/>
      <c r="C219" s="27">
        <v>209</v>
      </c>
      <c r="D219" s="27" t="s">
        <v>1316</v>
      </c>
      <c r="E219" s="107">
        <v>1.9</v>
      </c>
      <c r="F219" s="27"/>
      <c r="G219" s="27">
        <v>1</v>
      </c>
      <c r="H219" s="44">
        <v>26.071428569999998</v>
      </c>
      <c r="I219" s="20">
        <f t="shared" ref="I219:I250" si="9">+(E219*G219)/H219</f>
        <v>7.2876712332760371E-2</v>
      </c>
    </row>
    <row r="220" spans="2:9" x14ac:dyDescent="0.3">
      <c r="B220" s="19"/>
      <c r="C220" s="27">
        <v>210</v>
      </c>
      <c r="D220" s="27" t="s">
        <v>157</v>
      </c>
      <c r="E220" s="107">
        <v>3.2</v>
      </c>
      <c r="F220" s="27"/>
      <c r="G220" s="27">
        <v>1</v>
      </c>
      <c r="H220" s="44">
        <v>26.071428569999998</v>
      </c>
      <c r="I220" s="20">
        <f t="shared" si="9"/>
        <v>0.12273972603412274</v>
      </c>
    </row>
    <row r="221" spans="2:9" x14ac:dyDescent="0.3">
      <c r="B221" s="19"/>
      <c r="C221" s="27">
        <v>211</v>
      </c>
      <c r="D221" s="27" t="s">
        <v>156</v>
      </c>
      <c r="E221" s="107">
        <v>0.39</v>
      </c>
      <c r="F221" s="27">
        <v>1</v>
      </c>
      <c r="G221" s="27">
        <v>1</v>
      </c>
      <c r="H221" s="44">
        <v>13.03571429</v>
      </c>
      <c r="I221" s="20">
        <f t="shared" si="9"/>
        <v>2.9917808209342093E-2</v>
      </c>
    </row>
    <row r="222" spans="2:9" x14ac:dyDescent="0.3">
      <c r="B222" s="19"/>
      <c r="C222" s="27">
        <v>212</v>
      </c>
      <c r="D222" s="27" t="s">
        <v>1317</v>
      </c>
      <c r="E222" s="107">
        <v>0.84</v>
      </c>
      <c r="F222" s="27">
        <v>1</v>
      </c>
      <c r="G222" s="27">
        <v>1</v>
      </c>
      <c r="H222" s="44">
        <v>52.142857139999997</v>
      </c>
      <c r="I222" s="20">
        <f t="shared" si="9"/>
        <v>1.6109589041978609E-2</v>
      </c>
    </row>
    <row r="223" spans="2:9" x14ac:dyDescent="0.3">
      <c r="B223" s="19"/>
      <c r="C223" s="27">
        <v>213</v>
      </c>
      <c r="D223" s="27" t="s">
        <v>148</v>
      </c>
      <c r="E223" s="107">
        <v>1</v>
      </c>
      <c r="F223" s="27">
        <v>1</v>
      </c>
      <c r="G223" s="27">
        <v>1</v>
      </c>
      <c r="H223" s="44">
        <v>4.345238095</v>
      </c>
      <c r="I223" s="20">
        <f t="shared" si="9"/>
        <v>0.23013698631398011</v>
      </c>
    </row>
    <row r="224" spans="2:9" x14ac:dyDescent="0.3">
      <c r="B224" s="19"/>
      <c r="C224" s="27">
        <v>214</v>
      </c>
      <c r="D224" s="27" t="s">
        <v>557</v>
      </c>
      <c r="E224" s="107">
        <v>22</v>
      </c>
      <c r="F224" s="27">
        <v>1</v>
      </c>
      <c r="G224" s="27">
        <v>1</v>
      </c>
      <c r="H224" s="44">
        <v>1042.857143</v>
      </c>
      <c r="I224" s="20">
        <f t="shared" si="9"/>
        <v>2.1095890408069057E-2</v>
      </c>
    </row>
    <row r="225" spans="2:9" x14ac:dyDescent="0.3">
      <c r="B225" s="19"/>
      <c r="C225" s="27">
        <v>215</v>
      </c>
      <c r="D225" s="27" t="s">
        <v>317</v>
      </c>
      <c r="E225" s="107">
        <v>23.99</v>
      </c>
      <c r="F225" s="27">
        <v>1</v>
      </c>
      <c r="G225" s="27">
        <v>1</v>
      </c>
      <c r="H225" s="44">
        <v>260.7142857</v>
      </c>
      <c r="I225" s="20">
        <f t="shared" si="9"/>
        <v>9.2016438361206376E-2</v>
      </c>
    </row>
    <row r="226" spans="2:9" x14ac:dyDescent="0.3">
      <c r="B226" s="19"/>
      <c r="C226" s="27">
        <v>216</v>
      </c>
      <c r="D226" s="27" t="s">
        <v>93</v>
      </c>
      <c r="E226" s="107">
        <v>6.5</v>
      </c>
      <c r="F226" s="27">
        <v>1</v>
      </c>
      <c r="G226" s="27">
        <v>1</v>
      </c>
      <c r="H226" s="44">
        <v>521.42857140000001</v>
      </c>
      <c r="I226" s="20">
        <f t="shared" si="9"/>
        <v>1.2465753425340589E-2</v>
      </c>
    </row>
    <row r="227" spans="2:9" x14ac:dyDescent="0.3">
      <c r="B227" s="19"/>
      <c r="C227" s="27">
        <v>217</v>
      </c>
      <c r="D227" s="27" t="s">
        <v>159</v>
      </c>
      <c r="E227" s="107">
        <v>29.95</v>
      </c>
      <c r="F227" s="27">
        <v>1</v>
      </c>
      <c r="G227" s="27">
        <v>1</v>
      </c>
      <c r="H227" s="44">
        <v>521.42857140000001</v>
      </c>
      <c r="I227" s="20">
        <f t="shared" si="9"/>
        <v>5.7438356167530867E-2</v>
      </c>
    </row>
    <row r="228" spans="2:9" x14ac:dyDescent="0.3">
      <c r="B228" s="19"/>
      <c r="C228" s="27">
        <v>218</v>
      </c>
      <c r="D228" s="27" t="s">
        <v>1318</v>
      </c>
      <c r="E228" s="107">
        <v>6</v>
      </c>
      <c r="F228" s="27">
        <v>1</v>
      </c>
      <c r="G228" s="27">
        <v>2</v>
      </c>
      <c r="H228" s="44">
        <v>260.7142857</v>
      </c>
      <c r="I228" s="20">
        <f t="shared" si="9"/>
        <v>4.6027397262796019E-2</v>
      </c>
    </row>
    <row r="229" spans="2:9" x14ac:dyDescent="0.3">
      <c r="B229" s="19"/>
      <c r="C229" s="27">
        <v>219</v>
      </c>
      <c r="D229" s="27" t="s">
        <v>275</v>
      </c>
      <c r="E229" s="107">
        <v>4</v>
      </c>
      <c r="F229" s="27">
        <v>1</v>
      </c>
      <c r="G229" s="27">
        <v>2</v>
      </c>
      <c r="H229" s="44">
        <v>260.7142857</v>
      </c>
      <c r="I229" s="20">
        <f t="shared" si="9"/>
        <v>3.0684931508530681E-2</v>
      </c>
    </row>
    <row r="230" spans="2:9" x14ac:dyDescent="0.3">
      <c r="B230" s="19"/>
      <c r="C230" s="27">
        <v>220</v>
      </c>
      <c r="D230" s="27" t="s">
        <v>161</v>
      </c>
      <c r="E230" s="107">
        <v>2</v>
      </c>
      <c r="F230" s="27">
        <v>1</v>
      </c>
      <c r="G230" s="27">
        <v>2</v>
      </c>
      <c r="H230" s="44">
        <v>260.7142857</v>
      </c>
      <c r="I230" s="20">
        <f t="shared" si="9"/>
        <v>1.5342465754265341E-2</v>
      </c>
    </row>
    <row r="231" spans="2:9" x14ac:dyDescent="0.3">
      <c r="B231" s="19"/>
      <c r="C231" s="27">
        <v>221</v>
      </c>
      <c r="D231" s="27" t="s">
        <v>162</v>
      </c>
      <c r="E231" s="107">
        <v>1.2</v>
      </c>
      <c r="F231" s="27">
        <v>1</v>
      </c>
      <c r="G231" s="27">
        <v>2</v>
      </c>
      <c r="H231" s="44">
        <v>260.7142857</v>
      </c>
      <c r="I231" s="20">
        <f t="shared" si="9"/>
        <v>9.2054794525592044E-3</v>
      </c>
    </row>
    <row r="232" spans="2:9" x14ac:dyDescent="0.3">
      <c r="B232" s="19"/>
      <c r="C232" s="27">
        <v>222</v>
      </c>
      <c r="D232" s="27" t="s">
        <v>1319</v>
      </c>
      <c r="E232" s="107">
        <v>7</v>
      </c>
      <c r="F232" s="27">
        <v>1</v>
      </c>
      <c r="G232" s="27">
        <v>1</v>
      </c>
      <c r="H232" s="44">
        <v>260.7142857</v>
      </c>
      <c r="I232" s="20">
        <f t="shared" si="9"/>
        <v>2.6849315069964345E-2</v>
      </c>
    </row>
    <row r="233" spans="2:9" x14ac:dyDescent="0.3">
      <c r="B233" s="19"/>
      <c r="C233" s="27">
        <v>223</v>
      </c>
      <c r="D233" s="27" t="s">
        <v>1320</v>
      </c>
      <c r="E233" s="107">
        <v>7</v>
      </c>
      <c r="F233" s="27"/>
      <c r="G233" s="27">
        <v>1</v>
      </c>
      <c r="H233" s="44">
        <v>52.142857139999997</v>
      </c>
      <c r="I233" s="20">
        <f t="shared" si="9"/>
        <v>0.13424657534982173</v>
      </c>
    </row>
    <row r="234" spans="2:9" x14ac:dyDescent="0.3">
      <c r="B234" s="19"/>
      <c r="C234" s="27">
        <v>224</v>
      </c>
      <c r="D234" s="27" t="s">
        <v>276</v>
      </c>
      <c r="E234" s="107">
        <v>7.99</v>
      </c>
      <c r="F234" s="27">
        <v>1</v>
      </c>
      <c r="G234" s="27">
        <v>1</v>
      </c>
      <c r="H234" s="44">
        <v>521.42857140000001</v>
      </c>
      <c r="I234" s="20">
        <f>+(E234*G234)/H234</f>
        <v>1.5323287672072508E-2</v>
      </c>
    </row>
    <row r="235" spans="2:9" x14ac:dyDescent="0.3">
      <c r="B235" s="19"/>
      <c r="C235" s="27">
        <v>225</v>
      </c>
      <c r="D235" s="27" t="s">
        <v>156</v>
      </c>
      <c r="E235" s="107">
        <v>0.39</v>
      </c>
      <c r="F235" s="27">
        <v>1</v>
      </c>
      <c r="G235" s="27">
        <v>1</v>
      </c>
      <c r="H235" s="44">
        <v>4.345238095</v>
      </c>
      <c r="I235" s="20">
        <f t="shared" si="9"/>
        <v>8.9753424662452244E-2</v>
      </c>
    </row>
    <row r="236" spans="2:9" x14ac:dyDescent="0.3">
      <c r="B236" s="19"/>
      <c r="C236" s="27">
        <v>226</v>
      </c>
      <c r="D236" s="27" t="s">
        <v>165</v>
      </c>
      <c r="E236" s="107">
        <v>8</v>
      </c>
      <c r="F236" s="27">
        <v>1</v>
      </c>
      <c r="G236" s="27">
        <v>1</v>
      </c>
      <c r="H236" s="44">
        <v>26.071428569999998</v>
      </c>
      <c r="I236" s="20">
        <f t="shared" si="9"/>
        <v>0.30684931508530683</v>
      </c>
    </row>
    <row r="237" spans="2:9" x14ac:dyDescent="0.3">
      <c r="B237" s="19"/>
      <c r="C237" s="27">
        <v>227</v>
      </c>
      <c r="D237" s="27" t="s">
        <v>92</v>
      </c>
      <c r="E237" s="107">
        <v>5</v>
      </c>
      <c r="F237" s="27">
        <v>1</v>
      </c>
      <c r="G237" s="27">
        <v>1</v>
      </c>
      <c r="H237" s="44">
        <v>521.42857140000001</v>
      </c>
      <c r="I237" s="20">
        <f t="shared" si="9"/>
        <v>9.5890410964158384E-3</v>
      </c>
    </row>
    <row r="238" spans="2:9" x14ac:dyDescent="0.3">
      <c r="B238" s="19"/>
      <c r="C238" s="27">
        <v>228</v>
      </c>
      <c r="D238" s="27" t="s">
        <v>93</v>
      </c>
      <c r="E238" s="107">
        <v>6.5</v>
      </c>
      <c r="F238" s="27">
        <v>1</v>
      </c>
      <c r="G238" s="27">
        <v>1</v>
      </c>
      <c r="H238" s="44">
        <v>521.42857140000001</v>
      </c>
      <c r="I238" s="20">
        <f t="shared" si="9"/>
        <v>1.2465753425340589E-2</v>
      </c>
    </row>
    <row r="239" spans="2:9" ht="14.5" x14ac:dyDescent="0.35">
      <c r="B239" s="19"/>
      <c r="C239" s="27">
        <v>229</v>
      </c>
      <c r="D239" s="27" t="s">
        <v>94</v>
      </c>
      <c r="E239" s="109">
        <v>33.99</v>
      </c>
      <c r="F239" s="27"/>
      <c r="G239" s="27">
        <v>1</v>
      </c>
      <c r="H239" s="200">
        <v>521.42857140000001</v>
      </c>
      <c r="I239" s="20">
        <f t="shared" si="9"/>
        <v>6.5186301373434868E-2</v>
      </c>
    </row>
    <row r="240" spans="2:9" x14ac:dyDescent="0.3">
      <c r="B240" s="19"/>
      <c r="C240" s="27">
        <v>230</v>
      </c>
      <c r="D240" s="27" t="s">
        <v>95</v>
      </c>
      <c r="E240" s="107">
        <v>15</v>
      </c>
      <c r="F240" s="27"/>
      <c r="G240" s="27">
        <v>1</v>
      </c>
      <c r="H240" s="44">
        <v>1042.857143</v>
      </c>
      <c r="I240" s="20">
        <f t="shared" si="9"/>
        <v>1.4383561641865265E-2</v>
      </c>
    </row>
    <row r="241" spans="2:11" x14ac:dyDescent="0.3">
      <c r="B241" s="19"/>
      <c r="C241" s="27">
        <v>231</v>
      </c>
      <c r="D241" s="27" t="s">
        <v>96</v>
      </c>
      <c r="E241" s="107">
        <v>3.49</v>
      </c>
      <c r="F241" s="27">
        <v>25</v>
      </c>
      <c r="G241" s="27">
        <v>1</v>
      </c>
      <c r="H241" s="44">
        <v>1042.857143</v>
      </c>
      <c r="I241" s="20">
        <f t="shared" si="9"/>
        <v>3.3465753420073188E-3</v>
      </c>
    </row>
    <row r="242" spans="2:11" x14ac:dyDescent="0.3">
      <c r="B242" s="19"/>
      <c r="C242" s="27">
        <v>232</v>
      </c>
      <c r="D242" s="27" t="s">
        <v>1190</v>
      </c>
      <c r="E242" s="107">
        <v>8</v>
      </c>
      <c r="F242" s="27">
        <v>1</v>
      </c>
      <c r="G242" s="27">
        <v>2</v>
      </c>
      <c r="H242" s="44">
        <v>104.2857143</v>
      </c>
      <c r="I242" s="20">
        <f t="shared" si="9"/>
        <v>0.15342465751322951</v>
      </c>
    </row>
    <row r="243" spans="2:11" x14ac:dyDescent="0.3">
      <c r="B243" s="19"/>
      <c r="C243" s="27">
        <v>233</v>
      </c>
      <c r="D243" s="27" t="s">
        <v>1191</v>
      </c>
      <c r="E243" s="107">
        <v>3</v>
      </c>
      <c r="F243" s="27"/>
      <c r="G243" s="27">
        <v>1</v>
      </c>
      <c r="H243" s="44">
        <v>521.42857140000001</v>
      </c>
      <c r="I243" s="20">
        <f t="shared" si="9"/>
        <v>5.7534246578495023E-3</v>
      </c>
    </row>
    <row r="244" spans="2:11" x14ac:dyDescent="0.3">
      <c r="B244" s="19"/>
      <c r="C244" s="27">
        <v>234</v>
      </c>
      <c r="D244" s="27" t="s">
        <v>166</v>
      </c>
      <c r="E244" s="107">
        <v>195</v>
      </c>
      <c r="F244" s="27">
        <v>1</v>
      </c>
      <c r="G244" s="27">
        <v>1</v>
      </c>
      <c r="H244" s="44">
        <v>521.42857140000001</v>
      </c>
      <c r="I244" s="20">
        <f t="shared" si="9"/>
        <v>0.37397260276021765</v>
      </c>
    </row>
    <row r="245" spans="2:11" x14ac:dyDescent="0.3">
      <c r="B245" s="19"/>
      <c r="C245" s="27">
        <v>235</v>
      </c>
      <c r="D245" s="27" t="s">
        <v>167</v>
      </c>
      <c r="E245" s="107">
        <v>300</v>
      </c>
      <c r="F245" s="27">
        <v>1</v>
      </c>
      <c r="G245" s="27">
        <v>1</v>
      </c>
      <c r="H245" s="44">
        <v>417.14285710000001</v>
      </c>
      <c r="I245" s="20">
        <f t="shared" si="9"/>
        <v>0.71917808226566893</v>
      </c>
    </row>
    <row r="246" spans="2:11" x14ac:dyDescent="0.3">
      <c r="B246" s="19"/>
      <c r="C246" s="27">
        <v>236</v>
      </c>
      <c r="D246" s="27" t="s">
        <v>168</v>
      </c>
      <c r="E246" s="107">
        <v>250.4</v>
      </c>
      <c r="F246" s="27"/>
      <c r="G246" s="27">
        <v>1</v>
      </c>
      <c r="H246" s="44">
        <v>521.42857140000001</v>
      </c>
      <c r="I246" s="20">
        <f t="shared" si="9"/>
        <v>0.48021917810850517</v>
      </c>
    </row>
    <row r="247" spans="2:11" x14ac:dyDescent="0.3">
      <c r="B247" s="19"/>
      <c r="C247" s="27">
        <v>237</v>
      </c>
      <c r="D247" s="27" t="s">
        <v>169</v>
      </c>
      <c r="E247" s="107">
        <v>75</v>
      </c>
      <c r="F247" s="27"/>
      <c r="G247" s="27"/>
      <c r="H247" s="44">
        <v>521.42857140000001</v>
      </c>
      <c r="I247" s="20">
        <f t="shared" si="9"/>
        <v>0</v>
      </c>
    </row>
    <row r="248" spans="2:11" x14ac:dyDescent="0.3">
      <c r="B248" s="19"/>
      <c r="C248" s="27">
        <v>238</v>
      </c>
      <c r="D248" s="27" t="s">
        <v>170</v>
      </c>
      <c r="E248" s="107">
        <v>38</v>
      </c>
      <c r="F248" s="27"/>
      <c r="G248" s="27"/>
      <c r="H248" s="44">
        <v>521.42857140000001</v>
      </c>
      <c r="I248" s="20">
        <f t="shared" si="9"/>
        <v>0</v>
      </c>
    </row>
    <row r="249" spans="2:11" x14ac:dyDescent="0.3">
      <c r="B249" s="19"/>
      <c r="C249" s="27">
        <v>239</v>
      </c>
      <c r="D249" s="27" t="s">
        <v>101</v>
      </c>
      <c r="E249" s="107">
        <v>15</v>
      </c>
      <c r="F249" s="27">
        <v>1</v>
      </c>
      <c r="G249" s="27">
        <v>1</v>
      </c>
      <c r="H249" s="44">
        <v>521.42857140000001</v>
      </c>
      <c r="I249" s="20">
        <f t="shared" si="9"/>
        <v>2.8767123289247513E-2</v>
      </c>
    </row>
    <row r="250" spans="2:11" x14ac:dyDescent="0.3">
      <c r="B250" s="19"/>
      <c r="C250" s="27">
        <v>240</v>
      </c>
      <c r="D250" s="27" t="s">
        <v>520</v>
      </c>
      <c r="E250" s="107">
        <v>24.39</v>
      </c>
      <c r="F250" s="27"/>
      <c r="G250" s="27">
        <v>1</v>
      </c>
      <c r="H250" s="44">
        <v>260.7142857</v>
      </c>
      <c r="I250" s="20">
        <f t="shared" si="9"/>
        <v>9.3550684936632919E-2</v>
      </c>
    </row>
    <row r="251" spans="2:11" x14ac:dyDescent="0.3">
      <c r="B251" s="19"/>
      <c r="C251" s="27">
        <v>241</v>
      </c>
      <c r="D251" s="27" t="s">
        <v>519</v>
      </c>
      <c r="E251" s="107">
        <v>0</v>
      </c>
      <c r="F251" s="27"/>
      <c r="G251" s="27">
        <v>1</v>
      </c>
      <c r="H251" s="44">
        <v>260.7142857</v>
      </c>
      <c r="I251" s="20">
        <f t="shared" ref="I251:I261" si="10">+(E251*G251)/H251</f>
        <v>0</v>
      </c>
    </row>
    <row r="252" spans="2:11" x14ac:dyDescent="0.3">
      <c r="B252" s="19"/>
      <c r="C252" s="27">
        <v>242</v>
      </c>
      <c r="D252" s="27" t="s">
        <v>172</v>
      </c>
      <c r="E252" s="107">
        <v>9.99</v>
      </c>
      <c r="F252" s="27">
        <v>2</v>
      </c>
      <c r="G252" s="27">
        <v>2</v>
      </c>
      <c r="H252" s="44">
        <v>104.2857143</v>
      </c>
      <c r="I252" s="20">
        <f>+(E252*G252)/H252</f>
        <v>0.19158904106964536</v>
      </c>
    </row>
    <row r="253" spans="2:11" x14ac:dyDescent="0.3">
      <c r="B253" s="19"/>
      <c r="C253" s="27">
        <v>243</v>
      </c>
      <c r="D253" s="27" t="s">
        <v>1413</v>
      </c>
      <c r="E253" s="105">
        <v>11.49</v>
      </c>
      <c r="F253" s="27">
        <v>1</v>
      </c>
      <c r="G253" s="27">
        <v>1</v>
      </c>
      <c r="H253" s="44">
        <v>104.2857143</v>
      </c>
      <c r="I253" s="20">
        <f>+(E253*G253)/H253</f>
        <v>0.11017808217668794</v>
      </c>
    </row>
    <row r="254" spans="2:11" x14ac:dyDescent="0.3">
      <c r="B254" s="19"/>
      <c r="C254" s="27">
        <v>244</v>
      </c>
      <c r="D254" s="27" t="s">
        <v>174</v>
      </c>
      <c r="E254" s="107">
        <v>7</v>
      </c>
      <c r="F254" s="27">
        <v>1</v>
      </c>
      <c r="G254" s="27">
        <v>2</v>
      </c>
      <c r="H254" s="44">
        <v>260.7142857</v>
      </c>
      <c r="I254" s="20">
        <f t="shared" si="10"/>
        <v>5.3698630139928691E-2</v>
      </c>
    </row>
    <row r="255" spans="2:11" s="15" customFormat="1" x14ac:dyDescent="0.3">
      <c r="B255" s="19"/>
      <c r="C255" s="27">
        <v>245</v>
      </c>
      <c r="D255" s="27" t="s">
        <v>175</v>
      </c>
      <c r="E255" s="107">
        <v>21.5</v>
      </c>
      <c r="F255" s="27">
        <v>1</v>
      </c>
      <c r="G255" s="27">
        <v>2</v>
      </c>
      <c r="H255" s="44">
        <v>260.7142857</v>
      </c>
      <c r="I255" s="20">
        <f t="shared" si="10"/>
        <v>0.16493150685835239</v>
      </c>
      <c r="J255" s="9"/>
      <c r="K255" s="23"/>
    </row>
    <row r="256" spans="2:11" s="15" customFormat="1" x14ac:dyDescent="0.3">
      <c r="B256" s="19"/>
      <c r="C256" s="27">
        <v>246</v>
      </c>
      <c r="D256" s="27" t="s">
        <v>176</v>
      </c>
      <c r="E256" s="107">
        <v>5.99</v>
      </c>
      <c r="F256" s="27">
        <v>2</v>
      </c>
      <c r="G256" s="27">
        <v>2</v>
      </c>
      <c r="H256" s="44">
        <v>260.7142857</v>
      </c>
      <c r="I256" s="20">
        <f>+(E256*G256)/H256</f>
        <v>4.5950684934024696E-2</v>
      </c>
      <c r="J256" s="9"/>
      <c r="K256" s="23"/>
    </row>
    <row r="257" spans="2:12" s="15" customFormat="1" x14ac:dyDescent="0.3">
      <c r="B257" s="19"/>
      <c r="C257" s="27">
        <v>247</v>
      </c>
      <c r="D257" s="27" t="s">
        <v>179</v>
      </c>
      <c r="E257" s="174">
        <v>20</v>
      </c>
      <c r="F257" s="27"/>
      <c r="G257" s="27">
        <v>1</v>
      </c>
      <c r="H257" s="44">
        <v>52.142857139999997</v>
      </c>
      <c r="I257" s="20">
        <f t="shared" si="10"/>
        <v>0.38356164385663355</v>
      </c>
      <c r="J257" s="9"/>
      <c r="K257" s="23"/>
    </row>
    <row r="258" spans="2:12" s="15" customFormat="1" x14ac:dyDescent="0.3">
      <c r="B258" s="19"/>
      <c r="C258" s="27">
        <v>248</v>
      </c>
      <c r="D258" s="27" t="s">
        <v>336</v>
      </c>
      <c r="E258" s="107">
        <v>22.29</v>
      </c>
      <c r="F258" s="27">
        <v>1</v>
      </c>
      <c r="G258" s="27">
        <v>1</v>
      </c>
      <c r="H258" s="44">
        <v>521.42999999999995</v>
      </c>
      <c r="I258" s="20">
        <f t="shared" si="10"/>
        <v>4.2747828088142224E-2</v>
      </c>
      <c r="J258" s="9"/>
      <c r="K258" s="23"/>
    </row>
    <row r="259" spans="2:12" s="15" customFormat="1" x14ac:dyDescent="0.3">
      <c r="B259" s="19"/>
      <c r="C259" s="27">
        <v>249</v>
      </c>
      <c r="D259" s="27" t="s">
        <v>1446</v>
      </c>
      <c r="E259" s="107">
        <v>0</v>
      </c>
      <c r="F259" s="27"/>
      <c r="G259" s="27">
        <v>1</v>
      </c>
      <c r="H259" s="44">
        <v>104.29</v>
      </c>
      <c r="I259" s="20">
        <f t="shared" si="10"/>
        <v>0</v>
      </c>
      <c r="J259" s="9"/>
      <c r="K259" s="23"/>
    </row>
    <row r="260" spans="2:12" s="15" customFormat="1" x14ac:dyDescent="0.3">
      <c r="B260" s="19"/>
      <c r="C260" s="27">
        <v>250</v>
      </c>
      <c r="D260" s="27" t="s">
        <v>180</v>
      </c>
      <c r="E260" s="107">
        <v>25.5</v>
      </c>
      <c r="F260" s="27">
        <v>1</v>
      </c>
      <c r="G260" s="27">
        <v>1</v>
      </c>
      <c r="H260" s="44">
        <v>4.3499999999999996</v>
      </c>
      <c r="I260" s="20">
        <f t="shared" si="10"/>
        <v>5.862068965517242</v>
      </c>
      <c r="J260" s="9"/>
      <c r="K260" s="23"/>
    </row>
    <row r="261" spans="2:12" s="15" customFormat="1" x14ac:dyDescent="0.3">
      <c r="B261" s="19"/>
      <c r="C261" s="27">
        <v>251</v>
      </c>
      <c r="D261" s="27" t="s">
        <v>337</v>
      </c>
      <c r="E261" s="107">
        <v>25.41</v>
      </c>
      <c r="F261" s="27">
        <v>1</v>
      </c>
      <c r="G261" s="27">
        <v>1</v>
      </c>
      <c r="H261" s="44">
        <v>4.3499999999999996</v>
      </c>
      <c r="I261" s="20">
        <f t="shared" si="10"/>
        <v>5.8413793103448279</v>
      </c>
      <c r="J261" s="43" t="s">
        <v>454</v>
      </c>
      <c r="K261" s="23">
        <f>SUM(I123:I261)</f>
        <v>23.687643249346721</v>
      </c>
      <c r="L261" s="15">
        <f>COUNT(I123:I261)</f>
        <v>139</v>
      </c>
    </row>
    <row r="262" spans="2:12" s="15" customFormat="1" x14ac:dyDescent="0.3">
      <c r="B262" s="19"/>
      <c r="C262" s="27"/>
      <c r="D262" s="19"/>
      <c r="E262" s="107"/>
      <c r="F262" s="19"/>
      <c r="G262" s="19"/>
      <c r="H262" s="20"/>
      <c r="I262" s="20"/>
      <c r="J262" s="9"/>
      <c r="K262" s="23"/>
    </row>
    <row r="263" spans="2:12" x14ac:dyDescent="0.3">
      <c r="B263" s="40" t="s">
        <v>13</v>
      </c>
      <c r="C263" s="27"/>
      <c r="D263" s="27"/>
      <c r="E263" s="107"/>
      <c r="F263" s="27"/>
      <c r="G263" s="27"/>
      <c r="H263" s="44"/>
      <c r="I263" s="44"/>
      <c r="J263" s="25"/>
      <c r="K263" s="66"/>
      <c r="L263" s="66"/>
    </row>
    <row r="264" spans="2:12" x14ac:dyDescent="0.3">
      <c r="B264" s="27"/>
      <c r="C264" s="27">
        <v>252</v>
      </c>
      <c r="D264" s="27" t="s">
        <v>447</v>
      </c>
      <c r="E264" s="107">
        <v>20</v>
      </c>
      <c r="F264" s="27"/>
      <c r="G264" s="27">
        <v>1</v>
      </c>
      <c r="H264" s="44">
        <v>4.345238095</v>
      </c>
      <c r="I264" s="44">
        <f t="shared" ref="I264:I300" si="11">+(E264*G264)/H264</f>
        <v>4.6027397262796024</v>
      </c>
      <c r="J264" s="25"/>
      <c r="K264" s="66"/>
      <c r="L264" s="66"/>
    </row>
    <row r="265" spans="2:12" x14ac:dyDescent="0.3">
      <c r="B265" s="27"/>
      <c r="C265" s="27">
        <v>253</v>
      </c>
      <c r="D265" s="27" t="s">
        <v>189</v>
      </c>
      <c r="E265" s="107">
        <v>1.75</v>
      </c>
      <c r="F265" s="27">
        <v>4</v>
      </c>
      <c r="G265" s="27">
        <v>1</v>
      </c>
      <c r="H265" s="44">
        <v>2</v>
      </c>
      <c r="I265" s="44">
        <f t="shared" si="11"/>
        <v>0.875</v>
      </c>
      <c r="J265" s="25"/>
      <c r="K265" s="66"/>
      <c r="L265" s="66"/>
    </row>
    <row r="266" spans="2:12" x14ac:dyDescent="0.3">
      <c r="B266" s="27"/>
      <c r="C266" s="27">
        <v>254</v>
      </c>
      <c r="D266" s="27" t="s">
        <v>190</v>
      </c>
      <c r="E266" s="107">
        <v>0.9</v>
      </c>
      <c r="F266" s="27"/>
      <c r="G266" s="27">
        <v>1</v>
      </c>
      <c r="H266" s="44">
        <v>2</v>
      </c>
      <c r="I266" s="44">
        <f t="shared" si="11"/>
        <v>0.45</v>
      </c>
      <c r="J266" s="25"/>
      <c r="K266" s="66"/>
      <c r="L266" s="66"/>
    </row>
    <row r="267" spans="2:12" x14ac:dyDescent="0.3">
      <c r="B267" s="27"/>
      <c r="C267" s="27">
        <v>255</v>
      </c>
      <c r="D267" s="27" t="s">
        <v>570</v>
      </c>
      <c r="E267" s="107">
        <v>2</v>
      </c>
      <c r="F267" s="27"/>
      <c r="G267" s="27">
        <v>1</v>
      </c>
      <c r="H267" s="44">
        <v>26.071428569999998</v>
      </c>
      <c r="I267" s="44">
        <f t="shared" si="11"/>
        <v>7.6712328771326707E-2</v>
      </c>
      <c r="J267" s="25"/>
      <c r="K267" s="66"/>
      <c r="L267" s="66"/>
    </row>
    <row r="268" spans="2:12" x14ac:dyDescent="0.3">
      <c r="B268" s="27"/>
      <c r="C268" s="27">
        <v>256</v>
      </c>
      <c r="D268" s="27" t="s">
        <v>199</v>
      </c>
      <c r="E268" s="107">
        <v>7.99</v>
      </c>
      <c r="F268" s="27"/>
      <c r="G268" s="27">
        <v>1</v>
      </c>
      <c r="H268" s="44">
        <v>521.42857140000001</v>
      </c>
      <c r="I268" s="44">
        <f t="shared" si="11"/>
        <v>1.5323287672072508E-2</v>
      </c>
      <c r="J268" s="25"/>
      <c r="K268" s="66"/>
      <c r="L268" s="66"/>
    </row>
    <row r="269" spans="2:12" x14ac:dyDescent="0.3">
      <c r="B269" s="27"/>
      <c r="C269" s="27">
        <v>257</v>
      </c>
      <c r="D269" s="27" t="s">
        <v>200</v>
      </c>
      <c r="E269" s="107">
        <v>15.5</v>
      </c>
      <c r="F269" s="27">
        <v>8</v>
      </c>
      <c r="G269" s="27">
        <v>1</v>
      </c>
      <c r="H269" s="44">
        <v>16</v>
      </c>
      <c r="I269" s="44">
        <f t="shared" si="11"/>
        <v>0.96875</v>
      </c>
      <c r="J269" s="25"/>
      <c r="K269" s="66"/>
      <c r="L269" s="66"/>
    </row>
    <row r="270" spans="2:12" x14ac:dyDescent="0.3">
      <c r="B270" s="27"/>
      <c r="C270" s="27">
        <v>258</v>
      </c>
      <c r="D270" s="27" t="s">
        <v>196</v>
      </c>
      <c r="E270" s="107">
        <v>0.47</v>
      </c>
      <c r="F270" s="27"/>
      <c r="G270" s="27">
        <v>1</v>
      </c>
      <c r="H270" s="44">
        <v>8.69047619</v>
      </c>
      <c r="I270" s="44">
        <f t="shared" si="11"/>
        <v>5.4082191783785323E-2</v>
      </c>
      <c r="J270" s="25"/>
      <c r="K270" s="66"/>
      <c r="L270" s="66"/>
    </row>
    <row r="271" spans="2:12" x14ac:dyDescent="0.3">
      <c r="B271" s="27"/>
      <c r="C271" s="27">
        <v>259</v>
      </c>
      <c r="D271" s="27" t="s">
        <v>280</v>
      </c>
      <c r="E271" s="107">
        <v>1.59</v>
      </c>
      <c r="F271" s="27"/>
      <c r="G271" s="27">
        <v>1</v>
      </c>
      <c r="H271" s="44">
        <v>17.38</v>
      </c>
      <c r="I271" s="44">
        <f t="shared" si="11"/>
        <v>9.1484464902186424E-2</v>
      </c>
      <c r="J271" s="25"/>
      <c r="K271" s="66"/>
      <c r="L271" s="66"/>
    </row>
    <row r="272" spans="2:12" x14ac:dyDescent="0.3">
      <c r="B272" s="27"/>
      <c r="C272" s="27">
        <v>260</v>
      </c>
      <c r="D272" s="27" t="s">
        <v>194</v>
      </c>
      <c r="E272" s="107">
        <v>2</v>
      </c>
      <c r="F272" s="27"/>
      <c r="G272" s="27">
        <v>1</v>
      </c>
      <c r="H272" s="44">
        <v>8.69047619</v>
      </c>
      <c r="I272" s="44">
        <f t="shared" si="11"/>
        <v>0.23013698631398011</v>
      </c>
      <c r="J272" s="25"/>
      <c r="K272" s="66"/>
      <c r="L272" s="66"/>
    </row>
    <row r="273" spans="2:12" x14ac:dyDescent="0.3">
      <c r="B273" s="27"/>
      <c r="C273" s="27">
        <v>261</v>
      </c>
      <c r="D273" s="27" t="s">
        <v>195</v>
      </c>
      <c r="E273" s="107">
        <v>2</v>
      </c>
      <c r="F273" s="27"/>
      <c r="G273" s="27">
        <v>1</v>
      </c>
      <c r="H273" s="44">
        <v>13.03571429</v>
      </c>
      <c r="I273" s="44">
        <f t="shared" si="11"/>
        <v>0.1534246574838056</v>
      </c>
      <c r="J273" s="25"/>
      <c r="K273" s="66"/>
      <c r="L273" s="66"/>
    </row>
    <row r="274" spans="2:12" x14ac:dyDescent="0.3">
      <c r="B274" s="27"/>
      <c r="C274" s="27">
        <v>262</v>
      </c>
      <c r="D274" s="27" t="s">
        <v>193</v>
      </c>
      <c r="E274" s="107">
        <v>1</v>
      </c>
      <c r="F274" s="27"/>
      <c r="G274" s="27">
        <v>1</v>
      </c>
      <c r="H274" s="44">
        <v>2</v>
      </c>
      <c r="I274" s="44">
        <f t="shared" si="11"/>
        <v>0.5</v>
      </c>
      <c r="J274" s="25"/>
      <c r="K274" s="66"/>
      <c r="L274" s="66"/>
    </row>
    <row r="275" spans="2:12" x14ac:dyDescent="0.3">
      <c r="B275" s="27"/>
      <c r="C275" s="27">
        <v>263</v>
      </c>
      <c r="D275" s="27" t="s">
        <v>191</v>
      </c>
      <c r="E275" s="107">
        <v>0.84</v>
      </c>
      <c r="F275" s="27"/>
      <c r="G275" s="27">
        <v>1</v>
      </c>
      <c r="H275" s="44">
        <v>4.345238095</v>
      </c>
      <c r="I275" s="44">
        <f t="shared" si="11"/>
        <v>0.19331506850374328</v>
      </c>
      <c r="J275" s="25"/>
      <c r="K275" s="66"/>
      <c r="L275" s="66"/>
    </row>
    <row r="276" spans="2:12" x14ac:dyDescent="0.3">
      <c r="B276" s="27"/>
      <c r="C276" s="27">
        <v>264</v>
      </c>
      <c r="D276" s="27" t="s">
        <v>1456</v>
      </c>
      <c r="E276" s="107">
        <v>0.79</v>
      </c>
      <c r="F276" s="27"/>
      <c r="G276" s="27">
        <v>1</v>
      </c>
      <c r="H276" s="44">
        <v>8.69</v>
      </c>
      <c r="I276" s="44">
        <f t="shared" si="11"/>
        <v>9.0909090909090912E-2</v>
      </c>
      <c r="J276" s="25"/>
      <c r="K276" s="66"/>
      <c r="L276" s="66"/>
    </row>
    <row r="277" spans="2:12" x14ac:dyDescent="0.3">
      <c r="B277" s="27"/>
      <c r="C277" s="27">
        <v>265</v>
      </c>
      <c r="D277" s="27" t="s">
        <v>1457</v>
      </c>
      <c r="E277" s="107">
        <v>0.79</v>
      </c>
      <c r="F277" s="27"/>
      <c r="G277" s="27">
        <v>1</v>
      </c>
      <c r="H277" s="44">
        <v>26.07</v>
      </c>
      <c r="I277" s="44">
        <f t="shared" si="11"/>
        <v>3.0303030303030304E-2</v>
      </c>
      <c r="J277" s="25"/>
      <c r="K277" s="66"/>
      <c r="L277" s="66"/>
    </row>
    <row r="278" spans="2:12" x14ac:dyDescent="0.3">
      <c r="B278" s="27"/>
      <c r="C278" s="27">
        <v>266</v>
      </c>
      <c r="D278" s="27" t="s">
        <v>1458</v>
      </c>
      <c r="E278" s="107">
        <v>4.7300000000000004</v>
      </c>
      <c r="F278" s="27"/>
      <c r="G278" s="27">
        <v>1</v>
      </c>
      <c r="H278" s="44">
        <v>52.14</v>
      </c>
      <c r="I278" s="44">
        <f t="shared" si="11"/>
        <v>9.0717299578059074E-2</v>
      </c>
      <c r="J278" s="25"/>
      <c r="K278" s="66"/>
      <c r="L278" s="66"/>
    </row>
    <row r="279" spans="2:12" x14ac:dyDescent="0.3">
      <c r="B279" s="27"/>
      <c r="C279" s="27">
        <v>267</v>
      </c>
      <c r="D279" s="27" t="s">
        <v>1459</v>
      </c>
      <c r="E279" s="107">
        <v>4.3899999999999997</v>
      </c>
      <c r="F279" s="27"/>
      <c r="G279" s="27">
        <v>1</v>
      </c>
      <c r="H279" s="44">
        <v>4.345238095</v>
      </c>
      <c r="I279" s="44">
        <f t="shared" si="11"/>
        <v>1.0103013699183725</v>
      </c>
      <c r="J279" s="25"/>
      <c r="K279" s="66"/>
      <c r="L279" s="66"/>
    </row>
    <row r="280" spans="2:12" x14ac:dyDescent="0.3">
      <c r="B280" s="27"/>
      <c r="C280" s="27">
        <v>268</v>
      </c>
      <c r="D280" s="27" t="s">
        <v>1460</v>
      </c>
      <c r="E280" s="107">
        <v>2.5</v>
      </c>
      <c r="F280" s="27"/>
      <c r="G280" s="27">
        <v>1</v>
      </c>
      <c r="H280" s="44">
        <v>52.142857139999997</v>
      </c>
      <c r="I280" s="44">
        <f t="shared" si="11"/>
        <v>4.7945205482079194E-2</v>
      </c>
      <c r="J280" s="25"/>
      <c r="K280" s="66"/>
      <c r="L280" s="66"/>
    </row>
    <row r="281" spans="2:12" x14ac:dyDescent="0.3">
      <c r="B281" s="27"/>
      <c r="C281" s="27">
        <v>269</v>
      </c>
      <c r="D281" s="27" t="s">
        <v>1461</v>
      </c>
      <c r="E281" s="107">
        <v>0.5</v>
      </c>
      <c r="F281" s="27"/>
      <c r="G281" s="27">
        <v>1</v>
      </c>
      <c r="H281" s="44">
        <v>52.142857139999997</v>
      </c>
      <c r="I281" s="44">
        <f t="shared" si="11"/>
        <v>9.5890410964158384E-3</v>
      </c>
      <c r="J281" s="25"/>
      <c r="K281" s="66"/>
      <c r="L281" s="66"/>
    </row>
    <row r="282" spans="2:12" x14ac:dyDescent="0.3">
      <c r="B282" s="27"/>
      <c r="C282" s="27">
        <v>270</v>
      </c>
      <c r="D282" s="27" t="s">
        <v>249</v>
      </c>
      <c r="E282" s="107">
        <v>1.58</v>
      </c>
      <c r="F282" s="27"/>
      <c r="G282" s="27">
        <v>1</v>
      </c>
      <c r="H282" s="44">
        <v>13.03571429</v>
      </c>
      <c r="I282" s="44">
        <f t="shared" si="11"/>
        <v>0.12120547941220643</v>
      </c>
      <c r="J282" s="25"/>
      <c r="K282" s="66"/>
      <c r="L282" s="66"/>
    </row>
    <row r="283" spans="2:12" x14ac:dyDescent="0.3">
      <c r="B283" s="27"/>
      <c r="C283" s="27">
        <v>271</v>
      </c>
      <c r="D283" s="27" t="s">
        <v>202</v>
      </c>
      <c r="E283" s="107">
        <v>21</v>
      </c>
      <c r="F283" s="27"/>
      <c r="G283" s="27">
        <v>1</v>
      </c>
      <c r="H283" s="44">
        <v>52.142857139999997</v>
      </c>
      <c r="I283" s="44">
        <f t="shared" si="11"/>
        <v>0.40273972604946523</v>
      </c>
      <c r="J283" s="25"/>
      <c r="K283" s="66"/>
      <c r="L283" s="66"/>
    </row>
    <row r="284" spans="2:12" x14ac:dyDescent="0.3">
      <c r="B284" s="27"/>
      <c r="C284" s="27">
        <v>272</v>
      </c>
      <c r="D284" s="27" t="s">
        <v>203</v>
      </c>
      <c r="E284" s="107">
        <v>12</v>
      </c>
      <c r="F284" s="27"/>
      <c r="G284" s="27">
        <v>1</v>
      </c>
      <c r="H284" s="44">
        <v>52.142857139999997</v>
      </c>
      <c r="I284" s="44">
        <f t="shared" si="11"/>
        <v>0.23013698631398014</v>
      </c>
      <c r="J284" s="25"/>
      <c r="K284" s="66"/>
      <c r="L284" s="66"/>
    </row>
    <row r="285" spans="2:12" x14ac:dyDescent="0.3">
      <c r="B285" s="27"/>
      <c r="C285" s="27">
        <v>273</v>
      </c>
      <c r="D285" s="27" t="s">
        <v>1462</v>
      </c>
      <c r="E285" s="107">
        <v>69.989999999999995</v>
      </c>
      <c r="F285" s="27"/>
      <c r="G285" s="27">
        <v>1</v>
      </c>
      <c r="H285" s="44">
        <v>260.70999999999998</v>
      </c>
      <c r="I285" s="44">
        <f t="shared" si="11"/>
        <v>0.26845920754861724</v>
      </c>
      <c r="J285" s="25"/>
      <c r="K285" s="66"/>
      <c r="L285" s="66"/>
    </row>
    <row r="286" spans="2:12" x14ac:dyDescent="0.3">
      <c r="B286" s="27"/>
      <c r="C286" s="27">
        <v>274</v>
      </c>
      <c r="D286" s="27" t="s">
        <v>569</v>
      </c>
      <c r="E286" s="107">
        <v>9.99</v>
      </c>
      <c r="F286" s="27"/>
      <c r="G286" s="27">
        <v>1</v>
      </c>
      <c r="H286" s="44">
        <v>521.42857140000001</v>
      </c>
      <c r="I286" s="44">
        <f t="shared" si="11"/>
        <v>1.9158904110638843E-2</v>
      </c>
      <c r="J286" s="25"/>
      <c r="K286" s="66"/>
      <c r="L286" s="66"/>
    </row>
    <row r="287" spans="2:12" x14ac:dyDescent="0.3">
      <c r="B287" s="27"/>
      <c r="C287" s="27">
        <v>275</v>
      </c>
      <c r="D287" s="27" t="s">
        <v>355</v>
      </c>
      <c r="E287" s="107">
        <v>12</v>
      </c>
      <c r="F287" s="27"/>
      <c r="G287" s="27">
        <v>1</v>
      </c>
      <c r="H287" s="44">
        <v>260.7142857</v>
      </c>
      <c r="I287" s="44">
        <f t="shared" si="11"/>
        <v>4.6027397262796019E-2</v>
      </c>
      <c r="J287" s="25"/>
      <c r="K287" s="66"/>
      <c r="L287" s="66"/>
    </row>
    <row r="288" spans="2:12" x14ac:dyDescent="0.3">
      <c r="B288" s="27"/>
      <c r="C288" s="27">
        <v>276</v>
      </c>
      <c r="D288" s="27" t="s">
        <v>181</v>
      </c>
      <c r="E288" s="107">
        <v>3.85</v>
      </c>
      <c r="F288" s="27"/>
      <c r="G288" s="27">
        <v>2</v>
      </c>
      <c r="H288" s="44">
        <v>52.142857139999997</v>
      </c>
      <c r="I288" s="44">
        <f t="shared" si="11"/>
        <v>0.14767123288480391</v>
      </c>
      <c r="J288" s="25"/>
      <c r="K288" s="66"/>
      <c r="L288" s="66"/>
    </row>
    <row r="289" spans="2:12" x14ac:dyDescent="0.3">
      <c r="B289" s="27"/>
      <c r="C289" s="27">
        <v>277</v>
      </c>
      <c r="D289" s="27" t="s">
        <v>1463</v>
      </c>
      <c r="E289" s="107">
        <v>0</v>
      </c>
      <c r="F289" s="27"/>
      <c r="G289" s="27">
        <v>1</v>
      </c>
      <c r="H289" s="44">
        <v>104.2857143</v>
      </c>
      <c r="I289" s="44">
        <f t="shared" si="11"/>
        <v>0</v>
      </c>
      <c r="J289" s="25"/>
      <c r="K289" s="66"/>
      <c r="L289" s="66"/>
    </row>
    <row r="290" spans="2:12" x14ac:dyDescent="0.3">
      <c r="B290" s="27"/>
      <c r="C290" s="27">
        <v>278</v>
      </c>
      <c r="D290" s="27" t="s">
        <v>183</v>
      </c>
      <c r="E290" s="107">
        <v>70</v>
      </c>
      <c r="F290" s="27"/>
      <c r="G290" s="27">
        <v>1</v>
      </c>
      <c r="H290" s="44">
        <v>104.2857143</v>
      </c>
      <c r="I290" s="44">
        <f t="shared" si="11"/>
        <v>0.67123287662037912</v>
      </c>
      <c r="J290" s="25"/>
      <c r="K290" s="66"/>
      <c r="L290" s="66"/>
    </row>
    <row r="291" spans="2:12" x14ac:dyDescent="0.3">
      <c r="B291" s="27"/>
      <c r="C291" s="27">
        <v>279</v>
      </c>
      <c r="D291" s="27" t="s">
        <v>184</v>
      </c>
      <c r="E291" s="107">
        <v>18.5</v>
      </c>
      <c r="F291" s="27"/>
      <c r="G291" s="27">
        <v>2</v>
      </c>
      <c r="H291" s="44">
        <v>52.142857139999997</v>
      </c>
      <c r="I291" s="44">
        <f t="shared" si="11"/>
        <v>0.70958904113477206</v>
      </c>
      <c r="J291" s="25"/>
      <c r="K291" s="66"/>
      <c r="L291" s="66"/>
    </row>
    <row r="292" spans="2:12" x14ac:dyDescent="0.3">
      <c r="B292" s="27"/>
      <c r="C292" s="27">
        <v>280</v>
      </c>
      <c r="D292" s="27" t="s">
        <v>185</v>
      </c>
      <c r="E292" s="107">
        <v>50.5</v>
      </c>
      <c r="F292" s="27"/>
      <c r="G292" s="27">
        <v>1</v>
      </c>
      <c r="H292" s="44">
        <v>52.142857139999997</v>
      </c>
      <c r="I292" s="44">
        <f t="shared" si="11"/>
        <v>0.96849315073799969</v>
      </c>
      <c r="J292" s="25"/>
      <c r="K292" s="66"/>
      <c r="L292" s="66"/>
    </row>
    <row r="293" spans="2:12" s="15" customFormat="1" x14ac:dyDescent="0.3">
      <c r="B293" s="27"/>
      <c r="C293" s="27">
        <v>281</v>
      </c>
      <c r="D293" s="27" t="s">
        <v>1464</v>
      </c>
      <c r="E293" s="107">
        <v>10.5</v>
      </c>
      <c r="F293" s="27">
        <v>12</v>
      </c>
      <c r="G293" s="27">
        <v>1</v>
      </c>
      <c r="H293" s="44">
        <v>4.345238095</v>
      </c>
      <c r="I293" s="44">
        <f t="shared" si="11"/>
        <v>2.416438356296791</v>
      </c>
      <c r="J293" s="25"/>
      <c r="K293" s="66"/>
      <c r="L293" s="66"/>
    </row>
    <row r="294" spans="2:12" s="15" customFormat="1" x14ac:dyDescent="0.3">
      <c r="B294" s="27"/>
      <c r="C294" s="27">
        <v>282</v>
      </c>
      <c r="D294" s="27" t="s">
        <v>346</v>
      </c>
      <c r="E294" s="107">
        <v>0.79</v>
      </c>
      <c r="F294" s="27"/>
      <c r="G294" s="27">
        <v>1</v>
      </c>
      <c r="H294" s="44">
        <v>26.071428569999998</v>
      </c>
      <c r="I294" s="44">
        <f t="shared" si="11"/>
        <v>3.0301369864674049E-2</v>
      </c>
      <c r="J294" s="25"/>
      <c r="K294" s="66"/>
      <c r="L294" s="66"/>
    </row>
    <row r="295" spans="2:12" s="15" customFormat="1" x14ac:dyDescent="0.3">
      <c r="B295" s="27"/>
      <c r="C295" s="27">
        <v>283</v>
      </c>
      <c r="D295" s="27" t="s">
        <v>187</v>
      </c>
      <c r="E295" s="107">
        <v>0.57999999999999996</v>
      </c>
      <c r="F295" s="27"/>
      <c r="G295" s="27">
        <v>1</v>
      </c>
      <c r="H295" s="44">
        <v>26.071428569999998</v>
      </c>
      <c r="I295" s="44">
        <f t="shared" si="11"/>
        <v>2.2246575343684745E-2</v>
      </c>
      <c r="J295" s="25"/>
      <c r="K295" s="66"/>
      <c r="L295" s="66"/>
    </row>
    <row r="296" spans="2:12" s="15" customFormat="1" x14ac:dyDescent="0.3">
      <c r="B296" s="27"/>
      <c r="C296" s="27">
        <v>284</v>
      </c>
      <c r="D296" s="27" t="s">
        <v>533</v>
      </c>
      <c r="E296" s="107">
        <v>2.36</v>
      </c>
      <c r="F296" s="27">
        <v>48</v>
      </c>
      <c r="G296" s="27">
        <v>1</v>
      </c>
      <c r="H296" s="44">
        <v>52.142857139999997</v>
      </c>
      <c r="I296" s="44">
        <f t="shared" si="11"/>
        <v>4.5260273975082754E-2</v>
      </c>
      <c r="J296" s="25"/>
      <c r="K296" s="66"/>
      <c r="L296" s="66"/>
    </row>
    <row r="297" spans="2:12" s="15" customFormat="1" x14ac:dyDescent="0.3">
      <c r="B297" s="27"/>
      <c r="C297" s="27">
        <v>285</v>
      </c>
      <c r="D297" s="27" t="s">
        <v>1465</v>
      </c>
      <c r="E297" s="107">
        <v>2.89</v>
      </c>
      <c r="F297" s="27">
        <v>30</v>
      </c>
      <c r="G297" s="27">
        <v>4</v>
      </c>
      <c r="H297" s="44">
        <v>52.142857139999997</v>
      </c>
      <c r="I297" s="44">
        <f t="shared" si="11"/>
        <v>0.22169863014913418</v>
      </c>
      <c r="J297" s="25"/>
      <c r="K297" s="66"/>
      <c r="L297" s="66"/>
    </row>
    <row r="298" spans="2:12" s="15" customFormat="1" x14ac:dyDescent="0.3">
      <c r="B298" s="27"/>
      <c r="C298" s="27">
        <v>286</v>
      </c>
      <c r="D298" s="27" t="s">
        <v>186</v>
      </c>
      <c r="E298" s="107">
        <v>1.75</v>
      </c>
      <c r="F298" s="27">
        <v>10</v>
      </c>
      <c r="G298" s="27">
        <v>1</v>
      </c>
      <c r="H298" s="44">
        <v>52.142857139999997</v>
      </c>
      <c r="I298" s="44">
        <f t="shared" si="11"/>
        <v>3.3561643837455434E-2</v>
      </c>
      <c r="J298" s="25"/>
      <c r="K298" s="66"/>
      <c r="L298" s="66"/>
    </row>
    <row r="299" spans="2:12" x14ac:dyDescent="0.3">
      <c r="B299" s="27"/>
      <c r="C299" s="27">
        <v>287</v>
      </c>
      <c r="D299" s="27" t="s">
        <v>279</v>
      </c>
      <c r="E299" s="107">
        <v>1.05</v>
      </c>
      <c r="F299" s="27">
        <v>40</v>
      </c>
      <c r="G299" s="27">
        <v>1</v>
      </c>
      <c r="H299" s="44">
        <v>52.142857139999997</v>
      </c>
      <c r="I299" s="44">
        <f t="shared" si="11"/>
        <v>2.0136986302473261E-2</v>
      </c>
      <c r="J299" s="25"/>
      <c r="K299" s="66"/>
      <c r="L299" s="66"/>
    </row>
    <row r="300" spans="2:12" x14ac:dyDescent="0.3">
      <c r="B300" s="27"/>
      <c r="C300" s="27">
        <v>288</v>
      </c>
      <c r="D300" s="27" t="s">
        <v>188</v>
      </c>
      <c r="E300" s="107">
        <v>6.99</v>
      </c>
      <c r="F300" s="27"/>
      <c r="G300" s="27">
        <v>1</v>
      </c>
      <c r="H300" s="44">
        <v>104.2857143</v>
      </c>
      <c r="I300" s="44">
        <f t="shared" si="11"/>
        <v>6.7027397251092136E-2</v>
      </c>
      <c r="J300" s="57" t="s">
        <v>13</v>
      </c>
      <c r="K300" s="132">
        <f>SUM(I264:I300)</f>
        <v>15.932118984093597</v>
      </c>
      <c r="L300" s="66">
        <f>COUNT(I264:I300)</f>
        <v>37</v>
      </c>
    </row>
    <row r="301" spans="2:12" x14ac:dyDescent="0.3">
      <c r="B301" s="40" t="s">
        <v>14</v>
      </c>
      <c r="C301" s="27"/>
      <c r="D301" s="27"/>
      <c r="E301" s="107"/>
      <c r="F301" s="27"/>
      <c r="G301" s="27"/>
      <c r="H301" s="44"/>
      <c r="I301" s="44"/>
      <c r="J301" s="25"/>
      <c r="K301" s="66"/>
      <c r="L301" s="66"/>
    </row>
    <row r="302" spans="2:12" x14ac:dyDescent="0.3">
      <c r="B302" s="27"/>
      <c r="C302" s="27">
        <v>289</v>
      </c>
      <c r="D302" s="27" t="s">
        <v>205</v>
      </c>
      <c r="E302" s="107">
        <v>30</v>
      </c>
      <c r="F302" s="27">
        <v>1</v>
      </c>
      <c r="G302" s="27">
        <v>1</v>
      </c>
      <c r="H302" s="44">
        <v>4</v>
      </c>
      <c r="I302" s="44">
        <f t="shared" ref="I302:I305" si="12">+(E302*G302)/H302</f>
        <v>7.5</v>
      </c>
      <c r="J302" s="25"/>
      <c r="K302" s="66"/>
      <c r="L302" s="66"/>
    </row>
    <row r="303" spans="2:12" x14ac:dyDescent="0.3">
      <c r="B303" s="27" t="s">
        <v>915</v>
      </c>
      <c r="C303" s="27">
        <v>290</v>
      </c>
      <c r="D303" s="27" t="s">
        <v>210</v>
      </c>
      <c r="E303" s="107">
        <v>10</v>
      </c>
      <c r="F303" s="27"/>
      <c r="G303" s="27">
        <v>1</v>
      </c>
      <c r="H303" s="44">
        <v>1</v>
      </c>
      <c r="I303" s="44">
        <f t="shared" si="12"/>
        <v>10</v>
      </c>
      <c r="J303" s="25"/>
      <c r="K303" s="66"/>
      <c r="L303" s="66"/>
    </row>
    <row r="304" spans="2:12" x14ac:dyDescent="0.3">
      <c r="B304" s="27"/>
      <c r="C304" s="27">
        <v>291</v>
      </c>
      <c r="D304" s="27" t="s">
        <v>1534</v>
      </c>
      <c r="E304" s="107">
        <v>40.5</v>
      </c>
      <c r="F304" s="27"/>
      <c r="G304" s="27">
        <v>1</v>
      </c>
      <c r="H304" s="44">
        <v>52.142857100000001</v>
      </c>
      <c r="I304" s="44">
        <f t="shared" si="12"/>
        <v>0.77671232940551693</v>
      </c>
      <c r="J304" s="25"/>
      <c r="K304" s="66"/>
      <c r="L304" s="66"/>
    </row>
    <row r="305" spans="2:12" x14ac:dyDescent="0.3">
      <c r="B305" s="27"/>
      <c r="C305" s="27">
        <v>292</v>
      </c>
      <c r="D305" s="27" t="s">
        <v>1534</v>
      </c>
      <c r="E305" s="107">
        <v>120</v>
      </c>
      <c r="F305" s="27"/>
      <c r="G305" s="27">
        <v>1</v>
      </c>
      <c r="H305" s="44">
        <v>52.142857100000001</v>
      </c>
      <c r="I305" s="44">
        <f t="shared" si="12"/>
        <v>2.3013698649052357</v>
      </c>
      <c r="J305" s="57" t="s">
        <v>14</v>
      </c>
      <c r="K305" s="132">
        <f>SUM(I302:I305)</f>
        <v>20.578082194310753</v>
      </c>
      <c r="L305" s="66">
        <f>COUNT(I302:I305)</f>
        <v>4</v>
      </c>
    </row>
    <row r="306" spans="2:12" x14ac:dyDescent="0.3">
      <c r="B306" s="40" t="s">
        <v>15</v>
      </c>
      <c r="C306" s="27"/>
      <c r="D306" s="27"/>
      <c r="E306" s="107"/>
      <c r="F306" s="27"/>
      <c r="G306" s="27"/>
      <c r="H306" s="44"/>
      <c r="I306" s="44"/>
      <c r="J306" s="25"/>
      <c r="K306" s="66"/>
      <c r="L306" s="66"/>
    </row>
    <row r="307" spans="2:12" x14ac:dyDescent="0.3">
      <c r="B307" s="27"/>
      <c r="C307" s="27">
        <v>293</v>
      </c>
      <c r="D307" s="50" t="s">
        <v>212</v>
      </c>
      <c r="E307" s="108">
        <v>140</v>
      </c>
      <c r="F307" s="27">
        <v>1</v>
      </c>
      <c r="G307" s="27">
        <v>1</v>
      </c>
      <c r="H307" s="44">
        <v>260.71428600000002</v>
      </c>
      <c r="I307" s="44">
        <f t="shared" ref="I307:I326" si="13">+(E307*G307)/H307</f>
        <v>0.53698630078138487</v>
      </c>
      <c r="J307" s="25"/>
      <c r="K307" s="66"/>
      <c r="L307" s="66"/>
    </row>
    <row r="308" spans="2:12" x14ac:dyDescent="0.3">
      <c r="B308" s="27"/>
      <c r="C308" s="27">
        <v>294</v>
      </c>
      <c r="D308" s="50" t="s">
        <v>214</v>
      </c>
      <c r="E308" s="108">
        <v>400</v>
      </c>
      <c r="F308" s="27"/>
      <c r="G308" s="27">
        <v>1</v>
      </c>
      <c r="H308" s="44">
        <v>260.71428600000002</v>
      </c>
      <c r="I308" s="44">
        <f t="shared" si="13"/>
        <v>1.5342465736610995</v>
      </c>
      <c r="J308" s="25"/>
      <c r="K308" s="66"/>
      <c r="L308" s="66"/>
    </row>
    <row r="309" spans="2:12" x14ac:dyDescent="0.3">
      <c r="B309" s="27"/>
      <c r="C309" s="27">
        <v>295</v>
      </c>
      <c r="D309" s="50" t="s">
        <v>1541</v>
      </c>
      <c r="E309" s="108">
        <v>4.99</v>
      </c>
      <c r="F309" s="27">
        <v>1</v>
      </c>
      <c r="G309" s="27">
        <v>1</v>
      </c>
      <c r="H309" s="44">
        <v>156.42857100000001</v>
      </c>
      <c r="I309" s="44">
        <f t="shared" si="13"/>
        <v>3.1899543466391442E-2</v>
      </c>
      <c r="J309" s="25"/>
      <c r="K309" s="66"/>
      <c r="L309" s="66"/>
    </row>
    <row r="310" spans="2:12" x14ac:dyDescent="0.3">
      <c r="B310" s="27"/>
      <c r="C310" s="27">
        <v>296</v>
      </c>
      <c r="D310" s="50" t="s">
        <v>216</v>
      </c>
      <c r="E310" s="108">
        <v>266</v>
      </c>
      <c r="F310" s="27"/>
      <c r="G310" s="27">
        <v>1</v>
      </c>
      <c r="H310" s="44">
        <v>52.142857100000001</v>
      </c>
      <c r="I310" s="44">
        <f t="shared" si="13"/>
        <v>5.1013698672066052</v>
      </c>
      <c r="J310" s="25"/>
      <c r="K310" s="66"/>
      <c r="L310" s="66"/>
    </row>
    <row r="311" spans="2:12" x14ac:dyDescent="0.3">
      <c r="B311" s="27"/>
      <c r="C311" s="27">
        <v>297</v>
      </c>
      <c r="D311" s="50" t="s">
        <v>216</v>
      </c>
      <c r="E311" s="108">
        <v>256</v>
      </c>
      <c r="F311" s="27"/>
      <c r="G311" s="27">
        <v>1</v>
      </c>
      <c r="H311" s="44">
        <v>52.142857100000001</v>
      </c>
      <c r="I311" s="44">
        <f t="shared" si="13"/>
        <v>4.9095890451311694</v>
      </c>
      <c r="J311" s="25"/>
      <c r="K311" s="66"/>
      <c r="L311" s="66"/>
    </row>
    <row r="312" spans="2:12" x14ac:dyDescent="0.3">
      <c r="B312" s="27"/>
      <c r="C312" s="27">
        <v>298</v>
      </c>
      <c r="D312" s="50" t="s">
        <v>1542</v>
      </c>
      <c r="E312" s="108">
        <v>25</v>
      </c>
      <c r="F312" s="27"/>
      <c r="G312" s="27">
        <v>1</v>
      </c>
      <c r="H312" s="44">
        <v>260.71428600000002</v>
      </c>
      <c r="I312" s="44">
        <f t="shared" si="13"/>
        <v>9.5890410853818719E-2</v>
      </c>
      <c r="J312" s="25"/>
      <c r="K312" s="66"/>
      <c r="L312" s="66"/>
    </row>
    <row r="313" spans="2:12" x14ac:dyDescent="0.3">
      <c r="B313" s="27"/>
      <c r="C313" s="27">
        <v>299</v>
      </c>
      <c r="D313" s="50" t="s">
        <v>1543</v>
      </c>
      <c r="E313" s="108">
        <v>1.58</v>
      </c>
      <c r="F313" s="27">
        <v>160</v>
      </c>
      <c r="G313" s="27">
        <v>1</v>
      </c>
      <c r="H313" s="44">
        <v>104.285714</v>
      </c>
      <c r="I313" s="44">
        <f t="shared" si="13"/>
        <v>1.5150684973015575E-2</v>
      </c>
      <c r="J313" s="25"/>
      <c r="K313" s="66"/>
      <c r="L313" s="66"/>
    </row>
    <row r="314" spans="2:12" x14ac:dyDescent="0.3">
      <c r="B314" s="27"/>
      <c r="C314" s="27">
        <v>300</v>
      </c>
      <c r="D314" s="50" t="s">
        <v>358</v>
      </c>
      <c r="E314" s="108">
        <v>1.05</v>
      </c>
      <c r="F314" s="27">
        <v>50</v>
      </c>
      <c r="G314" s="27">
        <v>1</v>
      </c>
      <c r="H314" s="44">
        <v>130.35714300000001</v>
      </c>
      <c r="I314" s="44">
        <f t="shared" si="13"/>
        <v>8.0547945117207722E-3</v>
      </c>
      <c r="J314" s="25"/>
      <c r="K314" s="66"/>
      <c r="L314" s="66"/>
    </row>
    <row r="315" spans="2:12" x14ac:dyDescent="0.3">
      <c r="B315" s="27"/>
      <c r="C315" s="27">
        <v>301</v>
      </c>
      <c r="D315" s="50" t="s">
        <v>360</v>
      </c>
      <c r="E315" s="108">
        <v>1.31</v>
      </c>
      <c r="F315" s="27">
        <v>10</v>
      </c>
      <c r="G315" s="27">
        <v>1</v>
      </c>
      <c r="H315" s="44">
        <v>260.71428600000002</v>
      </c>
      <c r="I315" s="44">
        <f t="shared" si="13"/>
        <v>5.0246575287401013E-3</v>
      </c>
      <c r="J315" s="25"/>
      <c r="K315" s="66"/>
      <c r="L315" s="66"/>
    </row>
    <row r="316" spans="2:12" x14ac:dyDescent="0.3">
      <c r="B316" s="27"/>
      <c r="C316" s="27">
        <v>302</v>
      </c>
      <c r="D316" s="50" t="s">
        <v>1544</v>
      </c>
      <c r="E316" s="108">
        <v>20</v>
      </c>
      <c r="F316" s="27"/>
      <c r="G316" s="27">
        <v>1</v>
      </c>
      <c r="H316" s="44">
        <v>52.142857100000001</v>
      </c>
      <c r="I316" s="44">
        <f t="shared" si="13"/>
        <v>0.38356164415087257</v>
      </c>
      <c r="J316" s="25"/>
      <c r="K316" s="66"/>
      <c r="L316" s="66"/>
    </row>
    <row r="317" spans="2:12" x14ac:dyDescent="0.3">
      <c r="B317" s="27"/>
      <c r="C317" s="27">
        <v>303</v>
      </c>
      <c r="D317" s="50" t="s">
        <v>1545</v>
      </c>
      <c r="E317" s="108">
        <v>64.989999999999995</v>
      </c>
      <c r="F317" s="27"/>
      <c r="G317" s="27">
        <v>1</v>
      </c>
      <c r="H317" s="44">
        <v>156.42857100000001</v>
      </c>
      <c r="I317" s="44">
        <f t="shared" si="13"/>
        <v>0.41546118835286167</v>
      </c>
      <c r="J317" s="25"/>
      <c r="K317" s="66"/>
      <c r="L317" s="66"/>
    </row>
    <row r="318" spans="2:12" x14ac:dyDescent="0.3">
      <c r="B318" s="27"/>
      <c r="C318" s="27">
        <v>304</v>
      </c>
      <c r="D318" s="50" t="s">
        <v>219</v>
      </c>
      <c r="E318" s="108">
        <v>150.5</v>
      </c>
      <c r="F318" s="27">
        <v>1</v>
      </c>
      <c r="G318" s="27">
        <v>1</v>
      </c>
      <c r="H318" s="44">
        <v>52.142857139999997</v>
      </c>
      <c r="I318" s="44">
        <f t="shared" si="13"/>
        <v>2.8863013700211675</v>
      </c>
      <c r="J318" s="25"/>
      <c r="K318" s="66"/>
      <c r="L318" s="66"/>
    </row>
    <row r="319" spans="2:12" x14ac:dyDescent="0.3">
      <c r="B319" s="27"/>
      <c r="C319" s="27">
        <v>305</v>
      </c>
      <c r="D319" s="50" t="s">
        <v>217</v>
      </c>
      <c r="E319" s="108">
        <v>0</v>
      </c>
      <c r="F319" s="27"/>
      <c r="G319" s="27">
        <v>1</v>
      </c>
      <c r="H319" s="44">
        <v>4.3499999999999996</v>
      </c>
      <c r="I319" s="44">
        <f t="shared" si="13"/>
        <v>0</v>
      </c>
      <c r="J319" s="25"/>
      <c r="K319" s="66"/>
      <c r="L319" s="66"/>
    </row>
    <row r="320" spans="2:12" s="13" customFormat="1" x14ac:dyDescent="0.3">
      <c r="B320" s="27"/>
      <c r="C320" s="27">
        <v>306</v>
      </c>
      <c r="D320" s="50" t="s">
        <v>215</v>
      </c>
      <c r="E320" s="108">
        <v>5</v>
      </c>
      <c r="F320" s="27"/>
      <c r="G320" s="27">
        <v>1</v>
      </c>
      <c r="H320" s="44">
        <v>52</v>
      </c>
      <c r="I320" s="44">
        <f t="shared" si="13"/>
        <v>9.6153846153846159E-2</v>
      </c>
      <c r="J320" s="25"/>
      <c r="K320" s="66"/>
      <c r="L320" s="66"/>
    </row>
    <row r="321" spans="2:12" x14ac:dyDescent="0.3">
      <c r="B321" s="27"/>
      <c r="C321" s="27">
        <v>307</v>
      </c>
      <c r="D321" s="50" t="s">
        <v>218</v>
      </c>
      <c r="E321" s="108">
        <v>20</v>
      </c>
      <c r="F321" s="27"/>
      <c r="G321" s="27">
        <v>1</v>
      </c>
      <c r="H321" s="44">
        <v>1</v>
      </c>
      <c r="I321" s="44">
        <f t="shared" si="13"/>
        <v>20</v>
      </c>
      <c r="J321" s="25"/>
      <c r="K321" s="66"/>
      <c r="L321" s="66"/>
    </row>
    <row r="322" spans="2:12" x14ac:dyDescent="0.3">
      <c r="B322" s="27"/>
      <c r="C322" s="27">
        <v>308</v>
      </c>
      <c r="D322" s="50" t="s">
        <v>220</v>
      </c>
      <c r="E322" s="108">
        <v>179</v>
      </c>
      <c r="F322" s="27"/>
      <c r="G322" s="27">
        <v>1</v>
      </c>
      <c r="H322" s="44">
        <v>52.142857139999997</v>
      </c>
      <c r="I322" s="44">
        <f t="shared" si="13"/>
        <v>3.4328767125168702</v>
      </c>
      <c r="J322" s="25"/>
      <c r="K322" s="66"/>
      <c r="L322" s="66"/>
    </row>
    <row r="323" spans="2:12" x14ac:dyDescent="0.3">
      <c r="B323" s="27"/>
      <c r="C323" s="27">
        <v>309</v>
      </c>
      <c r="D323" s="27" t="s">
        <v>7034</v>
      </c>
      <c r="E323" s="107">
        <v>232.5</v>
      </c>
      <c r="F323" s="27"/>
      <c r="G323" s="27">
        <v>1</v>
      </c>
      <c r="H323" s="44">
        <v>52.142857139999997</v>
      </c>
      <c r="I323" s="44">
        <f t="shared" si="13"/>
        <v>4.458904109833365</v>
      </c>
      <c r="J323" s="25"/>
      <c r="K323" s="66"/>
      <c r="L323" s="66"/>
    </row>
    <row r="324" spans="2:12" s="13" customFormat="1" x14ac:dyDescent="0.3">
      <c r="B324" s="27"/>
      <c r="C324" s="27">
        <v>310</v>
      </c>
      <c r="D324" s="27" t="s">
        <v>221</v>
      </c>
      <c r="E324" s="107">
        <v>135</v>
      </c>
      <c r="F324" s="27"/>
      <c r="G324" s="27">
        <v>1</v>
      </c>
      <c r="H324" s="44">
        <v>52.142857139999997</v>
      </c>
      <c r="I324" s="44">
        <f t="shared" si="13"/>
        <v>2.5890410960322763</v>
      </c>
      <c r="J324" s="25"/>
      <c r="K324" s="66"/>
      <c r="L324" s="66"/>
    </row>
    <row r="325" spans="2:12" x14ac:dyDescent="0.3">
      <c r="B325" s="27"/>
      <c r="C325" s="27">
        <v>311</v>
      </c>
      <c r="D325" s="27" t="s">
        <v>222</v>
      </c>
      <c r="E325" s="107">
        <v>80</v>
      </c>
      <c r="F325" s="27">
        <v>1</v>
      </c>
      <c r="G325" s="27">
        <v>1</v>
      </c>
      <c r="H325" s="44">
        <v>521.42857140000001</v>
      </c>
      <c r="I325" s="44">
        <f t="shared" si="13"/>
        <v>0.15342465754265341</v>
      </c>
      <c r="J325" s="25"/>
      <c r="K325" s="66"/>
      <c r="L325" s="66"/>
    </row>
    <row r="326" spans="2:12" x14ac:dyDescent="0.3">
      <c r="B326" s="27"/>
      <c r="C326" s="27">
        <v>312</v>
      </c>
      <c r="D326" s="27" t="s">
        <v>1564</v>
      </c>
      <c r="E326" s="107">
        <v>6</v>
      </c>
      <c r="F326" s="27"/>
      <c r="G326" s="27">
        <v>1</v>
      </c>
      <c r="H326" s="44">
        <v>521.42857140000001</v>
      </c>
      <c r="I326" s="44">
        <f t="shared" si="13"/>
        <v>1.1506849315699005E-2</v>
      </c>
      <c r="J326" s="57" t="s">
        <v>15</v>
      </c>
      <c r="K326" s="132">
        <f>SUM(I307:I326)</f>
        <v>46.665443352033556</v>
      </c>
      <c r="L326" s="66">
        <f>COUNT(I307:I326)</f>
        <v>20</v>
      </c>
    </row>
    <row r="328" spans="2:12" x14ac:dyDescent="0.3">
      <c r="I328" s="10">
        <f>SUM(I5:I326)</f>
        <v>359.97325510406694</v>
      </c>
      <c r="K328">
        <f>SUM(K5:K326)</f>
        <v>359.97325510406711</v>
      </c>
      <c r="L328" s="15">
        <f>SUM(L5:L326)</f>
        <v>312</v>
      </c>
    </row>
    <row r="329" spans="2:12" x14ac:dyDescent="0.3">
      <c r="J329" s="193" t="s">
        <v>7039</v>
      </c>
      <c r="K329" s="194">
        <f>I328-K328</f>
        <v>0</v>
      </c>
    </row>
  </sheetData>
  <pageMargins left="0.7" right="0.7" top="0.75" bottom="0.75" header="0.3" footer="0.3"/>
  <pageSetup paperSize="9" scale="43" fitToHeight="0"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0"/>
  <sheetViews>
    <sheetView topLeftCell="B1" zoomScale="80" zoomScaleNormal="80" workbookViewId="0">
      <pane ySplit="2" topLeftCell="A171" activePane="bottomLeft" state="frozen"/>
      <selection activeCell="F365" sqref="F365"/>
      <selection pane="bottomLeft" activeCell="C171" sqref="A1:XFD1048576"/>
    </sheetView>
  </sheetViews>
  <sheetFormatPr defaultColWidth="9" defaultRowHeight="14" x14ac:dyDescent="0.3"/>
  <cols>
    <col min="1" max="1" width="32" style="83" bestFit="1" customWidth="1"/>
    <col min="2" max="2" width="4.58203125" style="83" customWidth="1"/>
    <col min="3" max="3" width="42.83203125" style="83" customWidth="1"/>
    <col min="4" max="4" width="10.08203125" style="125" customWidth="1"/>
    <col min="5" max="5" width="11.58203125" style="83" bestFit="1" customWidth="1"/>
    <col min="6" max="6" width="9.25" style="83" bestFit="1" customWidth="1"/>
    <col min="7" max="7" width="17.58203125" style="25" bestFit="1" customWidth="1"/>
    <col min="8" max="8" width="14.33203125" style="83" bestFit="1" customWidth="1"/>
    <col min="9" max="11" width="9" style="83"/>
    <col min="12" max="16384" width="9" style="66"/>
  </cols>
  <sheetData>
    <row r="1" spans="1:8" x14ac:dyDescent="0.3">
      <c r="A1" s="91" t="s">
        <v>571</v>
      </c>
      <c r="B1" s="80"/>
      <c r="C1" s="80"/>
      <c r="D1" s="119"/>
      <c r="E1" s="80"/>
      <c r="F1" s="80"/>
      <c r="G1" s="99"/>
      <c r="H1" s="80"/>
    </row>
    <row r="2" spans="1:8" x14ac:dyDescent="0.3">
      <c r="A2" s="40" t="s">
        <v>8</v>
      </c>
      <c r="B2" s="40" t="s">
        <v>0</v>
      </c>
      <c r="C2" s="40" t="s">
        <v>1</v>
      </c>
      <c r="D2" s="111" t="s">
        <v>2</v>
      </c>
      <c r="E2" s="84" t="s">
        <v>3</v>
      </c>
      <c r="F2" s="84" t="s">
        <v>4</v>
      </c>
      <c r="G2" s="85" t="s">
        <v>5</v>
      </c>
      <c r="H2" s="85" t="s">
        <v>6</v>
      </c>
    </row>
    <row r="3" spans="1:8" x14ac:dyDescent="0.3">
      <c r="A3" s="40" t="s">
        <v>7</v>
      </c>
      <c r="B3" s="73"/>
      <c r="C3" s="73"/>
      <c r="D3" s="119"/>
      <c r="E3" s="80"/>
      <c r="F3" s="80"/>
      <c r="G3" s="99"/>
      <c r="H3" s="80"/>
    </row>
    <row r="4" spans="1:8" x14ac:dyDescent="0.3">
      <c r="A4" s="40"/>
      <c r="B4" s="73">
        <v>1</v>
      </c>
      <c r="C4" s="86" t="s">
        <v>5365</v>
      </c>
      <c r="D4" s="126">
        <v>0.55000000000000004</v>
      </c>
      <c r="E4" s="80">
        <v>1</v>
      </c>
      <c r="F4" s="80">
        <v>1</v>
      </c>
      <c r="G4" s="99">
        <v>1</v>
      </c>
      <c r="H4" s="90">
        <f>(D4*F4)/G4</f>
        <v>0.55000000000000004</v>
      </c>
    </row>
    <row r="5" spans="1:8" x14ac:dyDescent="0.3">
      <c r="A5" s="40"/>
      <c r="B5" s="73">
        <v>2</v>
      </c>
      <c r="C5" s="86" t="s">
        <v>5366</v>
      </c>
      <c r="D5" s="126">
        <v>2.1</v>
      </c>
      <c r="E5" s="80">
        <v>8</v>
      </c>
      <c r="F5" s="80">
        <v>1</v>
      </c>
      <c r="G5" s="99">
        <v>1.6</v>
      </c>
      <c r="H5" s="90">
        <f t="shared" ref="H5:H51" si="0">(D5*F5)/G5</f>
        <v>1.3125</v>
      </c>
    </row>
    <row r="6" spans="1:8" x14ac:dyDescent="0.3">
      <c r="A6" s="40"/>
      <c r="B6" s="73">
        <v>3</v>
      </c>
      <c r="C6" s="86" t="s">
        <v>17</v>
      </c>
      <c r="D6" s="126">
        <v>1.9</v>
      </c>
      <c r="E6" s="80">
        <v>1</v>
      </c>
      <c r="F6" s="80">
        <v>1</v>
      </c>
      <c r="G6" s="99">
        <v>1</v>
      </c>
      <c r="H6" s="90">
        <f t="shared" si="0"/>
        <v>1.9</v>
      </c>
    </row>
    <row r="7" spans="1:8" x14ac:dyDescent="0.3">
      <c r="A7" s="40"/>
      <c r="B7" s="73">
        <v>4</v>
      </c>
      <c r="C7" s="86" t="s">
        <v>18</v>
      </c>
      <c r="D7" s="126">
        <v>1.05</v>
      </c>
      <c r="E7" s="80">
        <v>1</v>
      </c>
      <c r="F7" s="80">
        <v>1</v>
      </c>
      <c r="G7" s="99">
        <v>1.1000000000000001</v>
      </c>
      <c r="H7" s="90">
        <f t="shared" si="0"/>
        <v>0.95454545454545447</v>
      </c>
    </row>
    <row r="8" spans="1:8" x14ac:dyDescent="0.3">
      <c r="A8" s="40"/>
      <c r="B8" s="73">
        <v>5</v>
      </c>
      <c r="C8" s="86" t="s">
        <v>19</v>
      </c>
      <c r="D8" s="126">
        <v>0.89</v>
      </c>
      <c r="E8" s="80">
        <v>12</v>
      </c>
      <c r="F8" s="80">
        <v>1</v>
      </c>
      <c r="G8" s="99">
        <v>1.2</v>
      </c>
      <c r="H8" s="90">
        <f t="shared" si="0"/>
        <v>0.7416666666666667</v>
      </c>
    </row>
    <row r="9" spans="1:8" x14ac:dyDescent="0.3">
      <c r="A9" s="40"/>
      <c r="B9" s="73">
        <v>6</v>
      </c>
      <c r="C9" s="86" t="s">
        <v>5367</v>
      </c>
      <c r="D9" s="126">
        <v>9.98</v>
      </c>
      <c r="E9" s="80">
        <v>1</v>
      </c>
      <c r="F9" s="80">
        <v>1</v>
      </c>
      <c r="G9" s="99">
        <v>1</v>
      </c>
      <c r="H9" s="90">
        <f t="shared" si="0"/>
        <v>9.98</v>
      </c>
    </row>
    <row r="10" spans="1:8" x14ac:dyDescent="0.3">
      <c r="A10" s="40"/>
      <c r="B10" s="73">
        <v>7</v>
      </c>
      <c r="C10" s="86" t="s">
        <v>20</v>
      </c>
      <c r="D10" s="126">
        <v>2.59</v>
      </c>
      <c r="E10" s="80">
        <v>1</v>
      </c>
      <c r="F10" s="80">
        <v>2</v>
      </c>
      <c r="G10" s="99">
        <v>1.3</v>
      </c>
      <c r="H10" s="90">
        <f t="shared" si="0"/>
        <v>3.9846153846153842</v>
      </c>
    </row>
    <row r="11" spans="1:8" x14ac:dyDescent="0.3">
      <c r="A11" s="40"/>
      <c r="B11" s="73">
        <v>8</v>
      </c>
      <c r="C11" s="86" t="s">
        <v>223</v>
      </c>
      <c r="D11" s="126">
        <v>1.58</v>
      </c>
      <c r="E11" s="80">
        <v>1</v>
      </c>
      <c r="F11" s="80">
        <v>6</v>
      </c>
      <c r="G11" s="99">
        <v>1</v>
      </c>
      <c r="H11" s="90">
        <f t="shared" si="0"/>
        <v>9.48</v>
      </c>
    </row>
    <row r="12" spans="1:8" x14ac:dyDescent="0.3">
      <c r="A12" s="40"/>
      <c r="B12" s="73">
        <v>9</v>
      </c>
      <c r="C12" s="86" t="s">
        <v>21</v>
      </c>
      <c r="D12" s="126">
        <v>0.86</v>
      </c>
      <c r="E12" s="80">
        <v>5</v>
      </c>
      <c r="F12" s="80">
        <v>1</v>
      </c>
      <c r="G12" s="99">
        <v>1.5</v>
      </c>
      <c r="H12" s="90">
        <f t="shared" si="0"/>
        <v>0.57333333333333336</v>
      </c>
    </row>
    <row r="13" spans="1:8" x14ac:dyDescent="0.3">
      <c r="A13" s="40"/>
      <c r="B13" s="73">
        <v>10</v>
      </c>
      <c r="C13" s="86" t="s">
        <v>934</v>
      </c>
      <c r="D13" s="126">
        <v>2.1</v>
      </c>
      <c r="E13" s="80">
        <v>8</v>
      </c>
      <c r="F13" s="80">
        <v>1</v>
      </c>
      <c r="G13" s="99">
        <v>2.6</v>
      </c>
      <c r="H13" s="90">
        <f t="shared" si="0"/>
        <v>0.80769230769230771</v>
      </c>
    </row>
    <row r="14" spans="1:8" x14ac:dyDescent="0.3">
      <c r="A14" s="40"/>
      <c r="B14" s="73">
        <v>11</v>
      </c>
      <c r="C14" s="86" t="s">
        <v>936</v>
      </c>
      <c r="D14" s="126">
        <v>3.5</v>
      </c>
      <c r="E14" s="80">
        <v>1</v>
      </c>
      <c r="F14" s="80">
        <v>1</v>
      </c>
      <c r="G14" s="99">
        <v>3</v>
      </c>
      <c r="H14" s="90">
        <f t="shared" si="0"/>
        <v>1.1666666666666667</v>
      </c>
    </row>
    <row r="15" spans="1:8" x14ac:dyDescent="0.3">
      <c r="A15" s="40"/>
      <c r="B15" s="73">
        <v>12</v>
      </c>
      <c r="C15" s="86" t="s">
        <v>572</v>
      </c>
      <c r="D15" s="126">
        <v>0.60489999999999999</v>
      </c>
      <c r="E15" s="80">
        <v>1</v>
      </c>
      <c r="F15" s="80">
        <v>1</v>
      </c>
      <c r="G15" s="99">
        <v>1</v>
      </c>
      <c r="H15" s="90">
        <f t="shared" si="0"/>
        <v>0.60489999999999999</v>
      </c>
    </row>
    <row r="16" spans="1:8" x14ac:dyDescent="0.3">
      <c r="A16" s="40"/>
      <c r="B16" s="73">
        <v>13</v>
      </c>
      <c r="C16" s="86" t="s">
        <v>573</v>
      </c>
      <c r="D16" s="126">
        <v>0.45</v>
      </c>
      <c r="E16" s="80">
        <v>1</v>
      </c>
      <c r="F16" s="80">
        <v>1</v>
      </c>
      <c r="G16" s="99">
        <v>1</v>
      </c>
      <c r="H16" s="90">
        <f t="shared" si="0"/>
        <v>0.45</v>
      </c>
    </row>
    <row r="17" spans="1:8" x14ac:dyDescent="0.3">
      <c r="A17" s="40"/>
      <c r="B17" s="73">
        <v>14</v>
      </c>
      <c r="C17" s="86" t="s">
        <v>5368</v>
      </c>
      <c r="D17" s="126">
        <v>4.2</v>
      </c>
      <c r="E17" s="80">
        <v>1</v>
      </c>
      <c r="F17" s="80">
        <v>1</v>
      </c>
      <c r="G17" s="99">
        <v>1</v>
      </c>
      <c r="H17" s="90">
        <f t="shared" si="0"/>
        <v>4.2</v>
      </c>
    </row>
    <row r="18" spans="1:8" x14ac:dyDescent="0.3">
      <c r="A18" s="40"/>
      <c r="B18" s="73">
        <v>15</v>
      </c>
      <c r="C18" s="86" t="s">
        <v>5368</v>
      </c>
      <c r="D18" s="126">
        <v>0</v>
      </c>
      <c r="E18" s="80">
        <v>1</v>
      </c>
      <c r="F18" s="80">
        <v>1</v>
      </c>
      <c r="G18" s="99">
        <v>1</v>
      </c>
      <c r="H18" s="90">
        <f t="shared" si="0"/>
        <v>0</v>
      </c>
    </row>
    <row r="19" spans="1:8" x14ac:dyDescent="0.3">
      <c r="A19" s="40"/>
      <c r="B19" s="73">
        <v>16</v>
      </c>
      <c r="C19" s="86" t="s">
        <v>5368</v>
      </c>
      <c r="D19" s="126">
        <v>0</v>
      </c>
      <c r="E19" s="80">
        <v>4</v>
      </c>
      <c r="F19" s="80">
        <v>1</v>
      </c>
      <c r="G19" s="99">
        <v>1.5</v>
      </c>
      <c r="H19" s="90">
        <f t="shared" si="0"/>
        <v>0</v>
      </c>
    </row>
    <row r="20" spans="1:8" x14ac:dyDescent="0.3">
      <c r="A20" s="40"/>
      <c r="B20" s="73">
        <v>17</v>
      </c>
      <c r="C20" s="86" t="s">
        <v>5369</v>
      </c>
      <c r="D20" s="126">
        <v>1.31</v>
      </c>
      <c r="E20" s="80">
        <v>1</v>
      </c>
      <c r="F20" s="80">
        <v>1</v>
      </c>
      <c r="G20" s="99">
        <v>1.3</v>
      </c>
      <c r="H20" s="90">
        <f t="shared" si="0"/>
        <v>1.0076923076923077</v>
      </c>
    </row>
    <row r="21" spans="1:8" x14ac:dyDescent="0.3">
      <c r="A21" s="40"/>
      <c r="B21" s="73">
        <v>18</v>
      </c>
      <c r="C21" s="86" t="s">
        <v>227</v>
      </c>
      <c r="D21" s="126">
        <v>1.48</v>
      </c>
      <c r="E21" s="80">
        <v>1</v>
      </c>
      <c r="F21" s="80">
        <v>1</v>
      </c>
      <c r="G21" s="99">
        <v>2.5</v>
      </c>
      <c r="H21" s="90">
        <f t="shared" si="0"/>
        <v>0.59199999999999997</v>
      </c>
    </row>
    <row r="22" spans="1:8" x14ac:dyDescent="0.3">
      <c r="A22" s="40"/>
      <c r="B22" s="73">
        <v>19</v>
      </c>
      <c r="C22" s="86" t="s">
        <v>574</v>
      </c>
      <c r="D22" s="126">
        <v>1.68</v>
      </c>
      <c r="E22" s="80">
        <v>1</v>
      </c>
      <c r="F22" s="80">
        <v>1</v>
      </c>
      <c r="G22" s="99">
        <v>4</v>
      </c>
      <c r="H22" s="90">
        <f t="shared" si="0"/>
        <v>0.42</v>
      </c>
    </row>
    <row r="23" spans="1:8" x14ac:dyDescent="0.3">
      <c r="A23" s="40"/>
      <c r="B23" s="73">
        <v>20</v>
      </c>
      <c r="C23" s="86" t="s">
        <v>26</v>
      </c>
      <c r="D23" s="126">
        <v>1.26</v>
      </c>
      <c r="E23" s="80">
        <v>1</v>
      </c>
      <c r="F23" s="80">
        <v>1</v>
      </c>
      <c r="G23" s="99">
        <v>3.2</v>
      </c>
      <c r="H23" s="90">
        <f t="shared" si="0"/>
        <v>0.39374999999999999</v>
      </c>
    </row>
    <row r="24" spans="1:8" x14ac:dyDescent="0.3">
      <c r="A24" s="40"/>
      <c r="B24" s="73">
        <v>21</v>
      </c>
      <c r="C24" s="86" t="s">
        <v>27</v>
      </c>
      <c r="D24" s="126">
        <v>0.94</v>
      </c>
      <c r="E24" s="80">
        <v>1</v>
      </c>
      <c r="F24" s="80">
        <v>1</v>
      </c>
      <c r="G24" s="99">
        <v>1.25</v>
      </c>
      <c r="H24" s="90">
        <f t="shared" si="0"/>
        <v>0.752</v>
      </c>
    </row>
    <row r="25" spans="1:8" x14ac:dyDescent="0.3">
      <c r="A25" s="40"/>
      <c r="B25" s="73">
        <v>22</v>
      </c>
      <c r="C25" s="86" t="s">
        <v>2578</v>
      </c>
      <c r="D25" s="126">
        <v>0.49</v>
      </c>
      <c r="E25" s="80">
        <v>1</v>
      </c>
      <c r="F25" s="80">
        <v>1</v>
      </c>
      <c r="G25" s="99">
        <v>1.3</v>
      </c>
      <c r="H25" s="90">
        <f t="shared" si="0"/>
        <v>0.37692307692307692</v>
      </c>
    </row>
    <row r="26" spans="1:8" x14ac:dyDescent="0.3">
      <c r="A26" s="40"/>
      <c r="B26" s="73">
        <v>23</v>
      </c>
      <c r="C26" s="83" t="s">
        <v>5370</v>
      </c>
      <c r="D26" s="126">
        <v>0.45</v>
      </c>
      <c r="E26" s="80">
        <v>1</v>
      </c>
      <c r="F26" s="80">
        <v>1</v>
      </c>
      <c r="G26" s="99">
        <v>2</v>
      </c>
      <c r="H26" s="90">
        <f t="shared" si="0"/>
        <v>0.22500000000000001</v>
      </c>
    </row>
    <row r="27" spans="1:8" x14ac:dyDescent="0.3">
      <c r="A27" s="40"/>
      <c r="B27" s="73">
        <v>24</v>
      </c>
      <c r="C27" s="86" t="s">
        <v>940</v>
      </c>
      <c r="D27" s="126">
        <v>0.04</v>
      </c>
      <c r="E27" s="80">
        <v>1</v>
      </c>
      <c r="F27" s="80">
        <v>1</v>
      </c>
      <c r="G27" s="99">
        <v>1</v>
      </c>
      <c r="H27" s="90">
        <f t="shared" si="0"/>
        <v>0.04</v>
      </c>
    </row>
    <row r="28" spans="1:8" x14ac:dyDescent="0.3">
      <c r="A28" s="40"/>
      <c r="B28" s="73">
        <v>25</v>
      </c>
      <c r="C28" s="86" t="s">
        <v>942</v>
      </c>
      <c r="D28" s="126">
        <v>0.11</v>
      </c>
      <c r="E28" s="80">
        <v>1</v>
      </c>
      <c r="F28" s="80">
        <v>1</v>
      </c>
      <c r="G28" s="99">
        <v>1</v>
      </c>
      <c r="H28" s="90">
        <f t="shared" si="0"/>
        <v>0.11</v>
      </c>
    </row>
    <row r="29" spans="1:8" x14ac:dyDescent="0.3">
      <c r="A29" s="40"/>
      <c r="B29" s="73">
        <v>26</v>
      </c>
      <c r="C29" s="86" t="s">
        <v>260</v>
      </c>
      <c r="D29" s="126">
        <v>0.26</v>
      </c>
      <c r="E29" s="80">
        <v>1</v>
      </c>
      <c r="F29" s="80">
        <v>1</v>
      </c>
      <c r="G29" s="99">
        <v>4</v>
      </c>
      <c r="H29" s="90">
        <f t="shared" si="0"/>
        <v>6.5000000000000002E-2</v>
      </c>
    </row>
    <row r="30" spans="1:8" x14ac:dyDescent="0.3">
      <c r="A30" s="40"/>
      <c r="B30" s="73">
        <v>27</v>
      </c>
      <c r="C30" s="86" t="s">
        <v>31</v>
      </c>
      <c r="D30" s="126">
        <v>0.95</v>
      </c>
      <c r="E30" s="80">
        <v>1</v>
      </c>
      <c r="F30" s="80">
        <v>1</v>
      </c>
      <c r="G30" s="99">
        <v>1</v>
      </c>
      <c r="H30" s="90">
        <f t="shared" si="0"/>
        <v>0.95</v>
      </c>
    </row>
    <row r="31" spans="1:8" x14ac:dyDescent="0.3">
      <c r="A31" s="40"/>
      <c r="B31" s="73">
        <v>28</v>
      </c>
      <c r="C31" s="83" t="s">
        <v>288</v>
      </c>
      <c r="D31" s="126">
        <v>1</v>
      </c>
      <c r="E31" s="80">
        <v>1</v>
      </c>
      <c r="F31" s="80">
        <v>1</v>
      </c>
      <c r="G31" s="99">
        <v>2</v>
      </c>
      <c r="H31" s="90">
        <f t="shared" si="0"/>
        <v>0.5</v>
      </c>
    </row>
    <row r="32" spans="1:8" x14ac:dyDescent="0.3">
      <c r="A32" s="40"/>
      <c r="B32" s="73">
        <v>29</v>
      </c>
      <c r="C32" s="86" t="s">
        <v>944</v>
      </c>
      <c r="D32" s="126">
        <v>0.75</v>
      </c>
      <c r="E32" s="80">
        <v>1</v>
      </c>
      <c r="F32" s="80">
        <v>1</v>
      </c>
      <c r="G32" s="99">
        <v>1</v>
      </c>
      <c r="H32" s="90">
        <f t="shared" si="0"/>
        <v>0.75</v>
      </c>
    </row>
    <row r="33" spans="1:8" x14ac:dyDescent="0.3">
      <c r="A33" s="40"/>
      <c r="B33" s="73">
        <v>30</v>
      </c>
      <c r="C33" s="86" t="s">
        <v>35</v>
      </c>
      <c r="D33" s="126">
        <v>0.66</v>
      </c>
      <c r="E33" s="80">
        <v>1</v>
      </c>
      <c r="F33" s="80">
        <v>1</v>
      </c>
      <c r="G33" s="99">
        <v>1.6</v>
      </c>
      <c r="H33" s="90">
        <f t="shared" si="0"/>
        <v>0.41249999999999998</v>
      </c>
    </row>
    <row r="34" spans="1:8" x14ac:dyDescent="0.3">
      <c r="A34" s="40"/>
      <c r="B34" s="73">
        <v>31</v>
      </c>
      <c r="C34" s="86" t="s">
        <v>1585</v>
      </c>
      <c r="D34" s="126">
        <v>0.68</v>
      </c>
      <c r="E34" s="80">
        <v>1</v>
      </c>
      <c r="F34" s="80">
        <v>1</v>
      </c>
      <c r="G34" s="99">
        <v>4</v>
      </c>
      <c r="H34" s="90">
        <f t="shared" si="0"/>
        <v>0.17</v>
      </c>
    </row>
    <row r="35" spans="1:8" x14ac:dyDescent="0.3">
      <c r="A35" s="40"/>
      <c r="B35" s="73">
        <v>32</v>
      </c>
      <c r="C35" s="86" t="s">
        <v>948</v>
      </c>
      <c r="D35" s="126">
        <v>0.32</v>
      </c>
      <c r="E35" s="80">
        <v>1</v>
      </c>
      <c r="F35" s="83">
        <v>2</v>
      </c>
      <c r="G35" s="99">
        <v>1</v>
      </c>
      <c r="H35" s="90">
        <f t="shared" si="0"/>
        <v>0.64</v>
      </c>
    </row>
    <row r="36" spans="1:8" x14ac:dyDescent="0.3">
      <c r="A36" s="73"/>
      <c r="B36" s="73">
        <v>33</v>
      </c>
      <c r="C36" s="86" t="s">
        <v>42</v>
      </c>
      <c r="D36" s="126">
        <v>0.43</v>
      </c>
      <c r="E36" s="80">
        <v>1</v>
      </c>
      <c r="F36" s="80">
        <v>1</v>
      </c>
      <c r="G36" s="99">
        <v>1</v>
      </c>
      <c r="H36" s="90">
        <f t="shared" si="0"/>
        <v>0.43</v>
      </c>
    </row>
    <row r="37" spans="1:8" x14ac:dyDescent="0.3">
      <c r="A37" s="73"/>
      <c r="B37" s="73">
        <v>34</v>
      </c>
      <c r="C37" s="86" t="s">
        <v>5371</v>
      </c>
      <c r="D37" s="126">
        <v>0.27</v>
      </c>
      <c r="E37" s="80">
        <v>1</v>
      </c>
      <c r="F37" s="80">
        <v>1</v>
      </c>
      <c r="G37" s="99">
        <v>4.3</v>
      </c>
      <c r="H37" s="90">
        <f t="shared" si="0"/>
        <v>6.2790697674418611E-2</v>
      </c>
    </row>
    <row r="38" spans="1:8" x14ac:dyDescent="0.3">
      <c r="A38" s="73"/>
      <c r="B38" s="73">
        <v>35</v>
      </c>
      <c r="C38" s="86" t="s">
        <v>28</v>
      </c>
      <c r="D38" s="126">
        <v>1.49</v>
      </c>
      <c r="E38" s="80">
        <v>1</v>
      </c>
      <c r="F38" s="80">
        <v>1</v>
      </c>
      <c r="G38" s="99">
        <v>16</v>
      </c>
      <c r="H38" s="90">
        <f t="shared" si="0"/>
        <v>9.3124999999999999E-2</v>
      </c>
    </row>
    <row r="39" spans="1:8" x14ac:dyDescent="0.3">
      <c r="A39" s="73"/>
      <c r="B39" s="73">
        <v>36</v>
      </c>
      <c r="C39" s="86" t="s">
        <v>5372</v>
      </c>
      <c r="D39" s="126">
        <v>0.6</v>
      </c>
      <c r="E39" s="80">
        <v>1</v>
      </c>
      <c r="F39" s="80">
        <v>1</v>
      </c>
      <c r="G39" s="99">
        <v>1.2</v>
      </c>
      <c r="H39" s="90">
        <f t="shared" si="0"/>
        <v>0.5</v>
      </c>
    </row>
    <row r="40" spans="1:8" x14ac:dyDescent="0.3">
      <c r="A40" s="73"/>
      <c r="B40" s="73">
        <v>38</v>
      </c>
      <c r="C40" s="86" t="s">
        <v>289</v>
      </c>
      <c r="D40" s="126">
        <v>1.26</v>
      </c>
      <c r="E40" s="80">
        <v>1</v>
      </c>
      <c r="F40" s="80">
        <v>1</v>
      </c>
      <c r="G40" s="99">
        <v>6</v>
      </c>
      <c r="H40" s="90">
        <f t="shared" si="0"/>
        <v>0.21</v>
      </c>
    </row>
    <row r="41" spans="1:8" x14ac:dyDescent="0.3">
      <c r="A41" s="73"/>
      <c r="B41" s="73">
        <v>39</v>
      </c>
      <c r="C41" s="86" t="s">
        <v>1586</v>
      </c>
      <c r="D41" s="126">
        <v>1</v>
      </c>
      <c r="E41" s="80">
        <v>1</v>
      </c>
      <c r="F41" s="80">
        <v>3</v>
      </c>
      <c r="G41" s="99">
        <v>1</v>
      </c>
      <c r="H41" s="90">
        <f t="shared" si="0"/>
        <v>3</v>
      </c>
    </row>
    <row r="42" spans="1:8" x14ac:dyDescent="0.3">
      <c r="A42" s="73"/>
      <c r="B42" s="73">
        <v>40</v>
      </c>
      <c r="C42" s="81" t="s">
        <v>43</v>
      </c>
      <c r="D42" s="126">
        <v>0.13</v>
      </c>
      <c r="E42" s="80">
        <v>1</v>
      </c>
      <c r="F42" s="80">
        <v>1</v>
      </c>
      <c r="G42" s="99">
        <v>1</v>
      </c>
      <c r="H42" s="90">
        <f t="shared" si="0"/>
        <v>0.13</v>
      </c>
    </row>
    <row r="43" spans="1:8" x14ac:dyDescent="0.3">
      <c r="A43" s="73"/>
      <c r="B43" s="73">
        <v>41</v>
      </c>
      <c r="C43" s="86" t="s">
        <v>44</v>
      </c>
      <c r="D43" s="126">
        <v>1.68</v>
      </c>
      <c r="E43" s="80">
        <v>1</v>
      </c>
      <c r="F43" s="80">
        <v>2</v>
      </c>
      <c r="G43" s="99">
        <v>1.5</v>
      </c>
      <c r="H43" s="90">
        <f t="shared" si="0"/>
        <v>2.2399999999999998</v>
      </c>
    </row>
    <row r="44" spans="1:8" x14ac:dyDescent="0.3">
      <c r="A44" s="73"/>
      <c r="B44" s="73">
        <v>42</v>
      </c>
      <c r="C44" s="86" t="s">
        <v>5373</v>
      </c>
      <c r="D44" s="126">
        <v>0.53</v>
      </c>
      <c r="E44" s="80">
        <v>1</v>
      </c>
      <c r="F44" s="80">
        <v>1</v>
      </c>
      <c r="G44" s="99">
        <v>1</v>
      </c>
      <c r="H44" s="90">
        <f t="shared" si="0"/>
        <v>0.53</v>
      </c>
    </row>
    <row r="45" spans="1:8" x14ac:dyDescent="0.3">
      <c r="A45" s="73"/>
      <c r="B45" s="73">
        <v>43</v>
      </c>
      <c r="C45" s="86" t="s">
        <v>45</v>
      </c>
      <c r="D45" s="126">
        <v>1.42</v>
      </c>
      <c r="E45" s="80">
        <v>1</v>
      </c>
      <c r="F45" s="80">
        <v>1</v>
      </c>
      <c r="G45" s="99">
        <v>1.5</v>
      </c>
      <c r="H45" s="90">
        <f t="shared" si="0"/>
        <v>0.94666666666666666</v>
      </c>
    </row>
    <row r="46" spans="1:8" x14ac:dyDescent="0.3">
      <c r="A46" s="73"/>
      <c r="B46" s="73">
        <v>44</v>
      </c>
      <c r="C46" s="86" t="s">
        <v>5374</v>
      </c>
      <c r="D46" s="126">
        <v>0.79</v>
      </c>
      <c r="E46" s="80">
        <v>1</v>
      </c>
      <c r="F46" s="80">
        <v>5</v>
      </c>
      <c r="G46" s="99">
        <v>1</v>
      </c>
      <c r="H46" s="90">
        <f t="shared" si="0"/>
        <v>3.95</v>
      </c>
    </row>
    <row r="47" spans="1:8" x14ac:dyDescent="0.3">
      <c r="A47" s="73"/>
      <c r="B47" s="73">
        <v>45</v>
      </c>
      <c r="C47" s="86" t="s">
        <v>367</v>
      </c>
      <c r="D47" s="126">
        <v>1.68</v>
      </c>
      <c r="E47" s="80">
        <v>5</v>
      </c>
      <c r="F47" s="80">
        <v>2</v>
      </c>
      <c r="G47" s="99">
        <v>1</v>
      </c>
      <c r="H47" s="90">
        <f t="shared" si="0"/>
        <v>3.36</v>
      </c>
    </row>
    <row r="48" spans="1:8" x14ac:dyDescent="0.3">
      <c r="A48" s="73"/>
      <c r="B48" s="73">
        <v>46</v>
      </c>
      <c r="C48" s="86" t="s">
        <v>5375</v>
      </c>
      <c r="D48" s="126">
        <v>2.1</v>
      </c>
      <c r="E48" s="80">
        <v>1</v>
      </c>
      <c r="F48" s="80">
        <v>1</v>
      </c>
      <c r="G48" s="99">
        <v>5</v>
      </c>
      <c r="H48" s="90">
        <f t="shared" si="0"/>
        <v>0.42000000000000004</v>
      </c>
    </row>
    <row r="49" spans="1:8" x14ac:dyDescent="0.3">
      <c r="A49" s="73"/>
      <c r="B49" s="73">
        <v>47</v>
      </c>
      <c r="C49" s="86" t="s">
        <v>5376</v>
      </c>
      <c r="D49" s="126">
        <v>0.95</v>
      </c>
      <c r="E49" s="80">
        <v>1</v>
      </c>
      <c r="F49" s="80">
        <v>1</v>
      </c>
      <c r="G49" s="99">
        <v>1.25</v>
      </c>
      <c r="H49" s="90">
        <f t="shared" si="0"/>
        <v>0.76</v>
      </c>
    </row>
    <row r="50" spans="1:8" x14ac:dyDescent="0.3">
      <c r="A50" s="73"/>
      <c r="B50" s="73">
        <v>48</v>
      </c>
      <c r="C50" s="86" t="s">
        <v>5377</v>
      </c>
      <c r="D50" s="126">
        <v>0.63</v>
      </c>
      <c r="E50" s="80">
        <v>1</v>
      </c>
      <c r="F50" s="80">
        <v>1</v>
      </c>
      <c r="G50" s="99">
        <v>6</v>
      </c>
      <c r="H50" s="90">
        <f t="shared" si="0"/>
        <v>0.105</v>
      </c>
    </row>
    <row r="51" spans="1:8" x14ac:dyDescent="0.3">
      <c r="A51" s="73"/>
      <c r="B51" s="73">
        <v>49</v>
      </c>
      <c r="C51" s="81" t="s">
        <v>49</v>
      </c>
      <c r="D51" s="126">
        <v>0.79</v>
      </c>
      <c r="E51" s="80">
        <v>1</v>
      </c>
      <c r="F51" s="80">
        <v>1</v>
      </c>
      <c r="G51" s="99">
        <v>6</v>
      </c>
      <c r="H51" s="90">
        <f t="shared" si="0"/>
        <v>0.13166666666666668</v>
      </c>
    </row>
    <row r="52" spans="1:8" x14ac:dyDescent="0.3">
      <c r="A52" s="73"/>
      <c r="B52" s="73">
        <v>50</v>
      </c>
      <c r="C52" s="86" t="s">
        <v>1590</v>
      </c>
      <c r="D52" s="126">
        <v>0.59</v>
      </c>
      <c r="E52" s="80">
        <v>1</v>
      </c>
      <c r="F52" s="80">
        <v>2</v>
      </c>
      <c r="G52" s="99">
        <v>1.4</v>
      </c>
      <c r="H52" s="90">
        <f t="shared" ref="H52:H111" si="1">(D52*F52)/G52</f>
        <v>0.84285714285714286</v>
      </c>
    </row>
    <row r="53" spans="1:8" x14ac:dyDescent="0.3">
      <c r="A53" s="73"/>
      <c r="B53" s="73">
        <v>51</v>
      </c>
      <c r="C53" s="81" t="s">
        <v>231</v>
      </c>
      <c r="D53" s="126">
        <v>1.39</v>
      </c>
      <c r="E53" s="80">
        <v>4</v>
      </c>
      <c r="F53" s="80">
        <v>1</v>
      </c>
      <c r="G53" s="99">
        <v>2</v>
      </c>
      <c r="H53" s="90">
        <f t="shared" si="1"/>
        <v>0.69499999999999995</v>
      </c>
    </row>
    <row r="54" spans="1:8" x14ac:dyDescent="0.3">
      <c r="A54" s="73"/>
      <c r="B54" s="73">
        <v>52</v>
      </c>
      <c r="C54" s="86" t="s">
        <v>369</v>
      </c>
      <c r="D54" s="126">
        <v>1.58</v>
      </c>
      <c r="E54" s="80">
        <v>1</v>
      </c>
      <c r="F54" s="80">
        <v>1</v>
      </c>
      <c r="G54" s="99">
        <v>1</v>
      </c>
      <c r="H54" s="90">
        <f t="shared" si="1"/>
        <v>1.58</v>
      </c>
    </row>
    <row r="55" spans="1:8" x14ac:dyDescent="0.3">
      <c r="A55" s="73"/>
      <c r="B55" s="73">
        <v>53</v>
      </c>
      <c r="C55" s="86" t="s">
        <v>5378</v>
      </c>
      <c r="D55" s="126">
        <v>0.84</v>
      </c>
      <c r="E55" s="80">
        <v>1</v>
      </c>
      <c r="F55" s="80">
        <v>1</v>
      </c>
      <c r="G55" s="99">
        <v>2</v>
      </c>
      <c r="H55" s="90">
        <f t="shared" si="1"/>
        <v>0.42</v>
      </c>
    </row>
    <row r="56" spans="1:8" x14ac:dyDescent="0.3">
      <c r="A56" s="73"/>
      <c r="B56" s="73">
        <v>54</v>
      </c>
      <c r="C56" s="86" t="s">
        <v>5379</v>
      </c>
      <c r="D56" s="126">
        <v>1.26</v>
      </c>
      <c r="E56" s="80">
        <v>1</v>
      </c>
      <c r="F56" s="80">
        <v>1</v>
      </c>
      <c r="G56" s="99">
        <v>6</v>
      </c>
      <c r="H56" s="90">
        <f t="shared" si="1"/>
        <v>0.21</v>
      </c>
    </row>
    <row r="57" spans="1:8" x14ac:dyDescent="0.3">
      <c r="A57" s="73"/>
      <c r="B57" s="73">
        <v>55</v>
      </c>
      <c r="C57" s="86" t="s">
        <v>1027</v>
      </c>
      <c r="D57" s="126">
        <v>1.58</v>
      </c>
      <c r="E57" s="80">
        <v>1</v>
      </c>
      <c r="F57" s="80">
        <v>1</v>
      </c>
      <c r="G57" s="99">
        <v>1</v>
      </c>
      <c r="H57" s="90">
        <f t="shared" si="1"/>
        <v>1.58</v>
      </c>
    </row>
    <row r="58" spans="1:8" x14ac:dyDescent="0.3">
      <c r="A58" s="73"/>
      <c r="B58" s="73">
        <v>56</v>
      </c>
      <c r="C58" s="86" t="s">
        <v>53</v>
      </c>
      <c r="D58" s="126">
        <v>2.1</v>
      </c>
      <c r="E58" s="80">
        <v>1</v>
      </c>
      <c r="F58" s="80">
        <v>1</v>
      </c>
      <c r="G58" s="99">
        <v>5.7</v>
      </c>
      <c r="H58" s="90">
        <f t="shared" si="1"/>
        <v>0.36842105263157893</v>
      </c>
    </row>
    <row r="59" spans="1:8" x14ac:dyDescent="0.3">
      <c r="A59" s="73"/>
      <c r="B59" s="73">
        <v>57</v>
      </c>
      <c r="C59" s="86" t="s">
        <v>54</v>
      </c>
      <c r="D59" s="126">
        <v>0.6</v>
      </c>
      <c r="E59" s="80">
        <v>1</v>
      </c>
      <c r="F59" s="80">
        <v>1</v>
      </c>
      <c r="G59" s="99">
        <v>10</v>
      </c>
      <c r="H59" s="90">
        <f t="shared" si="1"/>
        <v>0.06</v>
      </c>
    </row>
    <row r="60" spans="1:8" x14ac:dyDescent="0.3">
      <c r="A60" s="73"/>
      <c r="B60" s="73">
        <v>58</v>
      </c>
      <c r="C60" s="86" t="s">
        <v>55</v>
      </c>
      <c r="D60" s="126">
        <v>1.58</v>
      </c>
      <c r="E60" s="80">
        <v>1</v>
      </c>
      <c r="F60" s="80">
        <v>1</v>
      </c>
      <c r="G60" s="99">
        <v>1.5</v>
      </c>
      <c r="H60" s="90">
        <f t="shared" si="1"/>
        <v>1.0533333333333335</v>
      </c>
    </row>
    <row r="61" spans="1:8" x14ac:dyDescent="0.3">
      <c r="A61" s="73"/>
      <c r="B61" s="73">
        <v>59</v>
      </c>
      <c r="C61" s="86" t="s">
        <v>234</v>
      </c>
      <c r="D61" s="126">
        <v>1.46</v>
      </c>
      <c r="E61" s="80">
        <v>1</v>
      </c>
      <c r="F61" s="80">
        <v>1</v>
      </c>
      <c r="G61" s="99">
        <v>8</v>
      </c>
      <c r="H61" s="90">
        <f t="shared" si="1"/>
        <v>0.1825</v>
      </c>
    </row>
    <row r="62" spans="1:8" x14ac:dyDescent="0.3">
      <c r="A62" s="73"/>
      <c r="B62" s="73">
        <v>60</v>
      </c>
      <c r="C62" s="86" t="s">
        <v>57</v>
      </c>
      <c r="D62" s="126">
        <v>0.2</v>
      </c>
      <c r="E62" s="80">
        <v>1</v>
      </c>
      <c r="F62" s="80">
        <v>1</v>
      </c>
      <c r="G62" s="99">
        <v>4</v>
      </c>
      <c r="H62" s="90">
        <f t="shared" si="1"/>
        <v>0.05</v>
      </c>
    </row>
    <row r="63" spans="1:8" x14ac:dyDescent="0.3">
      <c r="A63" s="73"/>
      <c r="B63" s="73">
        <v>61</v>
      </c>
      <c r="C63" s="86" t="s">
        <v>57</v>
      </c>
      <c r="D63" s="126">
        <v>0.57999999999999996</v>
      </c>
      <c r="E63" s="80">
        <v>1</v>
      </c>
      <c r="F63" s="80">
        <v>1</v>
      </c>
      <c r="G63" s="99">
        <v>8</v>
      </c>
      <c r="H63" s="90">
        <f t="shared" si="1"/>
        <v>7.2499999999999995E-2</v>
      </c>
    </row>
    <row r="64" spans="1:8" x14ac:dyDescent="0.3">
      <c r="A64" s="73"/>
      <c r="B64" s="73">
        <v>62</v>
      </c>
      <c r="C64" s="86" t="s">
        <v>233</v>
      </c>
      <c r="D64" s="126">
        <v>0.32</v>
      </c>
      <c r="E64" s="80">
        <v>1</v>
      </c>
      <c r="F64" s="80">
        <v>1</v>
      </c>
      <c r="G64" s="99">
        <v>1</v>
      </c>
      <c r="H64" s="90">
        <f t="shared" si="1"/>
        <v>0.32</v>
      </c>
    </row>
    <row r="65" spans="1:11" x14ac:dyDescent="0.3">
      <c r="A65" s="73"/>
      <c r="B65" s="73">
        <v>63</v>
      </c>
      <c r="C65" s="86" t="s">
        <v>60</v>
      </c>
      <c r="D65" s="126">
        <v>1.1000000000000001</v>
      </c>
      <c r="E65" s="80">
        <v>80</v>
      </c>
      <c r="F65" s="80">
        <v>1</v>
      </c>
      <c r="G65" s="99">
        <v>3</v>
      </c>
      <c r="H65" s="90">
        <f t="shared" si="1"/>
        <v>0.3666666666666667</v>
      </c>
    </row>
    <row r="66" spans="1:11" x14ac:dyDescent="0.3">
      <c r="A66" s="73"/>
      <c r="B66" s="73">
        <v>64</v>
      </c>
      <c r="C66" s="86" t="s">
        <v>1029</v>
      </c>
      <c r="D66" s="126">
        <v>3.15</v>
      </c>
      <c r="E66" s="80">
        <v>1</v>
      </c>
      <c r="F66" s="80">
        <v>1</v>
      </c>
      <c r="G66" s="99">
        <v>1.5</v>
      </c>
      <c r="H66" s="90">
        <f t="shared" si="1"/>
        <v>2.1</v>
      </c>
    </row>
    <row r="67" spans="1:11" x14ac:dyDescent="0.3">
      <c r="A67" s="73"/>
      <c r="B67" s="73">
        <v>65</v>
      </c>
      <c r="C67" s="86" t="s">
        <v>5380</v>
      </c>
      <c r="D67" s="126">
        <v>0.85</v>
      </c>
      <c r="E67" s="80">
        <v>1</v>
      </c>
      <c r="F67" s="80">
        <v>1</v>
      </c>
      <c r="G67" s="99">
        <v>6</v>
      </c>
      <c r="H67" s="90">
        <f t="shared" si="1"/>
        <v>0.14166666666666666</v>
      </c>
    </row>
    <row r="68" spans="1:11" x14ac:dyDescent="0.3">
      <c r="A68" s="73"/>
      <c r="B68" s="73">
        <v>66</v>
      </c>
      <c r="C68" s="86" t="s">
        <v>1031</v>
      </c>
      <c r="D68" s="126">
        <v>1.58</v>
      </c>
      <c r="E68" s="80">
        <v>1</v>
      </c>
      <c r="F68" s="80">
        <v>1</v>
      </c>
      <c r="G68" s="99">
        <v>20</v>
      </c>
      <c r="H68" s="90">
        <f t="shared" si="1"/>
        <v>7.9000000000000001E-2</v>
      </c>
    </row>
    <row r="69" spans="1:11" x14ac:dyDescent="0.3">
      <c r="A69" s="73"/>
      <c r="B69" s="73">
        <v>67</v>
      </c>
      <c r="C69" s="86" t="s">
        <v>373</v>
      </c>
      <c r="D69" s="126">
        <v>1.3</v>
      </c>
      <c r="E69" s="80">
        <v>1</v>
      </c>
      <c r="F69" s="80">
        <v>1</v>
      </c>
      <c r="G69" s="99">
        <v>3</v>
      </c>
      <c r="H69" s="90">
        <f t="shared" si="1"/>
        <v>0.43333333333333335</v>
      </c>
    </row>
    <row r="70" spans="1:11" x14ac:dyDescent="0.3">
      <c r="A70" s="73"/>
      <c r="B70" s="73">
        <v>68</v>
      </c>
      <c r="C70" s="86" t="s">
        <v>374</v>
      </c>
      <c r="D70" s="126">
        <v>0.53</v>
      </c>
      <c r="E70" s="80">
        <v>1</v>
      </c>
      <c r="F70" s="80">
        <v>1</v>
      </c>
      <c r="G70" s="99">
        <v>3.5</v>
      </c>
      <c r="H70" s="90">
        <f t="shared" si="1"/>
        <v>0.15142857142857144</v>
      </c>
    </row>
    <row r="71" spans="1:11" x14ac:dyDescent="0.3">
      <c r="A71" s="73"/>
      <c r="B71" s="73">
        <v>69</v>
      </c>
      <c r="C71" s="86" t="s">
        <v>1677</v>
      </c>
      <c r="D71" s="126">
        <v>0.65</v>
      </c>
      <c r="E71" s="80">
        <v>1</v>
      </c>
      <c r="F71" s="80">
        <v>1</v>
      </c>
      <c r="G71" s="99">
        <v>16</v>
      </c>
      <c r="H71" s="90">
        <f t="shared" si="1"/>
        <v>4.0625000000000001E-2</v>
      </c>
    </row>
    <row r="72" spans="1:11" x14ac:dyDescent="0.3">
      <c r="A72" s="73"/>
      <c r="B72" s="73">
        <v>70</v>
      </c>
      <c r="C72" s="86" t="s">
        <v>5381</v>
      </c>
      <c r="D72" s="126">
        <v>50</v>
      </c>
      <c r="E72" s="80"/>
      <c r="F72" s="80">
        <v>1</v>
      </c>
      <c r="G72" s="99">
        <v>52.14</v>
      </c>
      <c r="H72" s="90">
        <f t="shared" si="1"/>
        <v>0.95895665515918682</v>
      </c>
    </row>
    <row r="73" spans="1:11" x14ac:dyDescent="0.3">
      <c r="A73" s="73"/>
      <c r="B73" s="73">
        <v>71</v>
      </c>
      <c r="C73" s="81" t="s">
        <v>237</v>
      </c>
      <c r="D73" s="126">
        <v>15</v>
      </c>
      <c r="E73" s="80"/>
      <c r="F73" s="80">
        <v>1</v>
      </c>
      <c r="G73" s="99">
        <v>4.3499999999999996</v>
      </c>
      <c r="H73" s="90">
        <f t="shared" si="1"/>
        <v>3.4482758620689657</v>
      </c>
    </row>
    <row r="74" spans="1:11" x14ac:dyDescent="0.3">
      <c r="A74" s="73"/>
      <c r="B74" s="73">
        <v>72</v>
      </c>
      <c r="C74" s="86" t="s">
        <v>299</v>
      </c>
      <c r="D74" s="126">
        <v>30</v>
      </c>
      <c r="E74" s="80"/>
      <c r="F74" s="80">
        <v>1</v>
      </c>
      <c r="G74" s="99">
        <v>4.3499999999999996</v>
      </c>
      <c r="H74" s="90">
        <f t="shared" si="1"/>
        <v>6.8965517241379315</v>
      </c>
      <c r="I74" s="83" t="s">
        <v>449</v>
      </c>
      <c r="J74" s="223">
        <f>SUM(H4:H74)</f>
        <v>83.031150237426317</v>
      </c>
      <c r="K74" s="83">
        <f>COUNT(H4:H74)</f>
        <v>71</v>
      </c>
    </row>
    <row r="75" spans="1:11" x14ac:dyDescent="0.3">
      <c r="A75" s="40" t="s">
        <v>9</v>
      </c>
      <c r="B75" s="73"/>
      <c r="C75" s="73"/>
      <c r="D75" s="126"/>
      <c r="E75" s="80"/>
      <c r="F75" s="80"/>
      <c r="G75" s="99"/>
      <c r="H75" s="90"/>
    </row>
    <row r="76" spans="1:11" x14ac:dyDescent="0.3">
      <c r="A76" s="40"/>
      <c r="B76" s="73">
        <v>73</v>
      </c>
      <c r="C76" s="86" t="s">
        <v>375</v>
      </c>
      <c r="D76" s="126">
        <v>3.6</v>
      </c>
      <c r="E76" s="80">
        <v>12</v>
      </c>
      <c r="F76" s="80">
        <v>1</v>
      </c>
      <c r="G76" s="99">
        <v>4</v>
      </c>
      <c r="H76" s="90">
        <f t="shared" si="1"/>
        <v>0.9</v>
      </c>
    </row>
    <row r="77" spans="1:11" x14ac:dyDescent="0.3">
      <c r="A77" s="40"/>
      <c r="B77" s="73">
        <v>74</v>
      </c>
      <c r="C77" s="86" t="s">
        <v>375</v>
      </c>
      <c r="D77" s="126">
        <v>3.6</v>
      </c>
      <c r="E77" s="80">
        <v>1</v>
      </c>
      <c r="F77" s="80">
        <v>1</v>
      </c>
      <c r="G77" s="99">
        <v>1</v>
      </c>
      <c r="H77" s="90">
        <f t="shared" si="1"/>
        <v>3.6</v>
      </c>
    </row>
    <row r="78" spans="1:11" x14ac:dyDescent="0.3">
      <c r="A78" s="40"/>
      <c r="B78" s="73">
        <v>75</v>
      </c>
      <c r="C78" s="86" t="s">
        <v>497</v>
      </c>
      <c r="D78" s="126">
        <v>4.5</v>
      </c>
      <c r="E78" s="80">
        <v>1</v>
      </c>
      <c r="F78" s="80">
        <v>1</v>
      </c>
      <c r="G78" s="99">
        <v>1</v>
      </c>
      <c r="H78" s="90">
        <f t="shared" si="1"/>
        <v>4.5</v>
      </c>
    </row>
    <row r="79" spans="1:11" x14ac:dyDescent="0.3">
      <c r="A79" s="40"/>
      <c r="B79" s="73">
        <v>76</v>
      </c>
      <c r="C79" s="86" t="s">
        <v>497</v>
      </c>
      <c r="D79" s="126">
        <v>4.5</v>
      </c>
      <c r="E79" s="80">
        <v>1</v>
      </c>
      <c r="F79" s="80">
        <v>1</v>
      </c>
      <c r="G79" s="99">
        <v>1</v>
      </c>
      <c r="H79" s="90">
        <f t="shared" si="1"/>
        <v>4.5</v>
      </c>
    </row>
    <row r="80" spans="1:11" x14ac:dyDescent="0.3">
      <c r="A80" s="40"/>
      <c r="B80" s="73">
        <v>77</v>
      </c>
      <c r="C80" s="86" t="s">
        <v>497</v>
      </c>
      <c r="D80" s="126">
        <v>4.45</v>
      </c>
      <c r="E80" s="80">
        <v>1</v>
      </c>
      <c r="F80" s="80">
        <v>1</v>
      </c>
      <c r="G80" s="99">
        <v>4.3452381000000004</v>
      </c>
      <c r="H80" s="90">
        <f t="shared" si="1"/>
        <v>1.024109587918784</v>
      </c>
    </row>
    <row r="81" spans="1:11" x14ac:dyDescent="0.3">
      <c r="A81" s="40"/>
      <c r="B81" s="73">
        <v>78</v>
      </c>
      <c r="C81" s="86" t="s">
        <v>375</v>
      </c>
      <c r="D81" s="126">
        <v>3.6</v>
      </c>
      <c r="E81" s="80">
        <v>1</v>
      </c>
      <c r="F81" s="80">
        <v>1</v>
      </c>
      <c r="G81" s="99">
        <v>4.3452381000000004</v>
      </c>
      <c r="H81" s="90">
        <f t="shared" si="1"/>
        <v>0.82849314977699373</v>
      </c>
      <c r="I81" s="73" t="s">
        <v>238</v>
      </c>
      <c r="J81" s="223">
        <f>SUM(H76:H81)</f>
        <v>15.352602737695777</v>
      </c>
      <c r="K81" s="83">
        <f>COUNT(H76:H81)</f>
        <v>6</v>
      </c>
    </row>
    <row r="82" spans="1:11" ht="12.75" customHeight="1" x14ac:dyDescent="0.3">
      <c r="A82" s="40" t="s">
        <v>10</v>
      </c>
      <c r="B82" s="73"/>
      <c r="C82" s="73"/>
      <c r="D82" s="126"/>
      <c r="E82" s="80"/>
      <c r="F82" s="80"/>
      <c r="G82" s="99"/>
      <c r="H82" s="90"/>
    </row>
    <row r="83" spans="1:11" x14ac:dyDescent="0.3">
      <c r="A83" s="40"/>
      <c r="B83" s="73">
        <v>79</v>
      </c>
      <c r="C83" s="86" t="s">
        <v>66</v>
      </c>
      <c r="D83" s="126">
        <v>9.99</v>
      </c>
      <c r="E83" s="80">
        <v>4</v>
      </c>
      <c r="F83" s="80">
        <v>3</v>
      </c>
      <c r="G83" s="99">
        <v>52.14</v>
      </c>
      <c r="H83" s="90">
        <f t="shared" si="1"/>
        <v>0.57479861910241659</v>
      </c>
    </row>
    <row r="84" spans="1:11" x14ac:dyDescent="0.3">
      <c r="A84" s="40"/>
      <c r="B84" s="73">
        <v>80</v>
      </c>
      <c r="C84" s="86" t="s">
        <v>241</v>
      </c>
      <c r="D84" s="126">
        <v>30</v>
      </c>
      <c r="E84" s="80">
        <v>3</v>
      </c>
      <c r="F84" s="80">
        <v>2</v>
      </c>
      <c r="G84" s="99">
        <v>52.14</v>
      </c>
      <c r="H84" s="90">
        <f t="shared" si="1"/>
        <v>1.1507479861910241</v>
      </c>
    </row>
    <row r="85" spans="1:11" x14ac:dyDescent="0.3">
      <c r="A85" s="40"/>
      <c r="B85" s="73">
        <v>81</v>
      </c>
      <c r="C85" s="86" t="s">
        <v>65</v>
      </c>
      <c r="D85" s="126">
        <v>8</v>
      </c>
      <c r="E85" s="80">
        <v>5</v>
      </c>
      <c r="F85" s="80">
        <v>1</v>
      </c>
      <c r="G85" s="99">
        <v>104.29</v>
      </c>
      <c r="H85" s="90">
        <f t="shared" si="1"/>
        <v>7.6709176335219093E-2</v>
      </c>
    </row>
    <row r="86" spans="1:11" x14ac:dyDescent="0.3">
      <c r="A86" s="40"/>
      <c r="B86" s="73">
        <v>82</v>
      </c>
      <c r="C86" s="86" t="s">
        <v>498</v>
      </c>
      <c r="D86" s="126">
        <v>6</v>
      </c>
      <c r="E86" s="80">
        <v>3</v>
      </c>
      <c r="F86" s="80">
        <v>2</v>
      </c>
      <c r="G86" s="99">
        <v>52.14</v>
      </c>
      <c r="H86" s="90">
        <f t="shared" si="1"/>
        <v>0.23014959723820483</v>
      </c>
    </row>
    <row r="87" spans="1:11" x14ac:dyDescent="0.3">
      <c r="A87" s="40"/>
      <c r="B87" s="73">
        <v>83</v>
      </c>
      <c r="C87" s="86" t="s">
        <v>5504</v>
      </c>
      <c r="D87" s="126">
        <v>6</v>
      </c>
      <c r="E87" s="80">
        <v>1</v>
      </c>
      <c r="F87" s="80">
        <v>4</v>
      </c>
      <c r="G87" s="99">
        <v>52.14</v>
      </c>
      <c r="H87" s="90">
        <f t="shared" si="1"/>
        <v>0.46029919447640966</v>
      </c>
    </row>
    <row r="88" spans="1:11" x14ac:dyDescent="0.3">
      <c r="A88" s="40"/>
      <c r="B88" s="73">
        <v>84</v>
      </c>
      <c r="C88" s="86" t="s">
        <v>301</v>
      </c>
      <c r="D88" s="126">
        <v>2</v>
      </c>
      <c r="E88" s="80">
        <v>1</v>
      </c>
      <c r="F88" s="80">
        <v>6</v>
      </c>
      <c r="G88" s="99">
        <v>104.29</v>
      </c>
      <c r="H88" s="90">
        <f t="shared" si="1"/>
        <v>0.11506376450282864</v>
      </c>
    </row>
    <row r="89" spans="1:11" x14ac:dyDescent="0.3">
      <c r="A89" s="40"/>
      <c r="B89" s="73">
        <v>85</v>
      </c>
      <c r="C89" s="86" t="s">
        <v>1726</v>
      </c>
      <c r="D89" s="126">
        <v>3</v>
      </c>
      <c r="E89" s="80">
        <v>1</v>
      </c>
      <c r="F89" s="80">
        <v>6</v>
      </c>
      <c r="G89" s="99">
        <v>104.29</v>
      </c>
      <c r="H89" s="90">
        <f t="shared" si="1"/>
        <v>0.17259564675424297</v>
      </c>
    </row>
    <row r="90" spans="1:11" x14ac:dyDescent="0.3">
      <c r="A90" s="40"/>
      <c r="B90" s="73">
        <v>86</v>
      </c>
      <c r="C90" s="86" t="s">
        <v>5506</v>
      </c>
      <c r="D90" s="126">
        <v>15</v>
      </c>
      <c r="E90" s="80">
        <v>1</v>
      </c>
      <c r="F90" s="80">
        <v>3</v>
      </c>
      <c r="G90" s="99">
        <v>104.29</v>
      </c>
      <c r="H90" s="90">
        <f t="shared" si="1"/>
        <v>0.43148911688560743</v>
      </c>
    </row>
    <row r="91" spans="1:11" x14ac:dyDescent="0.3">
      <c r="A91" s="40"/>
      <c r="B91" s="73">
        <v>87</v>
      </c>
      <c r="C91" s="86" t="s">
        <v>5507</v>
      </c>
      <c r="D91" s="126">
        <v>15</v>
      </c>
      <c r="E91" s="80">
        <v>1</v>
      </c>
      <c r="F91" s="80">
        <v>3</v>
      </c>
      <c r="G91" s="99">
        <v>104.29</v>
      </c>
      <c r="H91" s="90">
        <f t="shared" si="1"/>
        <v>0.43148911688560743</v>
      </c>
    </row>
    <row r="92" spans="1:11" x14ac:dyDescent="0.3">
      <c r="A92" s="40"/>
      <c r="B92" s="73">
        <v>88</v>
      </c>
      <c r="C92" s="86" t="s">
        <v>499</v>
      </c>
      <c r="D92" s="126">
        <v>19.5</v>
      </c>
      <c r="E92" s="80">
        <v>1</v>
      </c>
      <c r="F92" s="80">
        <v>2</v>
      </c>
      <c r="G92" s="99">
        <v>104.29</v>
      </c>
      <c r="H92" s="90">
        <f t="shared" si="1"/>
        <v>0.37395723463419311</v>
      </c>
    </row>
    <row r="93" spans="1:11" x14ac:dyDescent="0.3">
      <c r="A93" s="40"/>
      <c r="B93" s="73">
        <v>89</v>
      </c>
      <c r="C93" s="86" t="s">
        <v>500</v>
      </c>
      <c r="D93" s="126">
        <v>19.5</v>
      </c>
      <c r="E93" s="80">
        <v>1</v>
      </c>
      <c r="F93" s="80">
        <v>2</v>
      </c>
      <c r="G93" s="99">
        <v>104.29</v>
      </c>
      <c r="H93" s="90">
        <f t="shared" si="1"/>
        <v>0.37395723463419311</v>
      </c>
    </row>
    <row r="94" spans="1:11" x14ac:dyDescent="0.3">
      <c r="A94" s="40"/>
      <c r="B94" s="73">
        <v>90</v>
      </c>
      <c r="C94" s="86" t="s">
        <v>70</v>
      </c>
      <c r="D94" s="126">
        <v>24</v>
      </c>
      <c r="E94" s="80">
        <v>1</v>
      </c>
      <c r="F94" s="80">
        <v>2</v>
      </c>
      <c r="G94" s="99">
        <v>104.29</v>
      </c>
      <c r="H94" s="90">
        <f t="shared" si="1"/>
        <v>0.46025505801131456</v>
      </c>
    </row>
    <row r="95" spans="1:11" x14ac:dyDescent="0.3">
      <c r="A95" s="40"/>
      <c r="B95" s="73">
        <v>91</v>
      </c>
      <c r="C95" s="86" t="s">
        <v>1729</v>
      </c>
      <c r="D95" s="126">
        <v>25.99</v>
      </c>
      <c r="E95" s="80">
        <v>1</v>
      </c>
      <c r="F95" s="80">
        <v>1</v>
      </c>
      <c r="G95" s="99">
        <v>104.29</v>
      </c>
      <c r="H95" s="90">
        <f t="shared" si="1"/>
        <v>0.24920893661904303</v>
      </c>
    </row>
    <row r="96" spans="1:11" x14ac:dyDescent="0.3">
      <c r="A96" s="40"/>
      <c r="B96" s="73">
        <v>92</v>
      </c>
      <c r="C96" s="86" t="s">
        <v>501</v>
      </c>
      <c r="D96" s="126">
        <v>35</v>
      </c>
      <c r="E96" s="80">
        <v>1</v>
      </c>
      <c r="F96" s="80">
        <v>1</v>
      </c>
      <c r="G96" s="99">
        <v>104.29</v>
      </c>
      <c r="H96" s="90">
        <f t="shared" si="1"/>
        <v>0.33560264646658355</v>
      </c>
    </row>
    <row r="97" spans="1:8" x14ac:dyDescent="0.3">
      <c r="A97" s="40"/>
      <c r="B97" s="73">
        <v>93</v>
      </c>
      <c r="C97" s="86" t="s">
        <v>1730</v>
      </c>
      <c r="D97" s="126">
        <v>39.5</v>
      </c>
      <c r="E97" s="80">
        <v>1</v>
      </c>
      <c r="F97" s="80">
        <v>1</v>
      </c>
      <c r="G97" s="99">
        <v>260.70999999999998</v>
      </c>
      <c r="H97" s="90">
        <f t="shared" si="1"/>
        <v>0.15150933987955967</v>
      </c>
    </row>
    <row r="98" spans="1:8" x14ac:dyDescent="0.3">
      <c r="A98" s="40"/>
      <c r="B98" s="73">
        <v>94</v>
      </c>
      <c r="C98" s="86" t="s">
        <v>1731</v>
      </c>
      <c r="D98" s="126">
        <v>29.5</v>
      </c>
      <c r="E98" s="80"/>
      <c r="F98" s="80">
        <v>1</v>
      </c>
      <c r="G98" s="99">
        <v>104.29</v>
      </c>
      <c r="H98" s="90">
        <f t="shared" si="1"/>
        <v>0.2828650877361204</v>
      </c>
    </row>
    <row r="99" spans="1:8" x14ac:dyDescent="0.3">
      <c r="A99" s="40"/>
      <c r="B99" s="73">
        <v>95</v>
      </c>
      <c r="C99" s="86" t="s">
        <v>1732</v>
      </c>
      <c r="D99" s="126">
        <v>11</v>
      </c>
      <c r="E99" s="80">
        <v>1</v>
      </c>
      <c r="F99" s="80">
        <v>1</v>
      </c>
      <c r="G99" s="99">
        <v>104.29</v>
      </c>
      <c r="H99" s="90">
        <f t="shared" si="1"/>
        <v>0.10547511746092626</v>
      </c>
    </row>
    <row r="100" spans="1:8" x14ac:dyDescent="0.3">
      <c r="A100" s="40"/>
      <c r="B100" s="73">
        <v>96</v>
      </c>
      <c r="C100" s="86" t="s">
        <v>2755</v>
      </c>
      <c r="D100" s="126">
        <v>15.99</v>
      </c>
      <c r="E100" s="80">
        <v>1</v>
      </c>
      <c r="F100" s="80">
        <v>1</v>
      </c>
      <c r="G100" s="99">
        <v>104.29</v>
      </c>
      <c r="H100" s="90">
        <f t="shared" si="1"/>
        <v>0.15332246620001916</v>
      </c>
    </row>
    <row r="101" spans="1:8" x14ac:dyDescent="0.3">
      <c r="A101" s="40"/>
      <c r="B101" s="73">
        <v>97</v>
      </c>
      <c r="C101" s="86" t="s">
        <v>2756</v>
      </c>
      <c r="D101" s="126">
        <v>22.99</v>
      </c>
      <c r="E101" s="80">
        <v>1</v>
      </c>
      <c r="F101" s="80">
        <v>1</v>
      </c>
      <c r="G101" s="99">
        <v>104.29</v>
      </c>
      <c r="H101" s="90">
        <f t="shared" si="1"/>
        <v>0.22044299549333587</v>
      </c>
    </row>
    <row r="102" spans="1:8" x14ac:dyDescent="0.3">
      <c r="A102" s="40"/>
      <c r="B102" s="73">
        <v>98</v>
      </c>
      <c r="C102" s="86" t="s">
        <v>1733</v>
      </c>
      <c r="D102" s="126">
        <v>28</v>
      </c>
      <c r="E102" s="80">
        <v>1</v>
      </c>
      <c r="F102" s="80">
        <v>1</v>
      </c>
      <c r="G102" s="99">
        <v>104.29</v>
      </c>
      <c r="H102" s="90">
        <f t="shared" si="1"/>
        <v>0.26848211717326681</v>
      </c>
    </row>
    <row r="103" spans="1:8" x14ac:dyDescent="0.3">
      <c r="A103" s="40"/>
      <c r="B103" s="73">
        <v>99</v>
      </c>
      <c r="C103" s="86" t="s">
        <v>303</v>
      </c>
      <c r="D103" s="126">
        <v>19.5</v>
      </c>
      <c r="E103" s="80">
        <v>1</v>
      </c>
      <c r="F103" s="80">
        <v>1</v>
      </c>
      <c r="G103" s="99">
        <v>104.29</v>
      </c>
      <c r="H103" s="90">
        <f t="shared" si="1"/>
        <v>0.18697861731709656</v>
      </c>
    </row>
    <row r="104" spans="1:8" x14ac:dyDescent="0.3">
      <c r="A104" s="40"/>
      <c r="B104" s="73">
        <v>100</v>
      </c>
      <c r="C104" s="86" t="s">
        <v>3835</v>
      </c>
      <c r="D104" s="126">
        <v>13.65</v>
      </c>
      <c r="E104" s="80">
        <v>1</v>
      </c>
      <c r="F104" s="80">
        <v>2</v>
      </c>
      <c r="G104" s="99">
        <v>104.29</v>
      </c>
      <c r="H104" s="90">
        <f t="shared" si="1"/>
        <v>0.26177006424393517</v>
      </c>
    </row>
    <row r="105" spans="1:8" x14ac:dyDescent="0.3">
      <c r="A105" s="40"/>
      <c r="B105" s="73">
        <v>101</v>
      </c>
      <c r="C105" s="86" t="s">
        <v>3836</v>
      </c>
      <c r="D105" s="126">
        <v>19.5</v>
      </c>
      <c r="E105" s="80">
        <v>1</v>
      </c>
      <c r="F105" s="80">
        <v>2</v>
      </c>
      <c r="G105" s="99">
        <v>104.29</v>
      </c>
      <c r="H105" s="90">
        <f t="shared" si="1"/>
        <v>0.37395723463419311</v>
      </c>
    </row>
    <row r="106" spans="1:8" x14ac:dyDescent="0.3">
      <c r="A106" s="40"/>
      <c r="B106" s="73">
        <v>102</v>
      </c>
      <c r="C106" s="86" t="s">
        <v>1735</v>
      </c>
      <c r="D106" s="126">
        <v>17.5</v>
      </c>
      <c r="E106" s="80">
        <v>1</v>
      </c>
      <c r="F106" s="80">
        <v>2</v>
      </c>
      <c r="G106" s="99">
        <v>104.29</v>
      </c>
      <c r="H106" s="90">
        <f t="shared" si="1"/>
        <v>0.33560264646658355</v>
      </c>
    </row>
    <row r="107" spans="1:8" x14ac:dyDescent="0.3">
      <c r="A107" s="40"/>
      <c r="B107" s="73">
        <v>103</v>
      </c>
      <c r="C107" s="86" t="s">
        <v>5508</v>
      </c>
      <c r="D107" s="126">
        <v>17.5</v>
      </c>
      <c r="E107" s="80">
        <v>1</v>
      </c>
      <c r="F107" s="80">
        <v>1</v>
      </c>
      <c r="G107" s="99">
        <v>104.29</v>
      </c>
      <c r="H107" s="90">
        <f t="shared" si="1"/>
        <v>0.16780132323329178</v>
      </c>
    </row>
    <row r="108" spans="1:8" x14ac:dyDescent="0.3">
      <c r="A108" s="40"/>
      <c r="B108" s="73">
        <v>104</v>
      </c>
      <c r="C108" s="86" t="s">
        <v>5509</v>
      </c>
      <c r="D108" s="126">
        <v>8.99</v>
      </c>
      <c r="E108" s="80">
        <v>1</v>
      </c>
      <c r="F108" s="80">
        <v>1</v>
      </c>
      <c r="G108" s="99">
        <v>104.29</v>
      </c>
      <c r="H108" s="90">
        <f t="shared" si="1"/>
        <v>8.6201936906702456E-2</v>
      </c>
    </row>
    <row r="109" spans="1:8" x14ac:dyDescent="0.3">
      <c r="A109" s="40"/>
      <c r="B109" s="73">
        <v>105</v>
      </c>
      <c r="C109" s="86" t="s">
        <v>5510</v>
      </c>
      <c r="D109" s="126">
        <v>8.99</v>
      </c>
      <c r="E109" s="80">
        <v>1</v>
      </c>
      <c r="F109" s="80">
        <v>1</v>
      </c>
      <c r="G109" s="99">
        <v>104.29</v>
      </c>
      <c r="H109" s="90">
        <f t="shared" si="1"/>
        <v>8.6201936906702456E-2</v>
      </c>
    </row>
    <row r="110" spans="1:8" x14ac:dyDescent="0.3">
      <c r="A110" s="40"/>
      <c r="B110" s="73">
        <v>106</v>
      </c>
      <c r="C110" s="86" t="s">
        <v>5511</v>
      </c>
      <c r="D110" s="126">
        <v>17.5</v>
      </c>
      <c r="E110" s="80">
        <v>1</v>
      </c>
      <c r="F110" s="80">
        <v>1</v>
      </c>
      <c r="G110" s="99">
        <v>104.29</v>
      </c>
      <c r="H110" s="90">
        <f t="shared" si="1"/>
        <v>0.16780132323329178</v>
      </c>
    </row>
    <row r="111" spans="1:8" x14ac:dyDescent="0.3">
      <c r="A111" s="40"/>
      <c r="B111" s="73">
        <v>107</v>
      </c>
      <c r="C111" s="86" t="s">
        <v>1117</v>
      </c>
      <c r="D111" s="126">
        <v>8.99</v>
      </c>
      <c r="E111" s="80">
        <v>1</v>
      </c>
      <c r="F111" s="80">
        <v>1</v>
      </c>
      <c r="G111" s="99">
        <v>104.29</v>
      </c>
      <c r="H111" s="90">
        <f t="shared" si="1"/>
        <v>8.6201936906702456E-2</v>
      </c>
    </row>
    <row r="112" spans="1:8" x14ac:dyDescent="0.3">
      <c r="A112" s="40"/>
      <c r="B112" s="73">
        <v>108</v>
      </c>
      <c r="C112" s="86" t="s">
        <v>1736</v>
      </c>
      <c r="D112" s="126">
        <v>12</v>
      </c>
      <c r="E112" s="80">
        <v>1</v>
      </c>
      <c r="F112" s="80">
        <v>3</v>
      </c>
      <c r="G112" s="99">
        <v>104.29</v>
      </c>
      <c r="H112" s="90">
        <f t="shared" ref="H112:H188" si="2">(D112*F112)/G112</f>
        <v>0.34519129350848593</v>
      </c>
    </row>
    <row r="113" spans="1:8" x14ac:dyDescent="0.3">
      <c r="A113" s="40"/>
      <c r="B113" s="73">
        <v>109</v>
      </c>
      <c r="C113" s="86" t="s">
        <v>1118</v>
      </c>
      <c r="D113" s="126">
        <v>18</v>
      </c>
      <c r="E113" s="80">
        <v>1</v>
      </c>
      <c r="F113" s="80">
        <v>1</v>
      </c>
      <c r="G113" s="99">
        <v>104.29</v>
      </c>
      <c r="H113" s="90">
        <f t="shared" si="2"/>
        <v>0.17259564675424297</v>
      </c>
    </row>
    <row r="114" spans="1:8" x14ac:dyDescent="0.3">
      <c r="A114" s="40"/>
      <c r="B114" s="73">
        <v>110</v>
      </c>
      <c r="C114" s="86" t="s">
        <v>502</v>
      </c>
      <c r="D114" s="126">
        <v>35.99</v>
      </c>
      <c r="E114" s="80">
        <v>1</v>
      </c>
      <c r="F114" s="80">
        <v>1</v>
      </c>
      <c r="G114" s="99">
        <v>104.29</v>
      </c>
      <c r="H114" s="90">
        <f t="shared" si="2"/>
        <v>0.3450954070380669</v>
      </c>
    </row>
    <row r="115" spans="1:8" x14ac:dyDescent="0.3">
      <c r="A115" s="40"/>
      <c r="B115" s="73">
        <v>111</v>
      </c>
      <c r="C115" s="86" t="s">
        <v>1119</v>
      </c>
      <c r="D115" s="126">
        <v>17.989999999999998</v>
      </c>
      <c r="E115" s="80">
        <v>1</v>
      </c>
      <c r="F115" s="80">
        <v>1</v>
      </c>
      <c r="G115" s="99">
        <v>104.29</v>
      </c>
      <c r="H115" s="90">
        <f t="shared" si="2"/>
        <v>0.17249976028382394</v>
      </c>
    </row>
    <row r="116" spans="1:8" x14ac:dyDescent="0.3">
      <c r="A116" s="40"/>
      <c r="B116" s="73">
        <v>112</v>
      </c>
      <c r="C116" s="86" t="s">
        <v>243</v>
      </c>
      <c r="D116" s="126">
        <v>17</v>
      </c>
      <c r="E116" s="80">
        <v>1</v>
      </c>
      <c r="F116" s="80">
        <v>2</v>
      </c>
      <c r="G116" s="99">
        <v>52.14</v>
      </c>
      <c r="H116" s="90">
        <f t="shared" si="2"/>
        <v>0.65209052550824698</v>
      </c>
    </row>
    <row r="117" spans="1:8" x14ac:dyDescent="0.3">
      <c r="A117" s="40"/>
      <c r="B117" s="73">
        <v>113</v>
      </c>
      <c r="C117" s="86" t="s">
        <v>1741</v>
      </c>
      <c r="D117" s="126">
        <v>28</v>
      </c>
      <c r="E117" s="80">
        <v>1</v>
      </c>
      <c r="F117" s="80">
        <v>2</v>
      </c>
      <c r="G117" s="99">
        <v>104.29</v>
      </c>
      <c r="H117" s="90">
        <f t="shared" si="2"/>
        <v>0.53696423434653362</v>
      </c>
    </row>
    <row r="118" spans="1:8" x14ac:dyDescent="0.3">
      <c r="A118" s="40"/>
      <c r="B118" s="73">
        <v>114</v>
      </c>
      <c r="C118" s="86" t="s">
        <v>304</v>
      </c>
      <c r="D118" s="126">
        <v>15</v>
      </c>
      <c r="E118" s="80">
        <v>1</v>
      </c>
      <c r="F118" s="80">
        <v>2</v>
      </c>
      <c r="G118" s="99">
        <v>104.29</v>
      </c>
      <c r="H118" s="90">
        <f t="shared" si="2"/>
        <v>0.28765941125707162</v>
      </c>
    </row>
    <row r="119" spans="1:8" x14ac:dyDescent="0.3">
      <c r="A119" s="40"/>
      <c r="B119" s="73">
        <v>115</v>
      </c>
      <c r="C119" s="86" t="s">
        <v>2763</v>
      </c>
      <c r="D119" s="126">
        <v>15</v>
      </c>
      <c r="E119" s="80">
        <v>1</v>
      </c>
      <c r="F119" s="80">
        <v>1</v>
      </c>
      <c r="G119" s="99">
        <v>104.29</v>
      </c>
      <c r="H119" s="90">
        <f t="shared" si="2"/>
        <v>0.14382970562853581</v>
      </c>
    </row>
    <row r="120" spans="1:8" x14ac:dyDescent="0.3">
      <c r="A120" s="40"/>
      <c r="B120" s="73">
        <v>116</v>
      </c>
      <c r="C120" s="86" t="s">
        <v>3830</v>
      </c>
      <c r="D120" s="126">
        <v>15</v>
      </c>
      <c r="E120" s="80">
        <v>1</v>
      </c>
      <c r="F120" s="80">
        <v>1</v>
      </c>
      <c r="G120" s="99">
        <v>104.29</v>
      </c>
      <c r="H120" s="90">
        <f t="shared" si="2"/>
        <v>0.14382970562853581</v>
      </c>
    </row>
    <row r="121" spans="1:8" x14ac:dyDescent="0.3">
      <c r="A121" s="40"/>
      <c r="B121" s="73">
        <v>117</v>
      </c>
      <c r="C121" s="86" t="s">
        <v>1737</v>
      </c>
      <c r="D121" s="126">
        <v>7.99</v>
      </c>
      <c r="E121" s="80"/>
      <c r="F121" s="80">
        <v>1</v>
      </c>
      <c r="G121" s="99">
        <v>260.70999999999998</v>
      </c>
      <c r="H121" s="90">
        <f t="shared" si="2"/>
        <v>3.0647079130067895E-2</v>
      </c>
    </row>
    <row r="122" spans="1:8" x14ac:dyDescent="0.3">
      <c r="A122" s="40"/>
      <c r="B122" s="73">
        <v>118</v>
      </c>
      <c r="C122" s="86" t="s">
        <v>66</v>
      </c>
      <c r="D122" s="126">
        <v>12.5</v>
      </c>
      <c r="E122" s="80">
        <v>4</v>
      </c>
      <c r="F122" s="80">
        <v>3</v>
      </c>
      <c r="G122" s="99">
        <v>52.14</v>
      </c>
      <c r="H122" s="90">
        <f t="shared" si="2"/>
        <v>0.71921749136939006</v>
      </c>
    </row>
    <row r="123" spans="1:8" x14ac:dyDescent="0.3">
      <c r="A123" s="40"/>
      <c r="B123" s="73">
        <v>119</v>
      </c>
      <c r="C123" s="86" t="s">
        <v>65</v>
      </c>
      <c r="D123" s="126">
        <v>10</v>
      </c>
      <c r="E123" s="80">
        <v>5</v>
      </c>
      <c r="F123" s="80">
        <v>2</v>
      </c>
      <c r="G123" s="99">
        <v>52.14</v>
      </c>
      <c r="H123" s="90">
        <f t="shared" si="2"/>
        <v>0.3835826620636747</v>
      </c>
    </row>
    <row r="124" spans="1:8" x14ac:dyDescent="0.3">
      <c r="A124" s="40"/>
      <c r="B124" s="73">
        <v>120</v>
      </c>
      <c r="C124" s="86" t="s">
        <v>5514</v>
      </c>
      <c r="D124" s="126">
        <v>30</v>
      </c>
      <c r="E124" s="80">
        <v>2</v>
      </c>
      <c r="F124" s="80">
        <v>2</v>
      </c>
      <c r="G124" s="99">
        <v>104.29</v>
      </c>
      <c r="H124" s="90">
        <f t="shared" si="2"/>
        <v>0.57531882251414324</v>
      </c>
    </row>
    <row r="125" spans="1:8" x14ac:dyDescent="0.3">
      <c r="A125" s="40"/>
      <c r="B125" s="73">
        <v>121</v>
      </c>
      <c r="C125" s="86" t="s">
        <v>376</v>
      </c>
      <c r="D125" s="126">
        <v>15</v>
      </c>
      <c r="E125" s="80">
        <v>1</v>
      </c>
      <c r="F125" s="80">
        <v>4</v>
      </c>
      <c r="G125" s="99">
        <v>104.29</v>
      </c>
      <c r="H125" s="90">
        <f t="shared" si="2"/>
        <v>0.57531882251414324</v>
      </c>
    </row>
    <row r="126" spans="1:8" x14ac:dyDescent="0.3">
      <c r="A126" s="40"/>
      <c r="B126" s="73">
        <v>122</v>
      </c>
      <c r="C126" s="86" t="s">
        <v>1110</v>
      </c>
      <c r="D126" s="126">
        <v>12.5</v>
      </c>
      <c r="E126" s="80">
        <v>1</v>
      </c>
      <c r="F126" s="80">
        <v>10</v>
      </c>
      <c r="G126" s="99">
        <v>104.29</v>
      </c>
      <c r="H126" s="90">
        <f t="shared" si="2"/>
        <v>1.1985808802377984</v>
      </c>
    </row>
    <row r="127" spans="1:8" x14ac:dyDescent="0.3">
      <c r="A127" s="40"/>
      <c r="B127" s="73">
        <v>123</v>
      </c>
      <c r="C127" s="86" t="s">
        <v>72</v>
      </c>
      <c r="D127" s="126">
        <v>15</v>
      </c>
      <c r="E127" s="80">
        <v>1</v>
      </c>
      <c r="F127" s="80">
        <v>2</v>
      </c>
      <c r="G127" s="99">
        <v>208.57</v>
      </c>
      <c r="H127" s="90">
        <f t="shared" si="2"/>
        <v>0.14383660162055906</v>
      </c>
    </row>
    <row r="128" spans="1:8" x14ac:dyDescent="0.3">
      <c r="A128" s="73"/>
      <c r="B128" s="73">
        <v>124</v>
      </c>
      <c r="C128" s="92" t="s">
        <v>70</v>
      </c>
      <c r="D128" s="126">
        <v>22.5</v>
      </c>
      <c r="E128" s="80">
        <v>1</v>
      </c>
      <c r="F128" s="80">
        <v>3</v>
      </c>
      <c r="G128" s="99">
        <v>104.29</v>
      </c>
      <c r="H128" s="90">
        <f t="shared" si="2"/>
        <v>0.64723367532841114</v>
      </c>
    </row>
    <row r="129" spans="1:8" x14ac:dyDescent="0.3">
      <c r="A129" s="73"/>
      <c r="B129" s="73">
        <v>125</v>
      </c>
      <c r="C129" s="92" t="s">
        <v>499</v>
      </c>
      <c r="D129" s="126">
        <v>19.5</v>
      </c>
      <c r="E129" s="80">
        <v>1</v>
      </c>
      <c r="F129" s="80">
        <v>2</v>
      </c>
      <c r="G129" s="99">
        <v>104.29</v>
      </c>
      <c r="H129" s="90">
        <f t="shared" si="2"/>
        <v>0.37395723463419311</v>
      </c>
    </row>
    <row r="130" spans="1:8" x14ac:dyDescent="0.3">
      <c r="A130" s="73"/>
      <c r="B130" s="73">
        <v>126</v>
      </c>
      <c r="C130" s="92" t="s">
        <v>500</v>
      </c>
      <c r="D130" s="126">
        <v>19.5</v>
      </c>
      <c r="E130" s="80">
        <v>1</v>
      </c>
      <c r="F130" s="80">
        <v>2</v>
      </c>
      <c r="G130" s="99">
        <v>104.29</v>
      </c>
      <c r="H130" s="90">
        <f t="shared" si="2"/>
        <v>0.37395723463419311</v>
      </c>
    </row>
    <row r="131" spans="1:8" x14ac:dyDescent="0.3">
      <c r="A131" s="73"/>
      <c r="B131" s="73">
        <v>127</v>
      </c>
      <c r="C131" s="92" t="s">
        <v>552</v>
      </c>
      <c r="D131" s="126">
        <v>22</v>
      </c>
      <c r="E131" s="80">
        <v>1</v>
      </c>
      <c r="F131" s="80">
        <v>1</v>
      </c>
      <c r="G131" s="99">
        <v>260.70999999999998</v>
      </c>
      <c r="H131" s="90">
        <f t="shared" si="2"/>
        <v>8.4384948793678805E-2</v>
      </c>
    </row>
    <row r="132" spans="1:8" x14ac:dyDescent="0.3">
      <c r="A132" s="73"/>
      <c r="B132" s="73">
        <v>128</v>
      </c>
      <c r="C132" s="92" t="s">
        <v>1115</v>
      </c>
      <c r="D132" s="126">
        <v>15</v>
      </c>
      <c r="E132" s="80">
        <v>1</v>
      </c>
      <c r="F132" s="80">
        <v>2</v>
      </c>
      <c r="G132" s="99">
        <v>104.29</v>
      </c>
      <c r="H132" s="90">
        <f t="shared" si="2"/>
        <v>0.28765941125707162</v>
      </c>
    </row>
    <row r="133" spans="1:8" x14ac:dyDescent="0.3">
      <c r="A133" s="73"/>
      <c r="B133" s="73">
        <v>129</v>
      </c>
      <c r="C133" s="92" t="s">
        <v>76</v>
      </c>
      <c r="D133" s="126">
        <v>99</v>
      </c>
      <c r="E133" s="80">
        <v>1</v>
      </c>
      <c r="F133" s="80">
        <v>1</v>
      </c>
      <c r="G133" s="99">
        <v>521.42999999999995</v>
      </c>
      <c r="H133" s="90">
        <f t="shared" si="2"/>
        <v>0.18986249352741502</v>
      </c>
    </row>
    <row r="134" spans="1:8" x14ac:dyDescent="0.3">
      <c r="A134" s="73"/>
      <c r="B134" s="73">
        <v>130</v>
      </c>
      <c r="C134" s="92" t="s">
        <v>303</v>
      </c>
      <c r="D134" s="126">
        <v>19.5</v>
      </c>
      <c r="E134" s="80"/>
      <c r="F134" s="80">
        <v>2</v>
      </c>
      <c r="G134" s="99">
        <v>156.43</v>
      </c>
      <c r="H134" s="90">
        <f t="shared" si="2"/>
        <v>0.24931279166400305</v>
      </c>
    </row>
    <row r="135" spans="1:8" x14ac:dyDescent="0.3">
      <c r="A135" s="73"/>
      <c r="B135" s="73">
        <v>131</v>
      </c>
      <c r="C135" s="92" t="s">
        <v>1118</v>
      </c>
      <c r="D135" s="126">
        <v>55.3</v>
      </c>
      <c r="E135" s="80"/>
      <c r="F135" s="80">
        <v>1</v>
      </c>
      <c r="G135" s="99">
        <v>260.70999999999998</v>
      </c>
      <c r="H135" s="90">
        <f t="shared" si="2"/>
        <v>0.21211307583138353</v>
      </c>
    </row>
    <row r="136" spans="1:8" x14ac:dyDescent="0.3">
      <c r="A136" s="73"/>
      <c r="B136" s="73">
        <v>132</v>
      </c>
      <c r="C136" s="92" t="s">
        <v>502</v>
      </c>
      <c r="D136" s="126">
        <v>41.3</v>
      </c>
      <c r="E136" s="80"/>
      <c r="F136" s="80">
        <v>1</v>
      </c>
      <c r="G136" s="99">
        <v>260.70999999999998</v>
      </c>
      <c r="H136" s="90">
        <f t="shared" si="2"/>
        <v>0.15841356296267883</v>
      </c>
    </row>
    <row r="137" spans="1:8" x14ac:dyDescent="0.3">
      <c r="A137" s="73"/>
      <c r="B137" s="73">
        <v>133</v>
      </c>
      <c r="C137" s="92" t="s">
        <v>5515</v>
      </c>
      <c r="D137" s="126">
        <v>49.99</v>
      </c>
      <c r="E137" s="80"/>
      <c r="F137" s="80">
        <v>1</v>
      </c>
      <c r="G137" s="99">
        <v>260.70999999999998</v>
      </c>
      <c r="H137" s="90">
        <f t="shared" si="2"/>
        <v>0.19174561773618198</v>
      </c>
    </row>
    <row r="138" spans="1:8" x14ac:dyDescent="0.3">
      <c r="A138" s="73"/>
      <c r="B138" s="73">
        <v>134</v>
      </c>
      <c r="C138" s="92" t="s">
        <v>86</v>
      </c>
      <c r="D138" s="126">
        <v>9</v>
      </c>
      <c r="E138" s="80"/>
      <c r="F138" s="80">
        <v>2</v>
      </c>
      <c r="G138" s="99">
        <v>260.70999999999998</v>
      </c>
      <c r="H138" s="90">
        <f t="shared" si="2"/>
        <v>6.904223083119175E-2</v>
      </c>
    </row>
    <row r="139" spans="1:8" x14ac:dyDescent="0.3">
      <c r="A139" s="73"/>
      <c r="B139" s="73">
        <v>135</v>
      </c>
      <c r="C139" s="81" t="s">
        <v>67</v>
      </c>
      <c r="D139" s="126">
        <v>20</v>
      </c>
      <c r="E139" s="80"/>
      <c r="F139" s="80">
        <v>1</v>
      </c>
      <c r="G139" s="99">
        <v>260.70999999999998</v>
      </c>
      <c r="H139" s="90">
        <f t="shared" si="2"/>
        <v>7.6713589812435284E-2</v>
      </c>
    </row>
    <row r="140" spans="1:8" x14ac:dyDescent="0.3">
      <c r="A140" s="73"/>
      <c r="B140" s="73">
        <v>136</v>
      </c>
      <c r="C140" s="81" t="s">
        <v>68</v>
      </c>
      <c r="D140" s="126">
        <v>24.99</v>
      </c>
      <c r="E140" s="80"/>
      <c r="F140" s="80">
        <v>2</v>
      </c>
      <c r="G140" s="99">
        <v>104.29</v>
      </c>
      <c r="H140" s="90">
        <f t="shared" si="2"/>
        <v>0.47924057915428125</v>
      </c>
    </row>
    <row r="141" spans="1:8" x14ac:dyDescent="0.3">
      <c r="A141" s="73"/>
      <c r="B141" s="73">
        <v>137</v>
      </c>
      <c r="C141" s="81" t="s">
        <v>82</v>
      </c>
      <c r="D141" s="126">
        <v>18.97</v>
      </c>
      <c r="E141" s="80"/>
      <c r="F141" s="80">
        <v>1</v>
      </c>
      <c r="G141" s="99">
        <v>104.2857143</v>
      </c>
      <c r="H141" s="90">
        <f t="shared" si="2"/>
        <v>0.18190410956412273</v>
      </c>
    </row>
    <row r="142" spans="1:8" x14ac:dyDescent="0.3">
      <c r="A142" s="73"/>
      <c r="B142" s="73">
        <v>138</v>
      </c>
      <c r="C142" s="81" t="s">
        <v>84</v>
      </c>
      <c r="D142" s="126">
        <v>7</v>
      </c>
      <c r="E142" s="80"/>
      <c r="F142" s="80">
        <v>1</v>
      </c>
      <c r="G142" s="99">
        <v>104.2857143</v>
      </c>
      <c r="H142" s="90">
        <f t="shared" si="2"/>
        <v>6.7123287662037914E-2</v>
      </c>
    </row>
    <row r="143" spans="1:8" x14ac:dyDescent="0.3">
      <c r="A143" s="73"/>
      <c r="B143" s="73">
        <v>139</v>
      </c>
      <c r="C143" s="81" t="s">
        <v>1117</v>
      </c>
      <c r="D143" s="126">
        <v>10</v>
      </c>
      <c r="E143" s="80"/>
      <c r="F143" s="80">
        <v>1</v>
      </c>
      <c r="G143" s="99">
        <v>104.2857143</v>
      </c>
      <c r="H143" s="90">
        <f t="shared" si="2"/>
        <v>9.5890410945768445E-2</v>
      </c>
    </row>
    <row r="144" spans="1:8" x14ac:dyDescent="0.3">
      <c r="A144" s="73"/>
      <c r="B144" s="73">
        <v>140</v>
      </c>
      <c r="C144" s="81" t="s">
        <v>81</v>
      </c>
      <c r="D144" s="126">
        <v>7.5</v>
      </c>
      <c r="E144" s="80"/>
      <c r="F144" s="80">
        <v>2</v>
      </c>
      <c r="G144" s="99">
        <v>521.42999999999995</v>
      </c>
      <c r="H144" s="90">
        <f t="shared" si="2"/>
        <v>2.8767044473850759E-2</v>
      </c>
    </row>
    <row r="145" spans="1:8" x14ac:dyDescent="0.3">
      <c r="A145" s="73"/>
      <c r="B145" s="73">
        <v>141</v>
      </c>
      <c r="C145" s="81" t="s">
        <v>1737</v>
      </c>
      <c r="D145" s="126">
        <v>9.5</v>
      </c>
      <c r="E145" s="80"/>
      <c r="F145" s="80">
        <v>2</v>
      </c>
      <c r="G145" s="99">
        <v>521.42999999999995</v>
      </c>
      <c r="H145" s="90">
        <f t="shared" si="2"/>
        <v>3.6438256333544299E-2</v>
      </c>
    </row>
    <row r="146" spans="1:8" x14ac:dyDescent="0.3">
      <c r="A146" s="73"/>
      <c r="B146" s="73">
        <v>142</v>
      </c>
      <c r="C146" s="92" t="s">
        <v>5518</v>
      </c>
      <c r="D146" s="126">
        <v>15</v>
      </c>
      <c r="E146" s="80"/>
      <c r="F146" s="80">
        <v>1</v>
      </c>
      <c r="G146" s="99">
        <v>260.70999999999998</v>
      </c>
      <c r="H146" s="90">
        <f t="shared" si="2"/>
        <v>5.7535192359326456E-2</v>
      </c>
    </row>
    <row r="147" spans="1:8" x14ac:dyDescent="0.3">
      <c r="A147" s="73"/>
      <c r="B147" s="73">
        <v>143</v>
      </c>
      <c r="C147" s="92" t="s">
        <v>80</v>
      </c>
      <c r="D147" s="126">
        <v>3.99</v>
      </c>
      <c r="E147" s="80"/>
      <c r="F147" s="80">
        <v>2</v>
      </c>
      <c r="G147" s="99">
        <v>52.14</v>
      </c>
      <c r="H147" s="90">
        <f t="shared" si="2"/>
        <v>0.15304948216340622</v>
      </c>
    </row>
    <row r="148" spans="1:8" x14ac:dyDescent="0.3">
      <c r="A148" s="73"/>
      <c r="B148" s="73">
        <v>144</v>
      </c>
      <c r="C148" s="92" t="s">
        <v>1122</v>
      </c>
      <c r="D148" s="126">
        <v>79</v>
      </c>
      <c r="E148" s="80"/>
      <c r="F148" s="80">
        <v>1</v>
      </c>
      <c r="G148" s="99">
        <v>208.57142859999999</v>
      </c>
      <c r="H148" s="90">
        <f t="shared" si="2"/>
        <v>0.37876712323578532</v>
      </c>
    </row>
    <row r="149" spans="1:8" x14ac:dyDescent="0.3">
      <c r="A149" s="73"/>
      <c r="B149" s="73">
        <v>145</v>
      </c>
      <c r="C149" s="92" t="s">
        <v>1123</v>
      </c>
      <c r="D149" s="126">
        <v>65</v>
      </c>
      <c r="E149" s="80"/>
      <c r="F149" s="80">
        <v>1</v>
      </c>
      <c r="G149" s="99">
        <v>208.57142859999999</v>
      </c>
      <c r="H149" s="90">
        <f t="shared" si="2"/>
        <v>0.31164383557374742</v>
      </c>
    </row>
    <row r="150" spans="1:8" x14ac:dyDescent="0.3">
      <c r="A150" s="73"/>
      <c r="B150" s="73">
        <v>146</v>
      </c>
      <c r="C150" s="92" t="s">
        <v>5612</v>
      </c>
      <c r="D150" s="126">
        <v>7</v>
      </c>
      <c r="E150" s="80"/>
      <c r="F150" s="80">
        <v>1</v>
      </c>
      <c r="G150" s="99">
        <v>52.142857139999997</v>
      </c>
      <c r="H150" s="90">
        <f t="shared" si="2"/>
        <v>0.13424657534982173</v>
      </c>
    </row>
    <row r="151" spans="1:8" x14ac:dyDescent="0.3">
      <c r="A151" s="73"/>
      <c r="B151" s="73">
        <v>147</v>
      </c>
      <c r="C151" s="92" t="s">
        <v>78</v>
      </c>
      <c r="D151" s="126">
        <v>69</v>
      </c>
      <c r="E151" s="80"/>
      <c r="F151" s="80">
        <v>1</v>
      </c>
      <c r="G151" s="99">
        <v>208.57</v>
      </c>
      <c r="H151" s="90">
        <f t="shared" si="2"/>
        <v>0.33082418372728584</v>
      </c>
    </row>
    <row r="152" spans="1:8" x14ac:dyDescent="0.3">
      <c r="A152" s="73"/>
      <c r="B152" s="73">
        <v>148</v>
      </c>
      <c r="C152" s="92" t="s">
        <v>5613</v>
      </c>
      <c r="D152" s="126">
        <v>45</v>
      </c>
      <c r="E152" s="80"/>
      <c r="F152" s="80">
        <v>1</v>
      </c>
      <c r="G152" s="99">
        <v>208.57</v>
      </c>
      <c r="H152" s="90">
        <f t="shared" si="2"/>
        <v>0.21575490243083859</v>
      </c>
    </row>
    <row r="153" spans="1:8" x14ac:dyDescent="0.3">
      <c r="A153" s="73"/>
      <c r="B153" s="73">
        <v>149</v>
      </c>
      <c r="C153" s="92" t="s">
        <v>5614</v>
      </c>
      <c r="D153" s="126">
        <v>15.99</v>
      </c>
      <c r="E153" s="80"/>
      <c r="F153" s="80">
        <v>1</v>
      </c>
      <c r="G153" s="99">
        <v>208.57</v>
      </c>
      <c r="H153" s="90">
        <f t="shared" si="2"/>
        <v>7.6664908663757969E-2</v>
      </c>
    </row>
    <row r="154" spans="1:8" x14ac:dyDescent="0.3">
      <c r="A154" s="73"/>
      <c r="B154" s="73">
        <v>150</v>
      </c>
      <c r="C154" s="92" t="s">
        <v>5128</v>
      </c>
      <c r="D154" s="126">
        <v>16.989999999999998</v>
      </c>
      <c r="E154" s="80"/>
      <c r="F154" s="80">
        <v>1</v>
      </c>
      <c r="G154" s="99">
        <v>521.42999999999995</v>
      </c>
      <c r="H154" s="90">
        <f t="shared" si="2"/>
        <v>3.2583472374048288E-2</v>
      </c>
    </row>
    <row r="155" spans="1:8" x14ac:dyDescent="0.3">
      <c r="A155" s="73"/>
      <c r="B155" s="73">
        <v>151</v>
      </c>
      <c r="C155" s="92" t="s">
        <v>1805</v>
      </c>
      <c r="D155" s="126">
        <v>39.99</v>
      </c>
      <c r="E155" s="80"/>
      <c r="F155" s="80">
        <v>1</v>
      </c>
      <c r="G155" s="99">
        <v>208.57</v>
      </c>
      <c r="H155" s="90">
        <f t="shared" si="2"/>
        <v>0.19173418996020522</v>
      </c>
    </row>
    <row r="156" spans="1:8" x14ac:dyDescent="0.3">
      <c r="A156" s="73"/>
      <c r="B156" s="73">
        <v>152</v>
      </c>
      <c r="C156" s="92" t="s">
        <v>5616</v>
      </c>
      <c r="D156" s="126">
        <v>99</v>
      </c>
      <c r="E156" s="80"/>
      <c r="F156" s="80">
        <v>1</v>
      </c>
      <c r="G156" s="99">
        <v>208.57</v>
      </c>
      <c r="H156" s="90">
        <f t="shared" si="2"/>
        <v>0.47466078534784484</v>
      </c>
    </row>
    <row r="157" spans="1:8" x14ac:dyDescent="0.3">
      <c r="A157" s="73"/>
      <c r="B157" s="73">
        <v>153</v>
      </c>
      <c r="C157" s="92" t="s">
        <v>80</v>
      </c>
      <c r="D157" s="126">
        <v>3.99</v>
      </c>
      <c r="E157" s="80"/>
      <c r="F157" s="80">
        <v>1</v>
      </c>
      <c r="G157" s="99">
        <v>52.14</v>
      </c>
      <c r="H157" s="90">
        <f t="shared" si="2"/>
        <v>7.652474108170311E-2</v>
      </c>
    </row>
    <row r="158" spans="1:8" x14ac:dyDescent="0.3">
      <c r="A158" s="73"/>
      <c r="B158" s="73">
        <v>154</v>
      </c>
      <c r="C158" s="92" t="s">
        <v>1122</v>
      </c>
      <c r="D158" s="126">
        <v>35</v>
      </c>
      <c r="E158" s="80"/>
      <c r="F158" s="80">
        <v>1</v>
      </c>
      <c r="G158" s="99">
        <v>104.29</v>
      </c>
      <c r="H158" s="90">
        <f t="shared" si="2"/>
        <v>0.33560264646658355</v>
      </c>
    </row>
    <row r="159" spans="1:8" x14ac:dyDescent="0.3">
      <c r="A159" s="73"/>
      <c r="B159" s="73">
        <v>155</v>
      </c>
      <c r="C159" s="92" t="s">
        <v>1123</v>
      </c>
      <c r="D159" s="126">
        <v>11.24</v>
      </c>
      <c r="E159" s="80"/>
      <c r="F159" s="80">
        <v>1</v>
      </c>
      <c r="G159" s="99">
        <v>52.14</v>
      </c>
      <c r="H159" s="90">
        <f t="shared" si="2"/>
        <v>0.2155734560797852</v>
      </c>
    </row>
    <row r="160" spans="1:8" x14ac:dyDescent="0.3">
      <c r="A160" s="73"/>
      <c r="B160" s="73">
        <v>156</v>
      </c>
      <c r="C160" s="92" t="s">
        <v>1123</v>
      </c>
      <c r="D160" s="126">
        <v>15</v>
      </c>
      <c r="E160" s="80"/>
      <c r="F160" s="80">
        <v>1</v>
      </c>
      <c r="G160" s="99">
        <v>52.14</v>
      </c>
      <c r="H160" s="90">
        <f t="shared" si="2"/>
        <v>0.28768699654775604</v>
      </c>
    </row>
    <row r="161" spans="1:11" x14ac:dyDescent="0.3">
      <c r="A161" s="73"/>
      <c r="B161" s="73">
        <v>157</v>
      </c>
      <c r="C161" s="92" t="s">
        <v>78</v>
      </c>
      <c r="D161" s="126">
        <v>30</v>
      </c>
      <c r="E161" s="80"/>
      <c r="F161" s="80">
        <v>1</v>
      </c>
      <c r="G161" s="99">
        <v>52.14</v>
      </c>
      <c r="H161" s="90">
        <f t="shared" si="2"/>
        <v>0.57537399309551207</v>
      </c>
    </row>
    <row r="162" spans="1:11" x14ac:dyDescent="0.3">
      <c r="A162" s="73"/>
      <c r="B162" s="73">
        <v>158</v>
      </c>
      <c r="C162" s="92" t="s">
        <v>79</v>
      </c>
      <c r="D162" s="126">
        <v>9.5</v>
      </c>
      <c r="E162" s="80"/>
      <c r="F162" s="80">
        <v>1</v>
      </c>
      <c r="G162" s="99">
        <v>104.29</v>
      </c>
      <c r="H162" s="90">
        <f t="shared" si="2"/>
        <v>9.1092146898072671E-2</v>
      </c>
    </row>
    <row r="163" spans="1:11" x14ac:dyDescent="0.3">
      <c r="A163" s="73"/>
      <c r="B163" s="73">
        <v>159</v>
      </c>
      <c r="C163" s="92" t="s">
        <v>553</v>
      </c>
      <c r="D163" s="126">
        <v>40</v>
      </c>
      <c r="E163" s="80"/>
      <c r="F163" s="80">
        <v>1</v>
      </c>
      <c r="G163" s="99">
        <v>260.70999999999998</v>
      </c>
      <c r="H163" s="90">
        <f t="shared" si="2"/>
        <v>0.15342717962487057</v>
      </c>
      <c r="I163" s="73" t="s">
        <v>10</v>
      </c>
      <c r="J163" s="223">
        <f>SUM(H83:H163)</f>
        <v>22.693700888058729</v>
      </c>
      <c r="K163" s="83">
        <f>COUNT(H83:H163)</f>
        <v>81</v>
      </c>
    </row>
    <row r="164" spans="1:11" x14ac:dyDescent="0.3">
      <c r="A164" s="40" t="s">
        <v>11</v>
      </c>
      <c r="B164" s="73"/>
      <c r="C164" s="73"/>
      <c r="D164" s="126"/>
      <c r="E164" s="80"/>
      <c r="F164" s="80"/>
      <c r="G164" s="99"/>
      <c r="H164" s="90"/>
    </row>
    <row r="165" spans="1:11" x14ac:dyDescent="0.3">
      <c r="A165" s="40"/>
      <c r="B165" s="73">
        <v>159</v>
      </c>
      <c r="C165" s="86" t="s">
        <v>554</v>
      </c>
      <c r="D165" s="126">
        <f>Couple!E165</f>
        <v>8.4981299999999997</v>
      </c>
      <c r="E165" s="80"/>
      <c r="F165" s="80">
        <v>1</v>
      </c>
      <c r="G165" s="99">
        <v>1</v>
      </c>
      <c r="H165" s="90">
        <f t="shared" si="2"/>
        <v>8.4981299999999997</v>
      </c>
    </row>
    <row r="166" spans="1:11" x14ac:dyDescent="0.3">
      <c r="A166" s="73"/>
      <c r="B166" s="73">
        <v>160</v>
      </c>
      <c r="C166" s="92" t="s">
        <v>87</v>
      </c>
      <c r="D166" s="126">
        <f>'Private Rental'!E26</f>
        <v>190.41071428571428</v>
      </c>
      <c r="E166" s="80"/>
      <c r="F166" s="80">
        <v>1</v>
      </c>
      <c r="G166" s="99">
        <v>1</v>
      </c>
      <c r="H166" s="90">
        <f t="shared" si="2"/>
        <v>190.41071428571428</v>
      </c>
    </row>
    <row r="167" spans="1:11" x14ac:dyDescent="0.3">
      <c r="A167" s="73"/>
      <c r="B167" s="73">
        <v>161</v>
      </c>
      <c r="C167" s="92" t="s">
        <v>88</v>
      </c>
      <c r="D167" s="126">
        <f>Couple!E164</f>
        <v>6.8992800000000001</v>
      </c>
      <c r="E167" s="80"/>
      <c r="F167" s="80">
        <v>1</v>
      </c>
      <c r="G167" s="99">
        <v>1</v>
      </c>
      <c r="H167" s="90">
        <f t="shared" si="2"/>
        <v>6.8992800000000001</v>
      </c>
    </row>
    <row r="168" spans="1:11" x14ac:dyDescent="0.3">
      <c r="A168" s="73"/>
      <c r="B168" s="73">
        <v>162</v>
      </c>
      <c r="C168" s="92" t="s">
        <v>89</v>
      </c>
      <c r="D168" s="108">
        <f>'Single Male'!E119</f>
        <v>1.72</v>
      </c>
      <c r="E168" s="80"/>
      <c r="F168" s="80">
        <v>1</v>
      </c>
      <c r="G168" s="99">
        <v>1</v>
      </c>
      <c r="H168" s="90">
        <f t="shared" si="2"/>
        <v>1.72</v>
      </c>
    </row>
    <row r="169" spans="1:11" x14ac:dyDescent="0.3">
      <c r="A169" s="73"/>
      <c r="B169" s="73">
        <v>163</v>
      </c>
      <c r="C169" s="92" t="s">
        <v>90</v>
      </c>
      <c r="D169" s="126">
        <f>Couple!E167</f>
        <v>16.589280000000002</v>
      </c>
      <c r="E169" s="80"/>
      <c r="F169" s="80">
        <v>1</v>
      </c>
      <c r="G169" s="99">
        <v>1</v>
      </c>
      <c r="H169" s="90">
        <f t="shared" si="2"/>
        <v>16.589280000000002</v>
      </c>
    </row>
    <row r="170" spans="1:11" x14ac:dyDescent="0.3">
      <c r="A170" s="73"/>
      <c r="B170" s="73">
        <v>164</v>
      </c>
      <c r="C170" s="92" t="s">
        <v>91</v>
      </c>
      <c r="D170" s="126">
        <f>'Male pensioner '!D120</f>
        <v>145.35</v>
      </c>
      <c r="E170" s="80"/>
      <c r="F170" s="80">
        <v>1</v>
      </c>
      <c r="G170" s="99">
        <v>52.14</v>
      </c>
      <c r="H170" s="90">
        <f t="shared" si="2"/>
        <v>2.7876869965477558</v>
      </c>
      <c r="I170" s="73" t="s">
        <v>11</v>
      </c>
      <c r="J170" s="83">
        <f>SUM(H165:H170)</f>
        <v>226.90509128226205</v>
      </c>
      <c r="K170" s="83">
        <f>COUNT(H165:H170)</f>
        <v>6</v>
      </c>
    </row>
    <row r="171" spans="1:11" x14ac:dyDescent="0.3">
      <c r="A171" s="40" t="s">
        <v>12</v>
      </c>
      <c r="B171" s="73"/>
      <c r="C171" s="73"/>
      <c r="D171" s="126"/>
      <c r="E171" s="80"/>
      <c r="F171" s="80"/>
      <c r="G171" s="99"/>
      <c r="H171" s="90"/>
    </row>
    <row r="172" spans="1:11" x14ac:dyDescent="0.3">
      <c r="A172" s="40"/>
      <c r="B172" s="73">
        <v>166</v>
      </c>
      <c r="C172" s="86" t="s">
        <v>504</v>
      </c>
      <c r="D172" s="120">
        <v>10.98</v>
      </c>
      <c r="E172" s="80">
        <v>1</v>
      </c>
      <c r="F172" s="80">
        <v>1</v>
      </c>
      <c r="G172" s="99">
        <v>1042.8599999999999</v>
      </c>
      <c r="H172" s="90">
        <f t="shared" si="2"/>
        <v>1.0528738277429379E-2</v>
      </c>
    </row>
    <row r="173" spans="1:11" x14ac:dyDescent="0.3">
      <c r="A173" s="73"/>
      <c r="B173" s="73">
        <v>167</v>
      </c>
      <c r="C173" s="86" t="s">
        <v>505</v>
      </c>
      <c r="D173" s="120">
        <v>5.12</v>
      </c>
      <c r="E173" s="80">
        <v>1</v>
      </c>
      <c r="F173" s="80">
        <v>1</v>
      </c>
      <c r="G173" s="99">
        <v>1042.8599999999999</v>
      </c>
      <c r="H173" s="90">
        <f t="shared" si="2"/>
        <v>4.9095755902038634E-3</v>
      </c>
    </row>
    <row r="174" spans="1:11" x14ac:dyDescent="0.3">
      <c r="A174" s="73"/>
      <c r="B174" s="73">
        <v>168</v>
      </c>
      <c r="C174" s="86" t="s">
        <v>506</v>
      </c>
      <c r="D174" s="120">
        <v>3.28</v>
      </c>
      <c r="E174" s="80"/>
      <c r="F174" s="80">
        <v>1</v>
      </c>
      <c r="G174" s="99">
        <v>1042.8599999999999</v>
      </c>
      <c r="H174" s="90">
        <f t="shared" si="2"/>
        <v>3.1451968624743496E-3</v>
      </c>
    </row>
    <row r="175" spans="1:11" x14ac:dyDescent="0.3">
      <c r="A175" s="73"/>
      <c r="B175" s="73">
        <v>169</v>
      </c>
      <c r="C175" s="86" t="s">
        <v>1188</v>
      </c>
      <c r="D175" s="120">
        <v>16</v>
      </c>
      <c r="E175" s="80"/>
      <c r="F175" s="80">
        <v>1</v>
      </c>
      <c r="G175" s="99">
        <v>260.70999999999998</v>
      </c>
      <c r="H175" s="90">
        <f t="shared" si="2"/>
        <v>6.1370871849948223E-2</v>
      </c>
    </row>
    <row r="176" spans="1:11" x14ac:dyDescent="0.3">
      <c r="A176" s="73"/>
      <c r="B176" s="73">
        <v>170</v>
      </c>
      <c r="C176" s="86" t="s">
        <v>1188</v>
      </c>
      <c r="D176" s="120">
        <v>6.99</v>
      </c>
      <c r="E176" s="80"/>
      <c r="F176" s="80">
        <v>1</v>
      </c>
      <c r="G176" s="99">
        <v>104.29</v>
      </c>
      <c r="H176" s="90">
        <f t="shared" si="2"/>
        <v>6.702464282289769E-2</v>
      </c>
    </row>
    <row r="177" spans="1:8" x14ac:dyDescent="0.3">
      <c r="A177" s="73"/>
      <c r="B177" s="73">
        <v>171</v>
      </c>
      <c r="C177" s="86" t="s">
        <v>6917</v>
      </c>
      <c r="D177" s="120">
        <v>5</v>
      </c>
      <c r="E177" s="80"/>
      <c r="F177" s="80">
        <v>1</v>
      </c>
      <c r="G177" s="99">
        <v>521.42999999999995</v>
      </c>
      <c r="H177" s="90">
        <f t="shared" si="2"/>
        <v>9.5890148246169198E-3</v>
      </c>
    </row>
    <row r="178" spans="1:8" x14ac:dyDescent="0.3">
      <c r="A178" s="73"/>
      <c r="B178" s="73">
        <v>172</v>
      </c>
      <c r="C178" s="86" t="s">
        <v>6926</v>
      </c>
      <c r="D178" s="120">
        <v>6.5</v>
      </c>
      <c r="E178" s="80">
        <v>1</v>
      </c>
      <c r="F178" s="80">
        <v>1</v>
      </c>
      <c r="G178" s="99">
        <v>521.42999999999995</v>
      </c>
      <c r="H178" s="90">
        <f t="shared" si="2"/>
        <v>1.2465719272001996E-2</v>
      </c>
    </row>
    <row r="179" spans="1:8" x14ac:dyDescent="0.3">
      <c r="A179" s="73"/>
      <c r="B179" s="73">
        <v>173</v>
      </c>
      <c r="C179" s="86" t="s">
        <v>1189</v>
      </c>
      <c r="D179" s="120">
        <v>6.99</v>
      </c>
      <c r="E179" s="80"/>
      <c r="F179" s="80">
        <v>1</v>
      </c>
      <c r="G179" s="99">
        <v>1042.8599999999999</v>
      </c>
      <c r="H179" s="90">
        <f t="shared" si="2"/>
        <v>6.7027213624072275E-3</v>
      </c>
    </row>
    <row r="180" spans="1:8" x14ac:dyDescent="0.3">
      <c r="A180" s="73"/>
      <c r="B180" s="73">
        <v>174</v>
      </c>
      <c r="C180" s="86" t="s">
        <v>6917</v>
      </c>
      <c r="D180" s="120">
        <v>5</v>
      </c>
      <c r="E180" s="80"/>
      <c r="F180" s="80">
        <v>1</v>
      </c>
      <c r="G180" s="99">
        <v>521.42999999999995</v>
      </c>
      <c r="H180" s="90">
        <f t="shared" si="2"/>
        <v>9.5890148246169198E-3</v>
      </c>
    </row>
    <row r="181" spans="1:8" x14ac:dyDescent="0.3">
      <c r="A181" s="73"/>
      <c r="B181" s="73">
        <v>175</v>
      </c>
      <c r="C181" s="86" t="s">
        <v>6926</v>
      </c>
      <c r="D181" s="120">
        <v>6.5</v>
      </c>
      <c r="E181" s="80">
        <v>1</v>
      </c>
      <c r="F181" s="80">
        <v>2</v>
      </c>
      <c r="G181" s="99">
        <v>521.42999999999995</v>
      </c>
      <c r="H181" s="90">
        <f t="shared" si="2"/>
        <v>2.4931438544003991E-2</v>
      </c>
    </row>
    <row r="182" spans="1:8" x14ac:dyDescent="0.3">
      <c r="A182" s="73"/>
      <c r="B182" s="73">
        <v>176</v>
      </c>
      <c r="C182" s="86" t="s">
        <v>6969</v>
      </c>
      <c r="D182" s="120">
        <v>34.5</v>
      </c>
      <c r="E182" s="80"/>
      <c r="F182" s="80">
        <v>1</v>
      </c>
      <c r="G182" s="99">
        <v>521.42999999999995</v>
      </c>
      <c r="H182" s="90">
        <f t="shared" si="2"/>
        <v>6.6164202289856741E-2</v>
      </c>
    </row>
    <row r="183" spans="1:8" x14ac:dyDescent="0.3">
      <c r="A183" s="73"/>
      <c r="B183" s="73">
        <v>177</v>
      </c>
      <c r="C183" s="86" t="s">
        <v>6970</v>
      </c>
      <c r="D183" s="120">
        <v>15</v>
      </c>
      <c r="E183" s="80"/>
      <c r="F183" s="80">
        <v>1</v>
      </c>
      <c r="G183" s="99">
        <v>521.42999999999995</v>
      </c>
      <c r="H183" s="90">
        <f t="shared" si="2"/>
        <v>2.8767044473850759E-2</v>
      </c>
    </row>
    <row r="184" spans="1:8" x14ac:dyDescent="0.3">
      <c r="A184" s="73"/>
      <c r="B184" s="73">
        <v>178</v>
      </c>
      <c r="C184" s="86" t="s">
        <v>6971</v>
      </c>
      <c r="D184" s="120">
        <v>26.15</v>
      </c>
      <c r="E184" s="80">
        <v>1</v>
      </c>
      <c r="F184" s="80">
        <v>3</v>
      </c>
      <c r="G184" s="99">
        <v>521.42999999999995</v>
      </c>
      <c r="H184" s="90">
        <f t="shared" si="2"/>
        <v>0.15045164259823945</v>
      </c>
    </row>
    <row r="185" spans="1:8" x14ac:dyDescent="0.3">
      <c r="A185" s="73"/>
      <c r="B185" s="73">
        <v>179</v>
      </c>
      <c r="C185" s="86" t="s">
        <v>6972</v>
      </c>
      <c r="D185" s="120">
        <v>3</v>
      </c>
      <c r="E185" s="80">
        <v>1</v>
      </c>
      <c r="F185" s="80">
        <v>1</v>
      </c>
      <c r="G185" s="99">
        <v>1042.8599999999999</v>
      </c>
      <c r="H185" s="90">
        <f t="shared" si="2"/>
        <v>2.8767044473850759E-3</v>
      </c>
    </row>
    <row r="186" spans="1:8" x14ac:dyDescent="0.3">
      <c r="A186" s="73"/>
      <c r="B186" s="73">
        <v>180</v>
      </c>
      <c r="C186" s="86" t="s">
        <v>97</v>
      </c>
      <c r="D186" s="120">
        <v>192.88</v>
      </c>
      <c r="E186" s="80"/>
      <c r="F186" s="80">
        <v>1</v>
      </c>
      <c r="G186" s="99">
        <v>521.42999999999995</v>
      </c>
      <c r="H186" s="90">
        <f t="shared" si="2"/>
        <v>0.36990583587442227</v>
      </c>
    </row>
    <row r="187" spans="1:8" x14ac:dyDescent="0.3">
      <c r="A187" s="73"/>
      <c r="B187" s="73">
        <v>181</v>
      </c>
      <c r="C187" s="86" t="s">
        <v>507</v>
      </c>
      <c r="D187" s="120">
        <v>4.99</v>
      </c>
      <c r="E187" s="80"/>
      <c r="F187" s="80">
        <v>3</v>
      </c>
      <c r="G187" s="99">
        <v>52.14</v>
      </c>
      <c r="H187" s="90">
        <f t="shared" si="2"/>
        <v>0.28711162255466055</v>
      </c>
    </row>
    <row r="188" spans="1:8" x14ac:dyDescent="0.3">
      <c r="A188" s="73"/>
      <c r="B188" s="73">
        <v>182</v>
      </c>
      <c r="C188" s="86" t="s">
        <v>98</v>
      </c>
      <c r="D188" s="120">
        <v>209.99</v>
      </c>
      <c r="E188" s="80"/>
      <c r="F188" s="80">
        <v>2</v>
      </c>
      <c r="G188" s="99">
        <v>1042.8599999999999</v>
      </c>
      <c r="H188" s="90">
        <f t="shared" si="2"/>
        <v>0.4027194446042614</v>
      </c>
    </row>
    <row r="189" spans="1:8" x14ac:dyDescent="0.3">
      <c r="A189" s="73"/>
      <c r="B189" s="73">
        <v>183</v>
      </c>
      <c r="C189" s="86" t="s">
        <v>103</v>
      </c>
      <c r="D189" s="120">
        <v>6</v>
      </c>
      <c r="E189" s="80">
        <v>1</v>
      </c>
      <c r="F189" s="80">
        <v>4</v>
      </c>
      <c r="G189" s="99">
        <v>260.70999999999998</v>
      </c>
      <c r="H189" s="90">
        <f t="shared" ref="H189:H251" si="3">(D189*F189)/G189</f>
        <v>9.2056307774922339E-2</v>
      </c>
    </row>
    <row r="190" spans="1:8" x14ac:dyDescent="0.3">
      <c r="A190" s="73"/>
      <c r="B190" s="73">
        <v>184</v>
      </c>
      <c r="C190" s="86" t="s">
        <v>316</v>
      </c>
      <c r="D190" s="120">
        <v>13.5</v>
      </c>
      <c r="E190" s="80">
        <v>1</v>
      </c>
      <c r="F190" s="80">
        <v>2</v>
      </c>
      <c r="G190" s="99">
        <v>260.70999999999998</v>
      </c>
      <c r="H190" s="90">
        <f t="shared" si="3"/>
        <v>0.10356334624678763</v>
      </c>
    </row>
    <row r="191" spans="1:8" x14ac:dyDescent="0.3">
      <c r="A191" s="73"/>
      <c r="B191" s="73">
        <v>185</v>
      </c>
      <c r="C191" s="86" t="s">
        <v>5651</v>
      </c>
      <c r="D191" s="120">
        <v>57.95</v>
      </c>
      <c r="E191" s="80"/>
      <c r="F191" s="80">
        <v>1</v>
      </c>
      <c r="G191" s="99">
        <v>1042.8599999999999</v>
      </c>
      <c r="H191" s="90">
        <f t="shared" si="3"/>
        <v>5.5568340908655055E-2</v>
      </c>
    </row>
    <row r="192" spans="1:8" x14ac:dyDescent="0.3">
      <c r="A192" s="73"/>
      <c r="B192" s="73">
        <v>186</v>
      </c>
      <c r="C192" s="86" t="s">
        <v>100</v>
      </c>
      <c r="D192" s="120">
        <v>154.19</v>
      </c>
      <c r="E192" s="80"/>
      <c r="F192" s="80">
        <v>1</v>
      </c>
      <c r="G192" s="99">
        <v>1042.8599999999999</v>
      </c>
      <c r="H192" s="90">
        <f t="shared" si="3"/>
        <v>0.1478530195807683</v>
      </c>
    </row>
    <row r="193" spans="1:8" x14ac:dyDescent="0.3">
      <c r="A193" s="73"/>
      <c r="B193" s="73">
        <v>187</v>
      </c>
      <c r="C193" s="86" t="s">
        <v>102</v>
      </c>
      <c r="D193" s="120">
        <v>50</v>
      </c>
      <c r="E193" s="80"/>
      <c r="F193" s="80">
        <v>1</v>
      </c>
      <c r="G193" s="99">
        <v>260.70999999999998</v>
      </c>
      <c r="H193" s="90">
        <f t="shared" si="3"/>
        <v>0.1917839745310882</v>
      </c>
    </row>
    <row r="194" spans="1:8" x14ac:dyDescent="0.3">
      <c r="A194" s="73"/>
      <c r="B194" s="73">
        <v>188</v>
      </c>
      <c r="C194" s="86" t="s">
        <v>1192</v>
      </c>
      <c r="D194" s="120">
        <v>18</v>
      </c>
      <c r="E194" s="80"/>
      <c r="F194" s="80">
        <v>1</v>
      </c>
      <c r="G194" s="99">
        <v>1303.57</v>
      </c>
      <c r="H194" s="90">
        <f t="shared" si="3"/>
        <v>1.3808234310393765E-2</v>
      </c>
    </row>
    <row r="195" spans="1:8" x14ac:dyDescent="0.3">
      <c r="A195" s="73"/>
      <c r="B195" s="73">
        <v>189</v>
      </c>
      <c r="C195" s="86" t="s">
        <v>274</v>
      </c>
      <c r="D195" s="120">
        <v>6.99</v>
      </c>
      <c r="E195" s="80"/>
      <c r="F195" s="80">
        <v>1</v>
      </c>
      <c r="G195" s="99">
        <v>521.42999999999995</v>
      </c>
      <c r="H195" s="90">
        <f t="shared" si="3"/>
        <v>1.3405442724814455E-2</v>
      </c>
    </row>
    <row r="196" spans="1:8" x14ac:dyDescent="0.3">
      <c r="A196" s="73"/>
      <c r="B196" s="73">
        <v>190</v>
      </c>
      <c r="C196" s="86" t="s">
        <v>6917</v>
      </c>
      <c r="D196" s="120">
        <v>5</v>
      </c>
      <c r="E196" s="80"/>
      <c r="F196" s="80">
        <v>1</v>
      </c>
      <c r="G196" s="99">
        <v>521.42999999999995</v>
      </c>
      <c r="H196" s="90">
        <f t="shared" si="3"/>
        <v>9.5890148246169198E-3</v>
      </c>
    </row>
    <row r="197" spans="1:8" x14ac:dyDescent="0.3">
      <c r="A197" s="73"/>
      <c r="B197" s="73">
        <v>191</v>
      </c>
      <c r="C197" s="86" t="s">
        <v>6926</v>
      </c>
      <c r="D197" s="120">
        <v>6.5</v>
      </c>
      <c r="E197" s="80">
        <v>1</v>
      </c>
      <c r="F197" s="80">
        <v>1</v>
      </c>
      <c r="G197" s="99">
        <v>521.42999999999995</v>
      </c>
      <c r="H197" s="90">
        <f t="shared" si="3"/>
        <v>1.2465719272001996E-2</v>
      </c>
    </row>
    <row r="198" spans="1:8" x14ac:dyDescent="0.3">
      <c r="A198" s="73"/>
      <c r="B198" s="73">
        <v>192</v>
      </c>
      <c r="C198" s="81" t="s">
        <v>6969</v>
      </c>
      <c r="D198" s="120">
        <v>34.5</v>
      </c>
      <c r="E198" s="80"/>
      <c r="F198" s="80">
        <v>1</v>
      </c>
      <c r="G198" s="99">
        <v>521.42999999999995</v>
      </c>
      <c r="H198" s="90">
        <f t="shared" si="3"/>
        <v>6.6164202289856741E-2</v>
      </c>
    </row>
    <row r="199" spans="1:8" x14ac:dyDescent="0.3">
      <c r="A199" s="73"/>
      <c r="B199" s="73">
        <v>193</v>
      </c>
      <c r="C199" s="86" t="s">
        <v>6970</v>
      </c>
      <c r="D199" s="120">
        <v>15</v>
      </c>
      <c r="E199" s="80"/>
      <c r="F199" s="80">
        <v>1</v>
      </c>
      <c r="G199" s="99">
        <v>521.42999999999995</v>
      </c>
      <c r="H199" s="90">
        <f t="shared" si="3"/>
        <v>2.8767044473850759E-2</v>
      </c>
    </row>
    <row r="200" spans="1:8" x14ac:dyDescent="0.3">
      <c r="A200" s="73"/>
      <c r="B200" s="73">
        <v>194</v>
      </c>
      <c r="C200" s="86" t="s">
        <v>6971</v>
      </c>
      <c r="D200" s="120">
        <v>26.15</v>
      </c>
      <c r="E200" s="80">
        <v>1</v>
      </c>
      <c r="F200" s="80">
        <v>3</v>
      </c>
      <c r="G200" s="99">
        <v>521.42999999999995</v>
      </c>
      <c r="H200" s="90">
        <f t="shared" si="3"/>
        <v>0.15045164259823945</v>
      </c>
    </row>
    <row r="201" spans="1:8" x14ac:dyDescent="0.3">
      <c r="A201" s="73"/>
      <c r="B201" s="73">
        <v>195</v>
      </c>
      <c r="C201" s="86" t="s">
        <v>6972</v>
      </c>
      <c r="D201" s="120">
        <v>3</v>
      </c>
      <c r="E201" s="80">
        <v>1</v>
      </c>
      <c r="F201" s="80">
        <v>1</v>
      </c>
      <c r="G201" s="99">
        <v>1042.8599999999999</v>
      </c>
      <c r="H201" s="90">
        <f t="shared" si="3"/>
        <v>2.8767044473850759E-3</v>
      </c>
    </row>
    <row r="202" spans="1:8" x14ac:dyDescent="0.3">
      <c r="A202" s="73"/>
      <c r="B202" s="73">
        <v>196</v>
      </c>
      <c r="C202" s="86" t="s">
        <v>5652</v>
      </c>
      <c r="D202" s="120">
        <v>74.989999999999995</v>
      </c>
      <c r="E202" s="80"/>
      <c r="F202" s="80">
        <v>1</v>
      </c>
      <c r="G202" s="99">
        <v>521.42999999999995</v>
      </c>
      <c r="H202" s="90">
        <f t="shared" si="3"/>
        <v>0.14381604433960454</v>
      </c>
    </row>
    <row r="203" spans="1:8" x14ac:dyDescent="0.3">
      <c r="A203" s="73"/>
      <c r="B203" s="73">
        <v>197</v>
      </c>
      <c r="C203" s="86" t="s">
        <v>5653</v>
      </c>
      <c r="D203" s="120">
        <v>79</v>
      </c>
      <c r="E203" s="80"/>
      <c r="F203" s="80">
        <v>2</v>
      </c>
      <c r="G203" s="99">
        <v>521.42999999999995</v>
      </c>
      <c r="H203" s="90">
        <f t="shared" si="3"/>
        <v>0.30301286845789466</v>
      </c>
    </row>
    <row r="204" spans="1:8" x14ac:dyDescent="0.3">
      <c r="A204" s="73"/>
      <c r="B204" s="73">
        <v>198</v>
      </c>
      <c r="C204" s="86" t="s">
        <v>5654</v>
      </c>
      <c r="D204" s="120">
        <v>79</v>
      </c>
      <c r="E204" s="80"/>
      <c r="F204" s="80">
        <v>2</v>
      </c>
      <c r="G204" s="99">
        <v>521.42999999999995</v>
      </c>
      <c r="H204" s="90">
        <f t="shared" si="3"/>
        <v>0.30301286845789466</v>
      </c>
    </row>
    <row r="205" spans="1:8" x14ac:dyDescent="0.3">
      <c r="A205" s="73"/>
      <c r="B205" s="73">
        <v>199</v>
      </c>
      <c r="C205" s="86" t="s">
        <v>508</v>
      </c>
      <c r="D205" s="120">
        <v>17.05</v>
      </c>
      <c r="E205" s="80"/>
      <c r="F205" s="80">
        <v>4</v>
      </c>
      <c r="G205" s="99">
        <v>260.70999999999998</v>
      </c>
      <c r="H205" s="90">
        <f t="shared" si="3"/>
        <v>0.26159334126040429</v>
      </c>
    </row>
    <row r="206" spans="1:8" x14ac:dyDescent="0.3">
      <c r="A206" s="73"/>
      <c r="B206" s="73">
        <v>200</v>
      </c>
      <c r="C206" s="86" t="s">
        <v>105</v>
      </c>
      <c r="D206" s="120">
        <v>9</v>
      </c>
      <c r="E206" s="80"/>
      <c r="F206" s="80">
        <v>2</v>
      </c>
      <c r="G206" s="99">
        <v>260.70999999999998</v>
      </c>
      <c r="H206" s="90">
        <f t="shared" si="3"/>
        <v>6.904223083119175E-2</v>
      </c>
    </row>
    <row r="207" spans="1:8" x14ac:dyDescent="0.3">
      <c r="A207" s="73"/>
      <c r="B207" s="73">
        <v>201</v>
      </c>
      <c r="C207" s="86" t="s">
        <v>106</v>
      </c>
      <c r="D207" s="120">
        <v>2.99</v>
      </c>
      <c r="E207" s="80"/>
      <c r="F207" s="80"/>
      <c r="G207" s="99">
        <v>260.70999999999998</v>
      </c>
      <c r="H207" s="90">
        <f t="shared" si="3"/>
        <v>0</v>
      </c>
    </row>
    <row r="208" spans="1:8" x14ac:dyDescent="0.3">
      <c r="A208" s="73"/>
      <c r="B208" s="73">
        <v>202</v>
      </c>
      <c r="C208" s="86" t="s">
        <v>6926</v>
      </c>
      <c r="D208" s="120">
        <v>6.5</v>
      </c>
      <c r="E208" s="80">
        <v>1</v>
      </c>
      <c r="F208" s="80">
        <v>1</v>
      </c>
      <c r="G208" s="99">
        <v>521.42999999999995</v>
      </c>
      <c r="H208" s="90">
        <f t="shared" si="3"/>
        <v>1.2465719272001996E-2</v>
      </c>
    </row>
    <row r="209" spans="1:8" x14ac:dyDescent="0.3">
      <c r="A209" s="73"/>
      <c r="B209" s="73">
        <v>203</v>
      </c>
      <c r="C209" s="86" t="s">
        <v>317</v>
      </c>
      <c r="D209" s="120">
        <v>23.99</v>
      </c>
      <c r="E209" s="80"/>
      <c r="F209" s="80">
        <v>1</v>
      </c>
      <c r="G209" s="99">
        <v>521.42999999999995</v>
      </c>
      <c r="H209" s="90">
        <f t="shared" si="3"/>
        <v>4.6008093128511979E-2</v>
      </c>
    </row>
    <row r="210" spans="1:8" x14ac:dyDescent="0.3">
      <c r="A210" s="73"/>
      <c r="B210" s="73">
        <v>204</v>
      </c>
      <c r="C210" s="86" t="s">
        <v>107</v>
      </c>
      <c r="D210" s="120">
        <v>17</v>
      </c>
      <c r="E210" s="80">
        <v>1</v>
      </c>
      <c r="F210" s="80">
        <v>2</v>
      </c>
      <c r="G210" s="99">
        <v>156.43</v>
      </c>
      <c r="H210" s="90">
        <f t="shared" si="3"/>
        <v>0.21734961324554114</v>
      </c>
    </row>
    <row r="211" spans="1:8" x14ac:dyDescent="0.3">
      <c r="A211" s="73"/>
      <c r="B211" s="73">
        <v>205</v>
      </c>
      <c r="C211" s="86" t="s">
        <v>108</v>
      </c>
      <c r="D211" s="120">
        <v>7.2</v>
      </c>
      <c r="E211" s="80">
        <v>1</v>
      </c>
      <c r="F211" s="80">
        <v>6</v>
      </c>
      <c r="G211" s="99">
        <v>260.70999999999998</v>
      </c>
      <c r="H211" s="90">
        <f t="shared" si="3"/>
        <v>0.16570135399486022</v>
      </c>
    </row>
    <row r="212" spans="1:8" x14ac:dyDescent="0.3">
      <c r="A212" s="73"/>
      <c r="B212" s="73">
        <v>206</v>
      </c>
      <c r="C212" s="81" t="s">
        <v>2943</v>
      </c>
      <c r="D212" s="120">
        <v>2.5</v>
      </c>
      <c r="E212" s="80">
        <v>4</v>
      </c>
      <c r="F212" s="80">
        <v>4</v>
      </c>
      <c r="G212" s="99">
        <v>1042.8599999999999</v>
      </c>
      <c r="H212" s="90">
        <f t="shared" si="3"/>
        <v>9.5890148246169198E-3</v>
      </c>
    </row>
    <row r="213" spans="1:8" x14ac:dyDescent="0.3">
      <c r="A213" s="73"/>
      <c r="B213" s="73">
        <v>208</v>
      </c>
      <c r="C213" s="86" t="s">
        <v>109</v>
      </c>
      <c r="D213" s="120">
        <v>22</v>
      </c>
      <c r="E213" s="80">
        <v>24</v>
      </c>
      <c r="F213" s="80">
        <v>1</v>
      </c>
      <c r="G213" s="99">
        <v>1042.8599999999999</v>
      </c>
      <c r="H213" s="90">
        <f t="shared" si="3"/>
        <v>2.1095832614157223E-2</v>
      </c>
    </row>
    <row r="214" spans="1:8" x14ac:dyDescent="0.3">
      <c r="A214" s="73"/>
      <c r="B214" s="73">
        <v>209</v>
      </c>
      <c r="C214" s="86" t="s">
        <v>318</v>
      </c>
      <c r="D214" s="120">
        <v>8</v>
      </c>
      <c r="E214" s="80">
        <v>2</v>
      </c>
      <c r="F214" s="80">
        <v>1</v>
      </c>
      <c r="G214" s="99">
        <v>1042.8599999999999</v>
      </c>
      <c r="H214" s="90">
        <f t="shared" si="3"/>
        <v>7.6712118596935358E-3</v>
      </c>
    </row>
    <row r="215" spans="1:8" x14ac:dyDescent="0.3">
      <c r="A215" s="73"/>
      <c r="B215" s="73">
        <v>210</v>
      </c>
      <c r="C215" s="86" t="s">
        <v>509</v>
      </c>
      <c r="D215" s="120">
        <v>1.2</v>
      </c>
      <c r="E215" s="80">
        <v>1</v>
      </c>
      <c r="F215" s="80">
        <v>1</v>
      </c>
      <c r="G215" s="99">
        <v>1042.8599999999999</v>
      </c>
      <c r="H215" s="90">
        <f t="shared" si="3"/>
        <v>1.1506817789540304E-3</v>
      </c>
    </row>
    <row r="216" spans="1:8" x14ac:dyDescent="0.3">
      <c r="A216" s="73"/>
      <c r="B216" s="73">
        <v>211</v>
      </c>
      <c r="C216" s="86" t="s">
        <v>510</v>
      </c>
      <c r="D216" s="120">
        <v>4.5</v>
      </c>
      <c r="E216" s="80">
        <v>4</v>
      </c>
      <c r="F216" s="80">
        <v>2</v>
      </c>
      <c r="G216" s="99">
        <v>156.43</v>
      </c>
      <c r="H216" s="90">
        <f t="shared" si="3"/>
        <v>5.7533721153231472E-2</v>
      </c>
    </row>
    <row r="217" spans="1:8" x14ac:dyDescent="0.3">
      <c r="A217" s="73"/>
      <c r="B217" s="73">
        <v>212</v>
      </c>
      <c r="C217" s="86" t="s">
        <v>5655</v>
      </c>
      <c r="D217" s="120">
        <v>4</v>
      </c>
      <c r="E217" s="80">
        <v>4</v>
      </c>
      <c r="F217" s="80">
        <v>2</v>
      </c>
      <c r="G217" s="99">
        <v>156.43</v>
      </c>
      <c r="H217" s="90">
        <f t="shared" si="3"/>
        <v>5.1141085469539091E-2</v>
      </c>
    </row>
    <row r="218" spans="1:8" x14ac:dyDescent="0.3">
      <c r="A218" s="73"/>
      <c r="B218" s="73">
        <v>213</v>
      </c>
      <c r="C218" s="86" t="s">
        <v>111</v>
      </c>
      <c r="D218" s="120">
        <v>9</v>
      </c>
      <c r="E218" s="80">
        <v>4</v>
      </c>
      <c r="F218" s="80">
        <v>2</v>
      </c>
      <c r="G218" s="99">
        <v>156.43</v>
      </c>
      <c r="H218" s="90">
        <f t="shared" si="3"/>
        <v>0.11506744230646294</v>
      </c>
    </row>
    <row r="219" spans="1:8" x14ac:dyDescent="0.3">
      <c r="A219" s="73"/>
      <c r="B219" s="73">
        <v>214</v>
      </c>
      <c r="C219" s="86" t="s">
        <v>320</v>
      </c>
      <c r="D219" s="120">
        <v>2</v>
      </c>
      <c r="E219" s="80">
        <v>2</v>
      </c>
      <c r="F219" s="80">
        <v>1</v>
      </c>
      <c r="G219" s="99">
        <v>1042.8599999999999</v>
      </c>
      <c r="H219" s="90">
        <f t="shared" si="3"/>
        <v>1.917802964923384E-3</v>
      </c>
    </row>
    <row r="220" spans="1:8" x14ac:dyDescent="0.3">
      <c r="A220" s="73"/>
      <c r="B220" s="73">
        <v>215</v>
      </c>
      <c r="C220" s="86" t="s">
        <v>112</v>
      </c>
      <c r="D220" s="120">
        <v>9.6</v>
      </c>
      <c r="E220" s="80"/>
      <c r="F220" s="80">
        <v>1</v>
      </c>
      <c r="G220" s="99">
        <v>1042.8599999999999</v>
      </c>
      <c r="H220" s="90">
        <f t="shared" si="3"/>
        <v>9.205454231632243E-3</v>
      </c>
    </row>
    <row r="221" spans="1:8" x14ac:dyDescent="0.3">
      <c r="A221" s="73"/>
      <c r="B221" s="73">
        <v>216</v>
      </c>
      <c r="C221" s="86" t="s">
        <v>5657</v>
      </c>
      <c r="D221" s="120">
        <v>1.2</v>
      </c>
      <c r="E221" s="80">
        <v>1</v>
      </c>
      <c r="F221" s="80">
        <v>1</v>
      </c>
      <c r="G221" s="99">
        <v>1042.8599999999999</v>
      </c>
      <c r="H221" s="90">
        <f t="shared" si="3"/>
        <v>1.1506817789540304E-3</v>
      </c>
    </row>
    <row r="222" spans="1:8" x14ac:dyDescent="0.3">
      <c r="A222" s="73"/>
      <c r="B222" s="73">
        <v>217</v>
      </c>
      <c r="C222" s="86" t="s">
        <v>5658</v>
      </c>
      <c r="D222" s="120">
        <v>1.2</v>
      </c>
      <c r="E222" s="80"/>
      <c r="F222" s="80">
        <v>1</v>
      </c>
      <c r="G222" s="99">
        <v>1042.8599999999999</v>
      </c>
      <c r="H222" s="90">
        <f t="shared" si="3"/>
        <v>1.1506817789540304E-3</v>
      </c>
    </row>
    <row r="223" spans="1:8" x14ac:dyDescent="0.3">
      <c r="A223" s="73"/>
      <c r="B223" s="73">
        <v>218</v>
      </c>
      <c r="C223" s="86" t="s">
        <v>114</v>
      </c>
      <c r="D223" s="120">
        <v>210</v>
      </c>
      <c r="E223" s="80"/>
      <c r="F223" s="80">
        <v>1</v>
      </c>
      <c r="G223" s="99">
        <v>521.42999999999995</v>
      </c>
      <c r="H223" s="90">
        <f t="shared" si="3"/>
        <v>0.40273862263391064</v>
      </c>
    </row>
    <row r="224" spans="1:8" x14ac:dyDescent="0.3">
      <c r="A224" s="73"/>
      <c r="B224" s="73">
        <v>219</v>
      </c>
      <c r="C224" s="86" t="s">
        <v>115</v>
      </c>
      <c r="D224" s="120">
        <v>249</v>
      </c>
      <c r="E224" s="80"/>
      <c r="F224" s="80">
        <v>1</v>
      </c>
      <c r="G224" s="99">
        <v>521.42999999999995</v>
      </c>
      <c r="H224" s="90">
        <f t="shared" si="3"/>
        <v>0.47753293826592258</v>
      </c>
    </row>
    <row r="225" spans="1:8" x14ac:dyDescent="0.3">
      <c r="A225" s="73"/>
      <c r="B225" s="73">
        <v>220</v>
      </c>
      <c r="C225" s="86" t="s">
        <v>116</v>
      </c>
      <c r="D225" s="120">
        <v>220</v>
      </c>
      <c r="E225" s="80"/>
      <c r="F225" s="80">
        <v>1</v>
      </c>
      <c r="G225" s="99">
        <v>521.42999999999995</v>
      </c>
      <c r="H225" s="90">
        <f t="shared" si="3"/>
        <v>0.42191665228314446</v>
      </c>
    </row>
    <row r="226" spans="1:8" x14ac:dyDescent="0.3">
      <c r="A226" s="73"/>
      <c r="B226" s="73">
        <v>221</v>
      </c>
      <c r="C226" s="86" t="s">
        <v>113</v>
      </c>
      <c r="D226" s="120">
        <v>39.99</v>
      </c>
      <c r="E226" s="80"/>
      <c r="F226" s="80">
        <v>1</v>
      </c>
      <c r="G226" s="99">
        <v>365</v>
      </c>
      <c r="H226" s="90">
        <f t="shared" si="3"/>
        <v>0.10956164383561644</v>
      </c>
    </row>
    <row r="227" spans="1:8" x14ac:dyDescent="0.3">
      <c r="A227" s="73"/>
      <c r="B227" s="73">
        <v>222</v>
      </c>
      <c r="C227" s="86" t="s">
        <v>117</v>
      </c>
      <c r="D227" s="120">
        <v>7.29</v>
      </c>
      <c r="E227" s="80"/>
      <c r="F227" s="80">
        <v>1</v>
      </c>
      <c r="G227" s="99">
        <v>208.57</v>
      </c>
      <c r="H227" s="90">
        <f t="shared" si="3"/>
        <v>3.4952294193795849E-2</v>
      </c>
    </row>
    <row r="228" spans="1:8" x14ac:dyDescent="0.3">
      <c r="A228" s="73"/>
      <c r="B228" s="73">
        <v>223</v>
      </c>
      <c r="C228" s="86" t="s">
        <v>118</v>
      </c>
      <c r="D228" s="120">
        <v>9.99</v>
      </c>
      <c r="E228" s="80"/>
      <c r="F228" s="80">
        <v>1</v>
      </c>
      <c r="G228" s="99">
        <v>208.57</v>
      </c>
      <c r="H228" s="90">
        <f t="shared" si="3"/>
        <v>4.7897588339646163E-2</v>
      </c>
    </row>
    <row r="229" spans="1:8" x14ac:dyDescent="0.3">
      <c r="A229" s="73"/>
      <c r="B229" s="73">
        <v>224</v>
      </c>
      <c r="C229" s="86" t="s">
        <v>512</v>
      </c>
      <c r="D229" s="120">
        <v>14.99</v>
      </c>
      <c r="E229" s="80">
        <v>1</v>
      </c>
      <c r="F229" s="80">
        <v>1</v>
      </c>
      <c r="G229" s="99">
        <v>260.70999999999998</v>
      </c>
      <c r="H229" s="90">
        <f t="shared" si="3"/>
        <v>5.7496835564420243E-2</v>
      </c>
    </row>
    <row r="230" spans="1:8" x14ac:dyDescent="0.3">
      <c r="A230" s="73"/>
      <c r="B230" s="73">
        <v>225</v>
      </c>
      <c r="C230" s="86" t="s">
        <v>5659</v>
      </c>
      <c r="D230" s="120">
        <v>32</v>
      </c>
      <c r="E230" s="80"/>
      <c r="F230" s="80">
        <v>1</v>
      </c>
      <c r="G230" s="99">
        <v>365</v>
      </c>
      <c r="H230" s="90">
        <f t="shared" si="3"/>
        <v>8.7671232876712329E-2</v>
      </c>
    </row>
    <row r="231" spans="1:8" x14ac:dyDescent="0.3">
      <c r="A231" s="73"/>
      <c r="B231" s="73">
        <v>226</v>
      </c>
      <c r="C231" s="86" t="s">
        <v>119</v>
      </c>
      <c r="D231" s="120">
        <v>36</v>
      </c>
      <c r="E231" s="80">
        <v>3</v>
      </c>
      <c r="F231" s="80">
        <v>1</v>
      </c>
      <c r="G231" s="99">
        <v>1042.8599999999999</v>
      </c>
      <c r="H231" s="90">
        <f t="shared" si="3"/>
        <v>3.4520453368620911E-2</v>
      </c>
    </row>
    <row r="232" spans="1:8" x14ac:dyDescent="0.3">
      <c r="A232" s="73"/>
      <c r="B232" s="73">
        <v>227</v>
      </c>
      <c r="C232" s="86" t="s">
        <v>321</v>
      </c>
      <c r="D232" s="120">
        <v>25</v>
      </c>
      <c r="E232" s="80"/>
      <c r="F232" s="80">
        <v>1</v>
      </c>
      <c r="G232" s="99">
        <v>104.29</v>
      </c>
      <c r="H232" s="90">
        <f t="shared" si="3"/>
        <v>0.23971617604755968</v>
      </c>
    </row>
    <row r="233" spans="1:8" x14ac:dyDescent="0.3">
      <c r="A233" s="73"/>
      <c r="B233" s="73">
        <v>228</v>
      </c>
      <c r="C233" s="86" t="s">
        <v>514</v>
      </c>
      <c r="D233" s="120">
        <v>20</v>
      </c>
      <c r="E233" s="80"/>
      <c r="F233" s="80">
        <v>1</v>
      </c>
      <c r="G233" s="99">
        <v>1042.8599999999999</v>
      </c>
      <c r="H233" s="90">
        <f t="shared" si="3"/>
        <v>1.917802964923384E-2</v>
      </c>
    </row>
    <row r="234" spans="1:8" x14ac:dyDescent="0.3">
      <c r="A234" s="73"/>
      <c r="B234" s="73">
        <v>229</v>
      </c>
      <c r="C234" s="86" t="s">
        <v>120</v>
      </c>
      <c r="D234" s="120">
        <v>33</v>
      </c>
      <c r="E234" s="80">
        <v>12</v>
      </c>
      <c r="F234" s="80">
        <v>1</v>
      </c>
      <c r="G234" s="99">
        <v>782.14</v>
      </c>
      <c r="H234" s="90">
        <f t="shared" si="3"/>
        <v>4.2191934947707573E-2</v>
      </c>
    </row>
    <row r="235" spans="1:8" x14ac:dyDescent="0.3">
      <c r="A235" s="73"/>
      <c r="B235" s="73">
        <v>230</v>
      </c>
      <c r="C235" s="86" t="s">
        <v>2307</v>
      </c>
      <c r="D235" s="120">
        <v>5.25</v>
      </c>
      <c r="E235" s="80"/>
      <c r="F235" s="80">
        <v>1</v>
      </c>
      <c r="G235" s="99">
        <v>782.14</v>
      </c>
      <c r="H235" s="90">
        <f t="shared" si="3"/>
        <v>6.7123532871352955E-3</v>
      </c>
    </row>
    <row r="236" spans="1:8" x14ac:dyDescent="0.3">
      <c r="A236" s="73"/>
      <c r="B236" s="73">
        <v>231</v>
      </c>
      <c r="C236" s="86" t="s">
        <v>270</v>
      </c>
      <c r="D236" s="120">
        <v>0</v>
      </c>
      <c r="E236" s="80"/>
      <c r="F236" s="80">
        <v>1</v>
      </c>
      <c r="G236" s="99">
        <v>1042.8599999999999</v>
      </c>
      <c r="H236" s="90">
        <f t="shared" si="3"/>
        <v>0</v>
      </c>
    </row>
    <row r="237" spans="1:8" x14ac:dyDescent="0.3">
      <c r="A237" s="73"/>
      <c r="B237" s="73">
        <v>232</v>
      </c>
      <c r="C237" s="86" t="s">
        <v>1241</v>
      </c>
      <c r="D237" s="120">
        <v>3.6</v>
      </c>
      <c r="E237" s="80"/>
      <c r="F237" s="80">
        <v>1</v>
      </c>
      <c r="G237" s="99">
        <v>521.42999999999995</v>
      </c>
      <c r="H237" s="90">
        <f t="shared" si="3"/>
        <v>6.9040906737241822E-3</v>
      </c>
    </row>
    <row r="238" spans="1:8" x14ac:dyDescent="0.3">
      <c r="A238" s="73"/>
      <c r="B238" s="73">
        <v>233</v>
      </c>
      <c r="C238" s="86" t="s">
        <v>1242</v>
      </c>
      <c r="D238" s="120">
        <v>3.6</v>
      </c>
      <c r="E238" s="80">
        <v>1</v>
      </c>
      <c r="F238" s="80">
        <v>1</v>
      </c>
      <c r="G238" s="99">
        <v>521.42999999999995</v>
      </c>
      <c r="H238" s="90">
        <f t="shared" si="3"/>
        <v>6.9040906737241822E-3</v>
      </c>
    </row>
    <row r="239" spans="1:8" x14ac:dyDescent="0.3">
      <c r="A239" s="73"/>
      <c r="B239" s="73">
        <v>234</v>
      </c>
      <c r="C239" s="86" t="s">
        <v>555</v>
      </c>
      <c r="D239" s="120">
        <v>4</v>
      </c>
      <c r="E239" s="80"/>
      <c r="F239" s="80">
        <v>1</v>
      </c>
      <c r="G239" s="99">
        <v>521.42999999999995</v>
      </c>
      <c r="H239" s="90">
        <f t="shared" si="3"/>
        <v>7.6712118596935358E-3</v>
      </c>
    </row>
    <row r="240" spans="1:8" x14ac:dyDescent="0.3">
      <c r="A240" s="73"/>
      <c r="B240" s="73">
        <v>235</v>
      </c>
      <c r="C240" s="86" t="s">
        <v>322</v>
      </c>
      <c r="D240" s="120">
        <v>5</v>
      </c>
      <c r="E240" s="80"/>
      <c r="F240" s="80">
        <v>1</v>
      </c>
      <c r="G240" s="99">
        <v>521.42999999999995</v>
      </c>
      <c r="H240" s="90">
        <f t="shared" si="3"/>
        <v>9.5890148246169198E-3</v>
      </c>
    </row>
    <row r="241" spans="1:8" x14ac:dyDescent="0.3">
      <c r="A241" s="73"/>
      <c r="B241" s="73">
        <v>236</v>
      </c>
      <c r="C241" s="86" t="s">
        <v>515</v>
      </c>
      <c r="D241" s="120">
        <v>5</v>
      </c>
      <c r="E241" s="80">
        <v>1</v>
      </c>
      <c r="F241" s="80">
        <v>2</v>
      </c>
      <c r="G241" s="99">
        <v>521.42999999999995</v>
      </c>
      <c r="H241" s="90">
        <f t="shared" si="3"/>
        <v>1.917802964923384E-2</v>
      </c>
    </row>
    <row r="242" spans="1:8" x14ac:dyDescent="0.3">
      <c r="A242" s="73"/>
      <c r="B242" s="73">
        <v>237</v>
      </c>
      <c r="C242" s="86" t="s">
        <v>327</v>
      </c>
      <c r="D242" s="120">
        <v>1.2</v>
      </c>
      <c r="E242" s="80"/>
      <c r="F242" s="80">
        <v>1</v>
      </c>
      <c r="G242" s="99">
        <v>1042.8599999999999</v>
      </c>
      <c r="H242" s="90">
        <f t="shared" si="3"/>
        <v>1.1506817789540304E-3</v>
      </c>
    </row>
    <row r="243" spans="1:8" x14ac:dyDescent="0.3">
      <c r="A243" s="73"/>
      <c r="B243" s="73">
        <v>238</v>
      </c>
      <c r="C243" s="86" t="s">
        <v>271</v>
      </c>
      <c r="D243" s="120">
        <v>1.2</v>
      </c>
      <c r="E243" s="80"/>
      <c r="F243" s="80">
        <v>1</v>
      </c>
      <c r="G243" s="99">
        <v>1042.8599999999999</v>
      </c>
      <c r="H243" s="90">
        <f t="shared" si="3"/>
        <v>1.1506817789540304E-3</v>
      </c>
    </row>
    <row r="244" spans="1:8" x14ac:dyDescent="0.3">
      <c r="A244" s="73"/>
      <c r="B244" s="73">
        <v>239</v>
      </c>
      <c r="C244" s="86" t="s">
        <v>121</v>
      </c>
      <c r="D244" s="120">
        <v>4</v>
      </c>
      <c r="E244" s="80">
        <v>1</v>
      </c>
      <c r="F244" s="80">
        <v>1</v>
      </c>
      <c r="G244" s="99">
        <v>521.42999999999995</v>
      </c>
      <c r="H244" s="90">
        <f t="shared" si="3"/>
        <v>7.6712118596935358E-3</v>
      </c>
    </row>
    <row r="245" spans="1:8" x14ac:dyDescent="0.3">
      <c r="A245" s="73"/>
      <c r="B245" s="73">
        <v>240</v>
      </c>
      <c r="C245" s="86" t="s">
        <v>324</v>
      </c>
      <c r="D245" s="120">
        <v>23</v>
      </c>
      <c r="E245" s="80"/>
      <c r="F245" s="80"/>
      <c r="G245" s="99">
        <v>1042.8599999999999</v>
      </c>
      <c r="H245" s="90">
        <f t="shared" si="3"/>
        <v>0</v>
      </c>
    </row>
    <row r="246" spans="1:8" x14ac:dyDescent="0.3">
      <c r="A246" s="73"/>
      <c r="B246" s="73">
        <v>241</v>
      </c>
      <c r="C246" s="86" t="s">
        <v>5660</v>
      </c>
      <c r="D246" s="120">
        <v>26</v>
      </c>
      <c r="E246" s="80">
        <v>9</v>
      </c>
      <c r="F246" s="80">
        <v>1</v>
      </c>
      <c r="G246" s="99">
        <v>260.70999999999998</v>
      </c>
      <c r="H246" s="90">
        <f t="shared" si="3"/>
        <v>9.9727666756165859E-2</v>
      </c>
    </row>
    <row r="247" spans="1:8" x14ac:dyDescent="0.3">
      <c r="A247" s="73"/>
      <c r="B247" s="73">
        <v>242</v>
      </c>
      <c r="C247" s="86" t="s">
        <v>125</v>
      </c>
      <c r="D247" s="120">
        <v>1.2</v>
      </c>
      <c r="E247" s="80"/>
      <c r="F247" s="80">
        <v>1</v>
      </c>
      <c r="G247" s="99">
        <v>260.70999999999998</v>
      </c>
      <c r="H247" s="90">
        <f t="shared" si="3"/>
        <v>4.6028153887461166E-3</v>
      </c>
    </row>
    <row r="248" spans="1:8" x14ac:dyDescent="0.3">
      <c r="A248" s="73"/>
      <c r="B248" s="73">
        <v>243</v>
      </c>
      <c r="C248" s="86" t="s">
        <v>126</v>
      </c>
      <c r="D248" s="120">
        <v>6.5</v>
      </c>
      <c r="E248" s="80"/>
      <c r="F248" s="80">
        <v>1</v>
      </c>
      <c r="G248" s="99">
        <v>1042.8599999999999</v>
      </c>
      <c r="H248" s="90">
        <f t="shared" si="3"/>
        <v>6.2328596360009978E-3</v>
      </c>
    </row>
    <row r="249" spans="1:8" x14ac:dyDescent="0.3">
      <c r="A249" s="73"/>
      <c r="B249" s="73">
        <v>244</v>
      </c>
      <c r="C249" s="86" t="s">
        <v>128</v>
      </c>
      <c r="D249" s="120">
        <v>10</v>
      </c>
      <c r="E249" s="80"/>
      <c r="F249" s="80">
        <v>1</v>
      </c>
      <c r="G249" s="99">
        <v>1042.8599999999999</v>
      </c>
      <c r="H249" s="90">
        <f t="shared" si="3"/>
        <v>9.5890148246169198E-3</v>
      </c>
    </row>
    <row r="250" spans="1:8" x14ac:dyDescent="0.3">
      <c r="A250" s="73"/>
      <c r="B250" s="73">
        <v>245</v>
      </c>
      <c r="C250" s="73" t="s">
        <v>1306</v>
      </c>
      <c r="D250" s="120">
        <v>3</v>
      </c>
      <c r="E250" s="80">
        <v>2</v>
      </c>
      <c r="F250" s="80">
        <v>1</v>
      </c>
      <c r="G250" s="99">
        <v>208.57</v>
      </c>
      <c r="H250" s="90">
        <f t="shared" si="3"/>
        <v>1.4383660162055905E-2</v>
      </c>
    </row>
    <row r="251" spans="1:8" x14ac:dyDescent="0.3">
      <c r="A251" s="73"/>
      <c r="B251" s="73">
        <v>246</v>
      </c>
      <c r="C251" s="86" t="s">
        <v>323</v>
      </c>
      <c r="D251" s="120">
        <v>14</v>
      </c>
      <c r="E251" s="80">
        <v>3</v>
      </c>
      <c r="F251" s="80">
        <v>1</v>
      </c>
      <c r="G251" s="99">
        <v>1042.8599999999999</v>
      </c>
      <c r="H251" s="90">
        <f t="shared" si="3"/>
        <v>1.3424620754463688E-2</v>
      </c>
    </row>
    <row r="252" spans="1:8" x14ac:dyDescent="0.3">
      <c r="A252" s="73"/>
      <c r="B252" s="73">
        <v>247</v>
      </c>
      <c r="C252" s="86" t="s">
        <v>129</v>
      </c>
      <c r="D252" s="120">
        <v>2</v>
      </c>
      <c r="E252" s="80"/>
      <c r="F252" s="80"/>
      <c r="G252" s="99">
        <v>104.29</v>
      </c>
      <c r="H252" s="90">
        <f t="shared" ref="H252:H313" si="4">(D252*F252)/G252</f>
        <v>0</v>
      </c>
    </row>
    <row r="253" spans="1:8" x14ac:dyDescent="0.3">
      <c r="A253" s="73"/>
      <c r="B253" s="73">
        <v>248</v>
      </c>
      <c r="C253" s="86" t="s">
        <v>137</v>
      </c>
      <c r="D253" s="120">
        <v>5</v>
      </c>
      <c r="E253" s="80"/>
      <c r="F253" s="80">
        <v>1</v>
      </c>
      <c r="G253" s="99">
        <v>1042.8599999999999</v>
      </c>
      <c r="H253" s="90">
        <f t="shared" si="4"/>
        <v>4.7945074123084599E-3</v>
      </c>
    </row>
    <row r="254" spans="1:8" x14ac:dyDescent="0.3">
      <c r="A254" s="73"/>
      <c r="B254" s="73">
        <v>249</v>
      </c>
      <c r="C254" s="86" t="s">
        <v>131</v>
      </c>
      <c r="D254" s="120">
        <v>20</v>
      </c>
      <c r="E254" s="80">
        <v>4</v>
      </c>
      <c r="F254" s="80">
        <v>1</v>
      </c>
      <c r="G254" s="99">
        <v>104.29</v>
      </c>
      <c r="H254" s="90">
        <f t="shared" si="4"/>
        <v>0.19177294083804775</v>
      </c>
    </row>
    <row r="255" spans="1:8" x14ac:dyDescent="0.3">
      <c r="A255" s="73"/>
      <c r="B255" s="73">
        <v>250</v>
      </c>
      <c r="C255" s="86" t="s">
        <v>133</v>
      </c>
      <c r="D255" s="120">
        <v>1.2</v>
      </c>
      <c r="E255" s="80"/>
      <c r="F255" s="80">
        <v>1</v>
      </c>
      <c r="G255" s="99">
        <v>1042.8599999999999</v>
      </c>
      <c r="H255" s="90">
        <f t="shared" si="4"/>
        <v>1.1506817789540304E-3</v>
      </c>
    </row>
    <row r="256" spans="1:8" x14ac:dyDescent="0.3">
      <c r="A256" s="73"/>
      <c r="B256" s="73">
        <v>251</v>
      </c>
      <c r="C256" s="86" t="s">
        <v>134</v>
      </c>
      <c r="D256" s="120">
        <v>11.99</v>
      </c>
      <c r="E256" s="80"/>
      <c r="F256" s="80">
        <v>1</v>
      </c>
      <c r="G256" s="99">
        <v>521.42999999999995</v>
      </c>
      <c r="H256" s="90">
        <f t="shared" si="4"/>
        <v>2.2994457549431375E-2</v>
      </c>
    </row>
    <row r="257" spans="1:8" x14ac:dyDescent="0.3">
      <c r="A257" s="73"/>
      <c r="B257" s="73">
        <v>252</v>
      </c>
      <c r="C257" s="86" t="s">
        <v>158</v>
      </c>
      <c r="D257" s="120">
        <v>3.95</v>
      </c>
      <c r="E257" s="80">
        <v>20</v>
      </c>
      <c r="F257" s="80">
        <v>1</v>
      </c>
      <c r="G257" s="99">
        <v>6.6</v>
      </c>
      <c r="H257" s="90">
        <f t="shared" si="4"/>
        <v>0.59848484848484851</v>
      </c>
    </row>
    <row r="258" spans="1:8" x14ac:dyDescent="0.3">
      <c r="A258" s="73"/>
      <c r="B258" s="73">
        <v>253</v>
      </c>
      <c r="C258" s="86" t="s">
        <v>1307</v>
      </c>
      <c r="D258" s="120">
        <v>3</v>
      </c>
      <c r="E258" s="80"/>
      <c r="F258" s="80">
        <v>1</v>
      </c>
      <c r="G258" s="99">
        <v>104.29</v>
      </c>
      <c r="H258" s="90">
        <f t="shared" si="4"/>
        <v>2.876594112570716E-2</v>
      </c>
    </row>
    <row r="259" spans="1:8" x14ac:dyDescent="0.3">
      <c r="A259" s="73"/>
      <c r="B259" s="73">
        <v>255</v>
      </c>
      <c r="C259" s="86" t="s">
        <v>136</v>
      </c>
      <c r="D259" s="120">
        <v>2</v>
      </c>
      <c r="E259" s="80"/>
      <c r="F259" s="80">
        <v>1</v>
      </c>
      <c r="G259" s="99">
        <v>104.29</v>
      </c>
      <c r="H259" s="90">
        <f t="shared" si="4"/>
        <v>1.9177294083804773E-2</v>
      </c>
    </row>
    <row r="260" spans="1:8" x14ac:dyDescent="0.3">
      <c r="A260" s="73"/>
      <c r="B260" s="73">
        <v>256</v>
      </c>
      <c r="C260" s="86" t="s">
        <v>2309</v>
      </c>
      <c r="D260" s="120">
        <v>5.5</v>
      </c>
      <c r="E260" s="80">
        <v>7</v>
      </c>
      <c r="F260" s="80">
        <v>1</v>
      </c>
      <c r="G260" s="99">
        <v>521.42999999999995</v>
      </c>
      <c r="H260" s="90">
        <f t="shared" si="4"/>
        <v>1.0547916307078612E-2</v>
      </c>
    </row>
    <row r="261" spans="1:8" x14ac:dyDescent="0.3">
      <c r="A261" s="73"/>
      <c r="B261" s="73">
        <v>257</v>
      </c>
      <c r="C261" s="86" t="s">
        <v>5661</v>
      </c>
      <c r="D261" s="120">
        <v>3.6</v>
      </c>
      <c r="E261" s="80">
        <v>3</v>
      </c>
      <c r="F261" s="80">
        <v>1</v>
      </c>
      <c r="G261" s="99">
        <v>1042.8599999999999</v>
      </c>
      <c r="H261" s="90">
        <f t="shared" si="4"/>
        <v>3.4520453368620911E-3</v>
      </c>
    </row>
    <row r="262" spans="1:8" x14ac:dyDescent="0.3">
      <c r="A262" s="73"/>
      <c r="B262" s="73">
        <v>258</v>
      </c>
      <c r="C262" s="86" t="s">
        <v>556</v>
      </c>
      <c r="D262" s="120">
        <v>2.2000000000000002</v>
      </c>
      <c r="E262" s="80"/>
      <c r="F262" s="80">
        <v>1</v>
      </c>
      <c r="G262" s="99">
        <v>7</v>
      </c>
      <c r="H262" s="90">
        <f t="shared" si="4"/>
        <v>0.31428571428571433</v>
      </c>
    </row>
    <row r="263" spans="1:8" x14ac:dyDescent="0.3">
      <c r="A263" s="73"/>
      <c r="B263" s="73">
        <v>259</v>
      </c>
      <c r="C263" s="86" t="s">
        <v>1308</v>
      </c>
      <c r="D263" s="120">
        <v>1.36</v>
      </c>
      <c r="E263" s="80"/>
      <c r="F263" s="80">
        <v>1</v>
      </c>
      <c r="G263" s="99">
        <v>7</v>
      </c>
      <c r="H263" s="90">
        <f t="shared" si="4"/>
        <v>0.19428571428571431</v>
      </c>
    </row>
    <row r="264" spans="1:8" x14ac:dyDescent="0.3">
      <c r="A264" s="73"/>
      <c r="B264" s="73">
        <v>260</v>
      </c>
      <c r="C264" s="86" t="s">
        <v>5662</v>
      </c>
      <c r="D264" s="120">
        <v>1.99</v>
      </c>
      <c r="E264" s="80">
        <v>40</v>
      </c>
      <c r="F264" s="80">
        <v>1</v>
      </c>
      <c r="G264" s="99">
        <v>13.3</v>
      </c>
      <c r="H264" s="90">
        <f t="shared" si="4"/>
        <v>0.14962406015037594</v>
      </c>
    </row>
    <row r="265" spans="1:8" x14ac:dyDescent="0.3">
      <c r="A265" s="73"/>
      <c r="B265" s="73">
        <v>261</v>
      </c>
      <c r="C265" s="86" t="s">
        <v>138</v>
      </c>
      <c r="D265" s="120">
        <v>19.989999999999998</v>
      </c>
      <c r="E265" s="80"/>
      <c r="F265" s="80">
        <v>1</v>
      </c>
      <c r="G265" s="99">
        <v>782.14</v>
      </c>
      <c r="H265" s="90">
        <f t="shared" si="4"/>
        <v>2.5558084230444676E-2</v>
      </c>
    </row>
    <row r="266" spans="1:8" x14ac:dyDescent="0.3">
      <c r="A266" s="73"/>
      <c r="B266" s="73">
        <v>262</v>
      </c>
      <c r="C266" s="86" t="s">
        <v>5663</v>
      </c>
      <c r="D266" s="120">
        <v>3.49</v>
      </c>
      <c r="E266" s="80">
        <v>3</v>
      </c>
      <c r="F266" s="80">
        <v>1</v>
      </c>
      <c r="G266" s="99">
        <v>782.14</v>
      </c>
      <c r="H266" s="90">
        <f t="shared" si="4"/>
        <v>4.4621167565908918E-3</v>
      </c>
    </row>
    <row r="267" spans="1:8" x14ac:dyDescent="0.3">
      <c r="A267" s="73"/>
      <c r="B267" s="73">
        <v>263</v>
      </c>
      <c r="C267" s="86" t="s">
        <v>139</v>
      </c>
      <c r="D267" s="120">
        <v>19.989999999999998</v>
      </c>
      <c r="E267" s="80"/>
      <c r="F267" s="80">
        <v>1</v>
      </c>
      <c r="G267" s="99">
        <v>260.70999999999998</v>
      </c>
      <c r="H267" s="90">
        <f t="shared" si="4"/>
        <v>7.6675233017529057E-2</v>
      </c>
    </row>
    <row r="268" spans="1:8" x14ac:dyDescent="0.3">
      <c r="A268" s="73"/>
      <c r="B268" s="73">
        <v>264</v>
      </c>
      <c r="C268" s="86" t="s">
        <v>140</v>
      </c>
      <c r="D268" s="120">
        <v>30</v>
      </c>
      <c r="E268" s="80"/>
      <c r="F268" s="80">
        <v>1</v>
      </c>
      <c r="G268" s="99">
        <v>1042.8599999999999</v>
      </c>
      <c r="H268" s="90">
        <f t="shared" si="4"/>
        <v>2.8767044473850759E-2</v>
      </c>
    </row>
    <row r="269" spans="1:8" x14ac:dyDescent="0.3">
      <c r="A269" s="73"/>
      <c r="B269" s="73">
        <v>265</v>
      </c>
      <c r="C269" s="86" t="s">
        <v>1309</v>
      </c>
      <c r="D269" s="120">
        <v>9.5</v>
      </c>
      <c r="E269" s="80">
        <v>1</v>
      </c>
      <c r="F269" s="80">
        <v>1</v>
      </c>
      <c r="G269" s="99">
        <v>208.57</v>
      </c>
      <c r="H269" s="90">
        <f t="shared" si="4"/>
        <v>4.5548257179843697E-2</v>
      </c>
    </row>
    <row r="270" spans="1:8" x14ac:dyDescent="0.3">
      <c r="A270" s="73"/>
      <c r="B270" s="73">
        <v>266</v>
      </c>
      <c r="C270" s="86" t="s">
        <v>5664</v>
      </c>
      <c r="D270" s="120">
        <v>4.49</v>
      </c>
      <c r="E270" s="80"/>
      <c r="F270" s="80">
        <v>1</v>
      </c>
      <c r="G270" s="99">
        <v>260.70999999999998</v>
      </c>
      <c r="H270" s="90">
        <f t="shared" si="4"/>
        <v>1.7222200912891721E-2</v>
      </c>
    </row>
    <row r="271" spans="1:8" x14ac:dyDescent="0.3">
      <c r="A271" s="73"/>
      <c r="B271" s="73">
        <v>267</v>
      </c>
      <c r="C271" s="86" t="s">
        <v>331</v>
      </c>
      <c r="D271" s="120">
        <v>10</v>
      </c>
      <c r="E271" s="80"/>
      <c r="F271" s="80">
        <v>1</v>
      </c>
      <c r="G271" s="99">
        <v>260.70999999999998</v>
      </c>
      <c r="H271" s="90">
        <f t="shared" si="4"/>
        <v>3.8356794906217642E-2</v>
      </c>
    </row>
    <row r="272" spans="1:8" x14ac:dyDescent="0.3">
      <c r="A272" s="73"/>
      <c r="B272" s="73">
        <v>268</v>
      </c>
      <c r="C272" s="86" t="s">
        <v>144</v>
      </c>
      <c r="D272" s="120">
        <v>4</v>
      </c>
      <c r="E272" s="80"/>
      <c r="F272" s="80">
        <v>1</v>
      </c>
      <c r="G272" s="99">
        <v>521.42999999999995</v>
      </c>
      <c r="H272" s="90">
        <f t="shared" si="4"/>
        <v>7.6712118596935358E-3</v>
      </c>
    </row>
    <row r="273" spans="1:8" x14ac:dyDescent="0.3">
      <c r="A273" s="73"/>
      <c r="B273" s="73">
        <v>269</v>
      </c>
      <c r="C273" s="86" t="s">
        <v>142</v>
      </c>
      <c r="D273" s="120">
        <v>7.94</v>
      </c>
      <c r="E273" s="80"/>
      <c r="F273" s="80">
        <v>1</v>
      </c>
      <c r="G273" s="99">
        <v>521.42999999999995</v>
      </c>
      <c r="H273" s="90">
        <f t="shared" si="4"/>
        <v>1.5227355541491669E-2</v>
      </c>
    </row>
    <row r="274" spans="1:8" x14ac:dyDescent="0.3">
      <c r="A274" s="73"/>
      <c r="B274" s="73">
        <v>270</v>
      </c>
      <c r="C274" s="86" t="s">
        <v>5665</v>
      </c>
      <c r="D274" s="120">
        <v>5.99</v>
      </c>
      <c r="E274" s="80"/>
      <c r="F274" s="80">
        <v>1</v>
      </c>
      <c r="G274" s="99">
        <v>26.07</v>
      </c>
      <c r="H274" s="90">
        <f t="shared" si="4"/>
        <v>0.22976601457614115</v>
      </c>
    </row>
    <row r="275" spans="1:8" x14ac:dyDescent="0.3">
      <c r="A275" s="73"/>
      <c r="B275" s="73">
        <v>271</v>
      </c>
      <c r="C275" s="86" t="s">
        <v>145</v>
      </c>
      <c r="D275" s="120">
        <v>60</v>
      </c>
      <c r="E275" s="80"/>
      <c r="F275" s="80">
        <v>1</v>
      </c>
      <c r="G275" s="99">
        <v>521.42999999999995</v>
      </c>
      <c r="H275" s="90">
        <f t="shared" si="4"/>
        <v>0.11506817789540304</v>
      </c>
    </row>
    <row r="276" spans="1:8" x14ac:dyDescent="0.3">
      <c r="A276" s="73"/>
      <c r="B276" s="73">
        <v>272</v>
      </c>
      <c r="C276" s="86" t="s">
        <v>146</v>
      </c>
      <c r="D276" s="120">
        <v>1.2</v>
      </c>
      <c r="E276" s="80"/>
      <c r="F276" s="80">
        <v>1</v>
      </c>
      <c r="G276" s="99">
        <v>78.209999999999994</v>
      </c>
      <c r="H276" s="90">
        <f t="shared" si="4"/>
        <v>1.5343306482546989E-2</v>
      </c>
    </row>
    <row r="277" spans="1:8" x14ac:dyDescent="0.3">
      <c r="A277" s="73"/>
      <c r="B277" s="73">
        <v>273</v>
      </c>
      <c r="C277" s="86" t="s">
        <v>147</v>
      </c>
      <c r="D277" s="120">
        <v>1.2</v>
      </c>
      <c r="E277" s="80">
        <v>4</v>
      </c>
      <c r="F277" s="80">
        <v>1</v>
      </c>
      <c r="G277" s="99">
        <v>52.14</v>
      </c>
      <c r="H277" s="90">
        <f t="shared" si="4"/>
        <v>2.3014959723820481E-2</v>
      </c>
    </row>
    <row r="278" spans="1:8" x14ac:dyDescent="0.3">
      <c r="A278" s="73"/>
      <c r="B278" s="73">
        <v>274</v>
      </c>
      <c r="C278" s="86" t="s">
        <v>152</v>
      </c>
      <c r="D278" s="120">
        <v>2.1</v>
      </c>
      <c r="E278" s="80">
        <v>2</v>
      </c>
      <c r="F278" s="80">
        <v>1</v>
      </c>
      <c r="G278" s="99">
        <v>4</v>
      </c>
      <c r="H278" s="90">
        <f t="shared" si="4"/>
        <v>0.52500000000000002</v>
      </c>
    </row>
    <row r="279" spans="1:8" x14ac:dyDescent="0.3">
      <c r="A279" s="73"/>
      <c r="B279" s="73">
        <v>275</v>
      </c>
      <c r="C279" s="86" t="s">
        <v>516</v>
      </c>
      <c r="D279" s="120">
        <v>2</v>
      </c>
      <c r="E279" s="80">
        <v>8</v>
      </c>
      <c r="F279" s="80">
        <v>1</v>
      </c>
      <c r="G279" s="99">
        <v>52.14</v>
      </c>
      <c r="H279" s="90">
        <f t="shared" si="4"/>
        <v>3.8358266206367474E-2</v>
      </c>
    </row>
    <row r="280" spans="1:8" x14ac:dyDescent="0.3">
      <c r="A280" s="73"/>
      <c r="B280" s="73">
        <v>276</v>
      </c>
      <c r="C280" s="86" t="s">
        <v>149</v>
      </c>
      <c r="D280" s="120">
        <v>1.1000000000000001</v>
      </c>
      <c r="E280" s="80">
        <v>10</v>
      </c>
      <c r="F280" s="80">
        <v>1</v>
      </c>
      <c r="G280" s="99">
        <v>4.3499999999999996</v>
      </c>
      <c r="H280" s="90">
        <f t="shared" si="4"/>
        <v>0.25287356321839083</v>
      </c>
    </row>
    <row r="281" spans="1:8" x14ac:dyDescent="0.3">
      <c r="A281" s="73"/>
      <c r="B281" s="73">
        <v>277</v>
      </c>
      <c r="C281" s="86" t="s">
        <v>150</v>
      </c>
      <c r="D281" s="120">
        <v>8</v>
      </c>
      <c r="E281" s="80">
        <v>5</v>
      </c>
      <c r="F281" s="80">
        <v>1</v>
      </c>
      <c r="G281" s="99">
        <v>52.14</v>
      </c>
      <c r="H281" s="90">
        <f t="shared" si="4"/>
        <v>0.15343306482546989</v>
      </c>
    </row>
    <row r="282" spans="1:8" x14ac:dyDescent="0.3">
      <c r="A282" s="73"/>
      <c r="B282" s="73">
        <v>278</v>
      </c>
      <c r="C282" s="86" t="s">
        <v>161</v>
      </c>
      <c r="D282" s="120">
        <v>9</v>
      </c>
      <c r="E282" s="80">
        <v>1</v>
      </c>
      <c r="F282" s="80">
        <v>2</v>
      </c>
      <c r="G282" s="99">
        <v>104.29</v>
      </c>
      <c r="H282" s="90">
        <f t="shared" si="4"/>
        <v>0.17259564675424297</v>
      </c>
    </row>
    <row r="283" spans="1:8" x14ac:dyDescent="0.3">
      <c r="A283" s="73"/>
      <c r="B283" s="73">
        <v>279</v>
      </c>
      <c r="C283" s="86" t="s">
        <v>1313</v>
      </c>
      <c r="D283" s="120">
        <v>1.05</v>
      </c>
      <c r="E283" s="80"/>
      <c r="F283" s="80">
        <v>1</v>
      </c>
      <c r="G283" s="99">
        <v>6</v>
      </c>
      <c r="H283" s="90">
        <f t="shared" si="4"/>
        <v>0.17500000000000002</v>
      </c>
    </row>
    <row r="284" spans="1:8" x14ac:dyDescent="0.3">
      <c r="A284" s="73"/>
      <c r="B284" s="73">
        <v>280</v>
      </c>
      <c r="C284" s="86" t="s">
        <v>155</v>
      </c>
      <c r="D284" s="120">
        <v>1.05</v>
      </c>
      <c r="E284" s="80"/>
      <c r="F284" s="80">
        <v>1</v>
      </c>
      <c r="G284" s="99">
        <v>52.14</v>
      </c>
      <c r="H284" s="90">
        <f t="shared" si="4"/>
        <v>2.0138089758342925E-2</v>
      </c>
    </row>
    <row r="285" spans="1:8" x14ac:dyDescent="0.3">
      <c r="A285" s="73"/>
      <c r="B285" s="73">
        <v>281</v>
      </c>
      <c r="C285" s="86" t="s">
        <v>5666</v>
      </c>
      <c r="D285" s="120">
        <v>0.84</v>
      </c>
      <c r="E285" s="80"/>
      <c r="F285" s="80">
        <v>1</v>
      </c>
      <c r="G285" s="99">
        <v>13.04</v>
      </c>
      <c r="H285" s="90">
        <f t="shared" si="4"/>
        <v>6.4417177914110432E-2</v>
      </c>
    </row>
    <row r="286" spans="1:8" x14ac:dyDescent="0.3">
      <c r="A286" s="73"/>
      <c r="B286" s="73">
        <v>282</v>
      </c>
      <c r="C286" s="86" t="s">
        <v>2960</v>
      </c>
      <c r="D286" s="120">
        <v>1.05</v>
      </c>
      <c r="E286" s="80">
        <v>1</v>
      </c>
      <c r="F286" s="80">
        <v>1</v>
      </c>
      <c r="G286" s="99">
        <v>52.14</v>
      </c>
      <c r="H286" s="90">
        <f t="shared" si="4"/>
        <v>2.0138089758342925E-2</v>
      </c>
    </row>
    <row r="287" spans="1:8" x14ac:dyDescent="0.3">
      <c r="A287" s="73"/>
      <c r="B287" s="73">
        <v>283</v>
      </c>
      <c r="C287" s="86" t="s">
        <v>156</v>
      </c>
      <c r="D287" s="120">
        <v>0.39</v>
      </c>
      <c r="E287" s="80"/>
      <c r="F287" s="80">
        <v>1</v>
      </c>
      <c r="G287" s="99">
        <v>4.3499999999999996</v>
      </c>
      <c r="H287" s="90">
        <f t="shared" si="4"/>
        <v>8.9655172413793116E-2</v>
      </c>
    </row>
    <row r="288" spans="1:8" x14ac:dyDescent="0.3">
      <c r="A288" s="73"/>
      <c r="B288" s="73">
        <v>284</v>
      </c>
      <c r="C288" s="86" t="s">
        <v>5667</v>
      </c>
      <c r="D288" s="120">
        <v>0.4</v>
      </c>
      <c r="E288" s="80">
        <v>6</v>
      </c>
      <c r="F288" s="80">
        <v>1</v>
      </c>
      <c r="G288" s="99">
        <v>12</v>
      </c>
      <c r="H288" s="90">
        <f t="shared" si="4"/>
        <v>3.3333333333333333E-2</v>
      </c>
    </row>
    <row r="289" spans="1:8" x14ac:dyDescent="0.3">
      <c r="A289" s="73"/>
      <c r="B289" s="73">
        <v>285</v>
      </c>
      <c r="C289" s="86" t="s">
        <v>154</v>
      </c>
      <c r="D289" s="120">
        <v>2.4500000000000002</v>
      </c>
      <c r="E289" s="80"/>
      <c r="F289" s="80">
        <v>1</v>
      </c>
      <c r="G289" s="99">
        <v>8.69</v>
      </c>
      <c r="H289" s="90">
        <f t="shared" si="4"/>
        <v>0.28193325661680096</v>
      </c>
    </row>
    <row r="290" spans="1:8" x14ac:dyDescent="0.3">
      <c r="A290" s="73"/>
      <c r="B290" s="73">
        <v>286</v>
      </c>
      <c r="C290" s="86" t="s">
        <v>153</v>
      </c>
      <c r="D290" s="120">
        <v>3.57</v>
      </c>
      <c r="E290" s="80"/>
      <c r="F290" s="80">
        <v>1</v>
      </c>
      <c r="G290" s="99">
        <v>8.69</v>
      </c>
      <c r="H290" s="90">
        <f t="shared" si="4"/>
        <v>0.41081703107019563</v>
      </c>
    </row>
    <row r="291" spans="1:8" x14ac:dyDescent="0.3">
      <c r="A291" s="73"/>
      <c r="B291" s="73">
        <v>287</v>
      </c>
      <c r="C291" s="86" t="s">
        <v>148</v>
      </c>
      <c r="D291" s="120">
        <v>1</v>
      </c>
      <c r="E291" s="80"/>
      <c r="F291" s="80">
        <v>1</v>
      </c>
      <c r="G291" s="99">
        <v>4.3499999999999996</v>
      </c>
      <c r="H291" s="90">
        <f t="shared" si="4"/>
        <v>0.22988505747126439</v>
      </c>
    </row>
    <row r="292" spans="1:8" x14ac:dyDescent="0.3">
      <c r="A292" s="73"/>
      <c r="B292" s="73">
        <v>288</v>
      </c>
      <c r="C292" s="86" t="s">
        <v>5668</v>
      </c>
      <c r="D292" s="120">
        <v>1.05</v>
      </c>
      <c r="E292" s="80"/>
      <c r="F292" s="80">
        <v>1</v>
      </c>
      <c r="G292" s="99">
        <v>13.04</v>
      </c>
      <c r="H292" s="90">
        <f t="shared" si="4"/>
        <v>8.0521472392638044E-2</v>
      </c>
    </row>
    <row r="293" spans="1:8" x14ac:dyDescent="0.3">
      <c r="A293" s="73"/>
      <c r="B293" s="73">
        <v>289</v>
      </c>
      <c r="C293" s="86" t="s">
        <v>559</v>
      </c>
      <c r="D293" s="120">
        <v>17</v>
      </c>
      <c r="E293" s="80"/>
      <c r="F293" s="80">
        <v>1</v>
      </c>
      <c r="G293" s="99">
        <v>1042.8599999999999</v>
      </c>
      <c r="H293" s="90">
        <f t="shared" si="4"/>
        <v>1.6301325201848765E-2</v>
      </c>
    </row>
    <row r="294" spans="1:8" x14ac:dyDescent="0.3">
      <c r="A294" s="73"/>
      <c r="B294" s="73">
        <v>290</v>
      </c>
      <c r="C294" s="86" t="s">
        <v>560</v>
      </c>
      <c r="D294" s="120">
        <v>1</v>
      </c>
      <c r="E294" s="80"/>
      <c r="F294" s="80">
        <v>2</v>
      </c>
      <c r="G294" s="99">
        <v>208.57</v>
      </c>
      <c r="H294" s="90">
        <f t="shared" si="4"/>
        <v>9.5891067747039364E-3</v>
      </c>
    </row>
    <row r="295" spans="1:8" x14ac:dyDescent="0.3">
      <c r="A295" s="73"/>
      <c r="B295" s="73">
        <v>291</v>
      </c>
      <c r="C295" s="86" t="s">
        <v>557</v>
      </c>
      <c r="D295" s="120">
        <v>22</v>
      </c>
      <c r="E295" s="80">
        <v>40</v>
      </c>
      <c r="F295" s="80">
        <v>1</v>
      </c>
      <c r="G295" s="99">
        <v>260.70999999999998</v>
      </c>
      <c r="H295" s="90">
        <f t="shared" si="4"/>
        <v>8.4384948793678805E-2</v>
      </c>
    </row>
    <row r="296" spans="1:8" x14ac:dyDescent="0.3">
      <c r="A296" s="73"/>
      <c r="B296" s="73">
        <v>292</v>
      </c>
      <c r="C296" s="86" t="s">
        <v>561</v>
      </c>
      <c r="D296" s="120">
        <v>6</v>
      </c>
      <c r="E296" s="80"/>
      <c r="F296" s="80">
        <v>1</v>
      </c>
      <c r="G296" s="99">
        <v>1042.8599999999999</v>
      </c>
      <c r="H296" s="90">
        <f t="shared" si="4"/>
        <v>5.7534088947701519E-3</v>
      </c>
    </row>
    <row r="297" spans="1:8" x14ac:dyDescent="0.3">
      <c r="A297" s="73"/>
      <c r="B297" s="73">
        <v>293</v>
      </c>
      <c r="C297" s="86" t="s">
        <v>562</v>
      </c>
      <c r="D297" s="120">
        <v>1.2</v>
      </c>
      <c r="E297" s="80"/>
      <c r="F297" s="80">
        <v>1</v>
      </c>
      <c r="G297" s="99">
        <v>52.14</v>
      </c>
      <c r="H297" s="90">
        <f t="shared" si="4"/>
        <v>2.3014959723820481E-2</v>
      </c>
    </row>
    <row r="298" spans="1:8" x14ac:dyDescent="0.3">
      <c r="A298" s="73"/>
      <c r="B298" s="73">
        <v>294</v>
      </c>
      <c r="C298" s="86" t="s">
        <v>5672</v>
      </c>
      <c r="D298" s="120">
        <v>8.85</v>
      </c>
      <c r="E298" s="80"/>
      <c r="F298" s="80">
        <v>2</v>
      </c>
      <c r="G298" s="99">
        <v>1042.8599999999999</v>
      </c>
      <c r="H298" s="90">
        <f t="shared" si="4"/>
        <v>1.6972556239571949E-2</v>
      </c>
    </row>
    <row r="299" spans="1:8" x14ac:dyDescent="0.3">
      <c r="A299" s="73"/>
      <c r="B299" s="73">
        <v>295</v>
      </c>
      <c r="C299" s="86" t="s">
        <v>273</v>
      </c>
      <c r="D299" s="120">
        <v>1.2</v>
      </c>
      <c r="E299" s="80"/>
      <c r="F299" s="80">
        <v>1</v>
      </c>
      <c r="G299" s="99">
        <v>104.29</v>
      </c>
      <c r="H299" s="90">
        <f t="shared" si="4"/>
        <v>1.1506376450282864E-2</v>
      </c>
    </row>
    <row r="300" spans="1:8" x14ac:dyDescent="0.3">
      <c r="A300" s="73"/>
      <c r="B300" s="73">
        <v>296</v>
      </c>
      <c r="C300" s="73" t="s">
        <v>6926</v>
      </c>
      <c r="D300" s="120">
        <v>6.5</v>
      </c>
      <c r="E300" s="80">
        <v>1</v>
      </c>
      <c r="F300" s="80">
        <v>1</v>
      </c>
      <c r="G300" s="99">
        <v>521.42999999999995</v>
      </c>
      <c r="H300" s="90">
        <f t="shared" si="4"/>
        <v>1.2465719272001996E-2</v>
      </c>
    </row>
    <row r="301" spans="1:8" x14ac:dyDescent="0.3">
      <c r="A301" s="73"/>
      <c r="B301" s="73">
        <v>297</v>
      </c>
      <c r="C301" s="73" t="s">
        <v>317</v>
      </c>
      <c r="D301" s="120">
        <v>23.99</v>
      </c>
      <c r="E301" s="80"/>
      <c r="F301" s="80">
        <v>1</v>
      </c>
      <c r="G301" s="99">
        <v>521.42999999999995</v>
      </c>
      <c r="H301" s="90">
        <f t="shared" si="4"/>
        <v>4.6008093128511979E-2</v>
      </c>
    </row>
    <row r="302" spans="1:8" x14ac:dyDescent="0.3">
      <c r="A302" s="73"/>
      <c r="B302" s="73">
        <v>298</v>
      </c>
      <c r="C302" s="73" t="s">
        <v>2366</v>
      </c>
      <c r="D302" s="120">
        <v>29.95</v>
      </c>
      <c r="E302" s="80">
        <v>1</v>
      </c>
      <c r="F302" s="80">
        <v>1</v>
      </c>
      <c r="G302" s="99">
        <v>1042.8599999999999</v>
      </c>
      <c r="H302" s="90">
        <f t="shared" si="4"/>
        <v>2.8719099399727673E-2</v>
      </c>
    </row>
    <row r="303" spans="1:8" x14ac:dyDescent="0.3">
      <c r="A303" s="73"/>
      <c r="B303" s="73">
        <v>299</v>
      </c>
      <c r="C303" s="86" t="s">
        <v>874</v>
      </c>
      <c r="D303" s="120">
        <v>25</v>
      </c>
      <c r="E303" s="80">
        <v>1</v>
      </c>
      <c r="F303" s="80">
        <v>1</v>
      </c>
      <c r="G303" s="99">
        <v>521.42999999999995</v>
      </c>
      <c r="H303" s="90">
        <f t="shared" si="4"/>
        <v>4.7945074123084602E-2</v>
      </c>
    </row>
    <row r="304" spans="1:8" x14ac:dyDescent="0.3">
      <c r="A304" s="73"/>
      <c r="B304" s="73">
        <v>300</v>
      </c>
      <c r="C304" s="86" t="s">
        <v>5673</v>
      </c>
      <c r="D304" s="120">
        <v>8</v>
      </c>
      <c r="E304" s="80">
        <v>1</v>
      </c>
      <c r="F304" s="80">
        <v>1</v>
      </c>
      <c r="G304" s="99">
        <v>521.42999999999995</v>
      </c>
      <c r="H304" s="90">
        <f t="shared" si="4"/>
        <v>1.5342423719387072E-2</v>
      </c>
    </row>
    <row r="305" spans="1:8" x14ac:dyDescent="0.3">
      <c r="A305" s="73"/>
      <c r="B305" s="73">
        <v>301</v>
      </c>
      <c r="C305" s="86" t="s">
        <v>165</v>
      </c>
      <c r="D305" s="120">
        <v>8</v>
      </c>
      <c r="E305" s="80">
        <v>1</v>
      </c>
      <c r="F305" s="80">
        <v>1</v>
      </c>
      <c r="G305" s="99">
        <v>52.14</v>
      </c>
      <c r="H305" s="90">
        <f t="shared" si="4"/>
        <v>0.15343306482546989</v>
      </c>
    </row>
    <row r="306" spans="1:8" x14ac:dyDescent="0.3">
      <c r="A306" s="73"/>
      <c r="B306" s="73">
        <v>302</v>
      </c>
      <c r="C306" s="86" t="s">
        <v>160</v>
      </c>
      <c r="D306" s="120">
        <v>6</v>
      </c>
      <c r="E306" s="80"/>
      <c r="F306" s="80">
        <v>4</v>
      </c>
      <c r="G306" s="99">
        <v>260.70999999999998</v>
      </c>
      <c r="H306" s="90">
        <f t="shared" si="4"/>
        <v>9.2056307774922339E-2</v>
      </c>
    </row>
    <row r="307" spans="1:8" x14ac:dyDescent="0.3">
      <c r="A307" s="73"/>
      <c r="B307" s="73">
        <v>303</v>
      </c>
      <c r="C307" s="86" t="s">
        <v>161</v>
      </c>
      <c r="D307" s="120">
        <v>2</v>
      </c>
      <c r="E307" s="80">
        <v>1</v>
      </c>
      <c r="F307" s="80">
        <v>4</v>
      </c>
      <c r="G307" s="99">
        <v>260.70999999999998</v>
      </c>
      <c r="H307" s="90">
        <f t="shared" si="4"/>
        <v>3.0685435924974112E-2</v>
      </c>
    </row>
    <row r="308" spans="1:8" x14ac:dyDescent="0.3">
      <c r="A308" s="73"/>
      <c r="B308" s="73">
        <v>304</v>
      </c>
      <c r="C308" s="86" t="s">
        <v>162</v>
      </c>
      <c r="D308" s="120">
        <v>1.2</v>
      </c>
      <c r="E308" s="80">
        <v>2</v>
      </c>
      <c r="F308" s="80">
        <v>4</v>
      </c>
      <c r="G308" s="99">
        <v>260.70999999999998</v>
      </c>
      <c r="H308" s="90">
        <f t="shared" si="4"/>
        <v>1.8411261554984466E-2</v>
      </c>
    </row>
    <row r="309" spans="1:8" x14ac:dyDescent="0.3">
      <c r="A309" s="73"/>
      <c r="B309" s="73">
        <v>305</v>
      </c>
      <c r="C309" s="86" t="s">
        <v>1319</v>
      </c>
      <c r="D309" s="120">
        <v>7</v>
      </c>
      <c r="E309" s="80">
        <v>1</v>
      </c>
      <c r="F309" s="80">
        <v>1</v>
      </c>
      <c r="G309" s="99">
        <v>260.70999999999998</v>
      </c>
      <c r="H309" s="90">
        <f t="shared" si="4"/>
        <v>2.6849756434352348E-2</v>
      </c>
    </row>
    <row r="310" spans="1:8" x14ac:dyDescent="0.3">
      <c r="A310" s="73"/>
      <c r="B310" s="73">
        <v>306</v>
      </c>
      <c r="C310" s="86" t="s">
        <v>5674</v>
      </c>
      <c r="D310" s="120">
        <v>7</v>
      </c>
      <c r="E310" s="80">
        <v>1</v>
      </c>
      <c r="F310" s="80">
        <v>1</v>
      </c>
      <c r="G310" s="99">
        <v>260.70999999999998</v>
      </c>
      <c r="H310" s="90">
        <f t="shared" si="4"/>
        <v>2.6849756434352348E-2</v>
      </c>
    </row>
    <row r="311" spans="1:8" x14ac:dyDescent="0.3">
      <c r="A311" s="73"/>
      <c r="B311" s="73">
        <v>307</v>
      </c>
      <c r="C311" s="86" t="s">
        <v>6973</v>
      </c>
      <c r="D311" s="120">
        <v>7</v>
      </c>
      <c r="E311" s="80">
        <v>1</v>
      </c>
      <c r="F311" s="80">
        <v>1</v>
      </c>
      <c r="G311" s="99">
        <v>104.29</v>
      </c>
      <c r="H311" s="90">
        <f t="shared" si="4"/>
        <v>6.7120529293316702E-2</v>
      </c>
    </row>
    <row r="312" spans="1:8" x14ac:dyDescent="0.3">
      <c r="A312" s="73"/>
      <c r="B312" s="73">
        <v>308</v>
      </c>
      <c r="C312" s="86" t="s">
        <v>6974</v>
      </c>
      <c r="D312" s="120">
        <v>15</v>
      </c>
      <c r="E312" s="80"/>
      <c r="F312" s="80">
        <v>1</v>
      </c>
      <c r="G312" s="99">
        <v>1042.8599999999999</v>
      </c>
      <c r="H312" s="90">
        <f t="shared" si="4"/>
        <v>1.438352223692538E-2</v>
      </c>
    </row>
    <row r="313" spans="1:8" x14ac:dyDescent="0.3">
      <c r="A313" s="73"/>
      <c r="B313" s="73">
        <v>309</v>
      </c>
      <c r="C313" s="86" t="s">
        <v>877</v>
      </c>
      <c r="D313" s="120">
        <v>1.2</v>
      </c>
      <c r="E313" s="80"/>
      <c r="F313" s="80">
        <v>1</v>
      </c>
      <c r="G313" s="99">
        <v>52.14</v>
      </c>
      <c r="H313" s="90">
        <f t="shared" si="4"/>
        <v>2.3014959723820481E-2</v>
      </c>
    </row>
    <row r="314" spans="1:8" x14ac:dyDescent="0.3">
      <c r="A314" s="73"/>
      <c r="B314" s="73">
        <v>310</v>
      </c>
      <c r="C314" s="73" t="s">
        <v>335</v>
      </c>
      <c r="D314" s="120">
        <v>15</v>
      </c>
      <c r="E314" s="80">
        <v>1</v>
      </c>
      <c r="F314" s="80">
        <v>1</v>
      </c>
      <c r="G314" s="99">
        <v>521.42999999999995</v>
      </c>
      <c r="H314" s="90">
        <f t="shared" ref="H314:H409" si="5">(D314*F314)/G314</f>
        <v>2.8767044473850759E-2</v>
      </c>
    </row>
    <row r="315" spans="1:8" x14ac:dyDescent="0.3">
      <c r="A315" s="73"/>
      <c r="B315" s="73">
        <v>311</v>
      </c>
      <c r="C315" s="86" t="s">
        <v>5675</v>
      </c>
      <c r="D315" s="120">
        <v>0.41</v>
      </c>
      <c r="E315" s="80"/>
      <c r="F315" s="80">
        <v>1</v>
      </c>
      <c r="G315" s="99">
        <v>3</v>
      </c>
      <c r="H315" s="90">
        <f t="shared" si="5"/>
        <v>0.13666666666666666</v>
      </c>
    </row>
    <row r="316" spans="1:8" x14ac:dyDescent="0.3">
      <c r="A316" s="73"/>
      <c r="B316" s="73">
        <v>312</v>
      </c>
      <c r="C316" s="86" t="s">
        <v>156</v>
      </c>
      <c r="D316" s="120">
        <v>0.39</v>
      </c>
      <c r="E316" s="80"/>
      <c r="F316" s="80">
        <v>1</v>
      </c>
      <c r="G316" s="99">
        <v>13.04</v>
      </c>
      <c r="H316" s="90">
        <f t="shared" si="5"/>
        <v>2.9907975460122704E-2</v>
      </c>
    </row>
    <row r="317" spans="1:8" x14ac:dyDescent="0.3">
      <c r="A317" s="73"/>
      <c r="B317" s="73">
        <v>313</v>
      </c>
      <c r="C317" s="73" t="s">
        <v>134</v>
      </c>
      <c r="D317" s="120">
        <v>9.99</v>
      </c>
      <c r="E317" s="80">
        <v>1</v>
      </c>
      <c r="F317" s="80">
        <v>1</v>
      </c>
      <c r="G317" s="99">
        <v>521.42999999999995</v>
      </c>
      <c r="H317" s="90">
        <f t="shared" si="5"/>
        <v>1.9158851619584607E-2</v>
      </c>
    </row>
    <row r="318" spans="1:8" x14ac:dyDescent="0.3">
      <c r="A318" s="73"/>
      <c r="B318" s="73">
        <v>314</v>
      </c>
      <c r="C318" s="86" t="s">
        <v>6969</v>
      </c>
      <c r="D318" s="120">
        <v>33.99</v>
      </c>
      <c r="E318" s="80"/>
      <c r="F318" s="80">
        <v>1</v>
      </c>
      <c r="G318" s="99">
        <v>521.42999999999995</v>
      </c>
      <c r="H318" s="90">
        <f t="shared" si="5"/>
        <v>6.5186122777745825E-2</v>
      </c>
    </row>
    <row r="319" spans="1:8" x14ac:dyDescent="0.3">
      <c r="A319" s="73"/>
      <c r="B319" s="73">
        <v>315</v>
      </c>
      <c r="C319" s="86" t="s">
        <v>6970</v>
      </c>
      <c r="D319" s="120">
        <v>15</v>
      </c>
      <c r="E319" s="80"/>
      <c r="F319" s="80">
        <v>1</v>
      </c>
      <c r="G319" s="99">
        <v>521.42999999999995</v>
      </c>
      <c r="H319" s="90">
        <f t="shared" si="5"/>
        <v>2.8767044473850759E-2</v>
      </c>
    </row>
    <row r="320" spans="1:8" x14ac:dyDescent="0.3">
      <c r="A320" s="73"/>
      <c r="B320" s="73">
        <v>316</v>
      </c>
      <c r="C320" s="86" t="s">
        <v>6975</v>
      </c>
      <c r="D320" s="120">
        <v>3.49</v>
      </c>
      <c r="E320" s="80">
        <v>25</v>
      </c>
      <c r="F320" s="80">
        <v>1</v>
      </c>
      <c r="G320" s="99">
        <v>1042.8599999999999</v>
      </c>
      <c r="H320" s="90">
        <f t="shared" si="5"/>
        <v>3.3465661737913052E-3</v>
      </c>
    </row>
    <row r="321" spans="1:8" x14ac:dyDescent="0.3">
      <c r="A321" s="73"/>
      <c r="B321" s="73">
        <v>317</v>
      </c>
      <c r="C321" s="86" t="s">
        <v>6971</v>
      </c>
      <c r="D321" s="120">
        <v>26.15</v>
      </c>
      <c r="E321" s="80"/>
      <c r="F321" s="80">
        <v>3</v>
      </c>
      <c r="G321" s="99">
        <v>521.42999999999995</v>
      </c>
      <c r="H321" s="90">
        <f t="shared" si="5"/>
        <v>0.15045164259823945</v>
      </c>
    </row>
    <row r="322" spans="1:8" x14ac:dyDescent="0.3">
      <c r="A322" s="73"/>
      <c r="B322" s="73">
        <v>318</v>
      </c>
      <c r="C322" s="73" t="s">
        <v>6972</v>
      </c>
      <c r="D322" s="120">
        <v>3</v>
      </c>
      <c r="E322" s="80">
        <v>1</v>
      </c>
      <c r="F322" s="80">
        <v>1</v>
      </c>
      <c r="G322" s="99">
        <v>1042.8599999999999</v>
      </c>
      <c r="H322" s="90">
        <f t="shared" si="5"/>
        <v>2.8767044473850759E-3</v>
      </c>
    </row>
    <row r="323" spans="1:8" x14ac:dyDescent="0.3">
      <c r="A323" s="73"/>
      <c r="B323" s="73">
        <v>319</v>
      </c>
      <c r="C323" s="73" t="s">
        <v>6917</v>
      </c>
      <c r="D323" s="120">
        <v>5</v>
      </c>
      <c r="E323" s="80"/>
      <c r="F323" s="80">
        <v>1</v>
      </c>
      <c r="G323" s="99">
        <v>521.42999999999995</v>
      </c>
      <c r="H323" s="90">
        <f t="shared" si="5"/>
        <v>9.5890148246169198E-3</v>
      </c>
    </row>
    <row r="324" spans="1:8" x14ac:dyDescent="0.3">
      <c r="A324" s="73"/>
      <c r="B324" s="73">
        <v>320</v>
      </c>
      <c r="C324" s="73" t="s">
        <v>6926</v>
      </c>
      <c r="D324" s="120">
        <v>6.5</v>
      </c>
      <c r="E324" s="80">
        <v>1</v>
      </c>
      <c r="F324" s="80">
        <v>3</v>
      </c>
      <c r="G324" s="99">
        <v>521.42999999999995</v>
      </c>
      <c r="H324" s="90">
        <f t="shared" si="5"/>
        <v>3.7397157816005985E-2</v>
      </c>
    </row>
    <row r="325" spans="1:8" x14ac:dyDescent="0.3">
      <c r="A325" s="73"/>
      <c r="B325" s="73">
        <v>321</v>
      </c>
      <c r="C325" s="73" t="s">
        <v>166</v>
      </c>
      <c r="D325" s="120">
        <v>179</v>
      </c>
      <c r="E325" s="80">
        <v>1</v>
      </c>
      <c r="F325" s="80">
        <v>1</v>
      </c>
      <c r="G325" s="99">
        <v>521.42999999999995</v>
      </c>
      <c r="H325" s="90">
        <f t="shared" si="5"/>
        <v>0.34328673072128574</v>
      </c>
    </row>
    <row r="326" spans="1:8" x14ac:dyDescent="0.3">
      <c r="A326" s="73"/>
      <c r="B326" s="73">
        <v>322</v>
      </c>
      <c r="C326" s="73" t="s">
        <v>167</v>
      </c>
      <c r="D326" s="120">
        <v>495</v>
      </c>
      <c r="E326" s="80"/>
      <c r="F326" s="80">
        <v>1</v>
      </c>
      <c r="G326" s="99">
        <v>417.14</v>
      </c>
      <c r="H326" s="90">
        <f t="shared" si="5"/>
        <v>1.1866519633696122</v>
      </c>
    </row>
    <row r="327" spans="1:8" x14ac:dyDescent="0.3">
      <c r="A327" s="73"/>
      <c r="B327" s="73">
        <v>323</v>
      </c>
      <c r="C327" s="86" t="s">
        <v>168</v>
      </c>
      <c r="D327" s="120">
        <v>250.4</v>
      </c>
      <c r="E327" s="80"/>
      <c r="F327" s="80">
        <v>2</v>
      </c>
      <c r="G327" s="99">
        <v>1042.8599999999999</v>
      </c>
      <c r="H327" s="90">
        <f t="shared" si="5"/>
        <v>0.48021786241681536</v>
      </c>
    </row>
    <row r="328" spans="1:8" x14ac:dyDescent="0.3">
      <c r="A328" s="73"/>
      <c r="B328" s="73">
        <v>324</v>
      </c>
      <c r="C328" s="86" t="s">
        <v>169</v>
      </c>
      <c r="D328" s="120">
        <v>0</v>
      </c>
      <c r="E328" s="80"/>
      <c r="F328" s="80"/>
      <c r="G328" s="99">
        <v>1042.8599999999999</v>
      </c>
      <c r="H328" s="90">
        <f t="shared" si="5"/>
        <v>0</v>
      </c>
    </row>
    <row r="329" spans="1:8" x14ac:dyDescent="0.3">
      <c r="A329" s="73"/>
      <c r="B329" s="73">
        <v>325</v>
      </c>
      <c r="C329" s="86" t="s">
        <v>170</v>
      </c>
      <c r="D329" s="120">
        <v>38</v>
      </c>
      <c r="E329" s="80"/>
      <c r="F329" s="80"/>
      <c r="G329" s="99">
        <v>1042.8599999999999</v>
      </c>
      <c r="H329" s="90">
        <f t="shared" si="5"/>
        <v>0</v>
      </c>
    </row>
    <row r="330" spans="1:8" x14ac:dyDescent="0.3">
      <c r="A330" s="73"/>
      <c r="B330" s="73">
        <v>326</v>
      </c>
      <c r="C330" s="86" t="s">
        <v>335</v>
      </c>
      <c r="D330" s="120">
        <v>40.950000000000003</v>
      </c>
      <c r="E330" s="80">
        <v>1</v>
      </c>
      <c r="F330" s="80">
        <v>1</v>
      </c>
      <c r="G330" s="99">
        <v>782.14</v>
      </c>
      <c r="H330" s="90">
        <f t="shared" si="5"/>
        <v>5.2356355639655308E-2</v>
      </c>
    </row>
    <row r="331" spans="1:8" x14ac:dyDescent="0.3">
      <c r="A331" s="73"/>
      <c r="B331" s="73">
        <v>327</v>
      </c>
      <c r="C331" s="86" t="s">
        <v>101</v>
      </c>
      <c r="D331" s="120">
        <v>10</v>
      </c>
      <c r="E331" s="80">
        <v>1</v>
      </c>
      <c r="F331" s="80">
        <v>2</v>
      </c>
      <c r="G331" s="99">
        <v>260.70999999999998</v>
      </c>
      <c r="H331" s="90">
        <f t="shared" si="5"/>
        <v>7.6713589812435284E-2</v>
      </c>
    </row>
    <row r="332" spans="1:8" x14ac:dyDescent="0.3">
      <c r="A332" s="73"/>
      <c r="B332" s="73">
        <v>328</v>
      </c>
      <c r="C332" s="86" t="s">
        <v>5171</v>
      </c>
      <c r="D332" s="120">
        <v>79</v>
      </c>
      <c r="E332" s="80"/>
      <c r="F332" s="80">
        <v>1</v>
      </c>
      <c r="G332" s="99">
        <v>521.42999999999995</v>
      </c>
      <c r="H332" s="90">
        <f t="shared" si="5"/>
        <v>0.15150643422894733</v>
      </c>
    </row>
    <row r="333" spans="1:8" x14ac:dyDescent="0.3">
      <c r="A333" s="73"/>
      <c r="B333" s="73">
        <v>329</v>
      </c>
      <c r="C333" s="73" t="s">
        <v>520</v>
      </c>
      <c r="D333" s="120">
        <v>24.39</v>
      </c>
      <c r="E333" s="80">
        <v>1</v>
      </c>
      <c r="F333" s="80">
        <v>1</v>
      </c>
      <c r="G333" s="99">
        <v>521.42999999999995</v>
      </c>
      <c r="H333" s="90">
        <f t="shared" si="5"/>
        <v>4.6775214314481332E-2</v>
      </c>
    </row>
    <row r="334" spans="1:8" x14ac:dyDescent="0.3">
      <c r="A334" s="73"/>
      <c r="B334" s="73">
        <v>330</v>
      </c>
      <c r="C334" s="73" t="s">
        <v>2425</v>
      </c>
      <c r="D334" s="120">
        <v>0</v>
      </c>
      <c r="E334" s="80">
        <v>1</v>
      </c>
      <c r="F334" s="80">
        <v>1</v>
      </c>
      <c r="G334" s="99">
        <v>521.42999999999995</v>
      </c>
      <c r="H334" s="90">
        <f t="shared" si="5"/>
        <v>0</v>
      </c>
    </row>
    <row r="335" spans="1:8" x14ac:dyDescent="0.3">
      <c r="A335" s="73"/>
      <c r="B335" s="73">
        <v>331</v>
      </c>
      <c r="C335" s="73" t="s">
        <v>172</v>
      </c>
      <c r="D335" s="120">
        <v>11.69</v>
      </c>
      <c r="E335" s="80">
        <v>2</v>
      </c>
      <c r="F335" s="80">
        <v>2</v>
      </c>
      <c r="G335" s="99">
        <v>104.29</v>
      </c>
      <c r="H335" s="90">
        <f t="shared" si="5"/>
        <v>0.2241825678396778</v>
      </c>
    </row>
    <row r="336" spans="1:8" x14ac:dyDescent="0.3">
      <c r="A336" s="73"/>
      <c r="B336" s="73">
        <v>332</v>
      </c>
      <c r="C336" s="73" t="s">
        <v>174</v>
      </c>
      <c r="D336" s="120">
        <v>10</v>
      </c>
      <c r="E336" s="80"/>
      <c r="F336" s="80">
        <v>2</v>
      </c>
      <c r="G336" s="99">
        <v>260.70999999999998</v>
      </c>
      <c r="H336" s="90">
        <f t="shared" si="5"/>
        <v>7.6713589812435284E-2</v>
      </c>
    </row>
    <row r="337" spans="1:8" x14ac:dyDescent="0.3">
      <c r="A337" s="73"/>
      <c r="B337" s="73">
        <v>333</v>
      </c>
      <c r="C337" s="73" t="s">
        <v>175</v>
      </c>
      <c r="D337" s="120">
        <v>14</v>
      </c>
      <c r="E337" s="80"/>
      <c r="F337" s="80">
        <v>2</v>
      </c>
      <c r="G337" s="99">
        <v>260.70999999999998</v>
      </c>
      <c r="H337" s="90">
        <f t="shared" si="5"/>
        <v>0.10739902573740939</v>
      </c>
    </row>
    <row r="338" spans="1:8" x14ac:dyDescent="0.3">
      <c r="A338" s="73"/>
      <c r="B338" s="73">
        <v>334</v>
      </c>
      <c r="C338" s="86" t="s">
        <v>176</v>
      </c>
      <c r="D338" s="120">
        <v>0</v>
      </c>
      <c r="E338" s="80">
        <v>2</v>
      </c>
      <c r="F338" s="80"/>
      <c r="G338" s="99">
        <v>260.70999999999998</v>
      </c>
      <c r="H338" s="90">
        <f t="shared" si="5"/>
        <v>0</v>
      </c>
    </row>
    <row r="339" spans="1:8" x14ac:dyDescent="0.3">
      <c r="A339" s="73"/>
      <c r="B339" s="73">
        <v>335</v>
      </c>
      <c r="C339" s="73" t="s">
        <v>1413</v>
      </c>
      <c r="D339" s="120">
        <v>15.99</v>
      </c>
      <c r="E339" s="80"/>
      <c r="F339" s="80">
        <v>2</v>
      </c>
      <c r="G339" s="99">
        <v>260.70999999999998</v>
      </c>
      <c r="H339" s="90">
        <f t="shared" si="5"/>
        <v>0.12266503011008402</v>
      </c>
    </row>
    <row r="340" spans="1:8" x14ac:dyDescent="0.3">
      <c r="A340" s="73"/>
      <c r="B340" s="73">
        <v>336</v>
      </c>
      <c r="C340" s="86" t="s">
        <v>316</v>
      </c>
      <c r="D340" s="120">
        <v>12.5</v>
      </c>
      <c r="E340" s="80"/>
      <c r="F340" s="80">
        <v>1</v>
      </c>
      <c r="G340" s="99">
        <v>365</v>
      </c>
      <c r="H340" s="90">
        <f t="shared" si="5"/>
        <v>3.4246575342465752E-2</v>
      </c>
    </row>
    <row r="341" spans="1:8" x14ac:dyDescent="0.3">
      <c r="A341" s="73"/>
      <c r="B341" s="73">
        <v>337</v>
      </c>
      <c r="C341" s="73" t="s">
        <v>5676</v>
      </c>
      <c r="D341" s="120">
        <v>7</v>
      </c>
      <c r="E341" s="80">
        <v>20</v>
      </c>
      <c r="F341" s="80">
        <v>2</v>
      </c>
      <c r="G341" s="99">
        <v>521.42999999999995</v>
      </c>
      <c r="H341" s="90">
        <f t="shared" si="5"/>
        <v>2.6849241508927375E-2</v>
      </c>
    </row>
    <row r="342" spans="1:8" x14ac:dyDescent="0.3">
      <c r="A342" s="73"/>
      <c r="B342" s="73">
        <v>338</v>
      </c>
      <c r="C342" s="73" t="s">
        <v>2994</v>
      </c>
      <c r="D342" s="120">
        <v>4.8</v>
      </c>
      <c r="E342" s="80">
        <v>2</v>
      </c>
      <c r="F342" s="80">
        <v>1</v>
      </c>
      <c r="G342" s="99">
        <v>521.42999999999995</v>
      </c>
      <c r="H342" s="90">
        <f t="shared" si="5"/>
        <v>9.205454231632243E-3</v>
      </c>
    </row>
    <row r="343" spans="1:8" x14ac:dyDescent="0.3">
      <c r="A343" s="73"/>
      <c r="B343" s="73">
        <v>339</v>
      </c>
      <c r="C343" s="86" t="s">
        <v>6917</v>
      </c>
      <c r="D343" s="120">
        <v>5</v>
      </c>
      <c r="E343" s="80"/>
      <c r="F343" s="80">
        <v>1</v>
      </c>
      <c r="G343" s="99">
        <v>521.42999999999995</v>
      </c>
      <c r="H343" s="90">
        <f t="shared" si="5"/>
        <v>9.5890148246169198E-3</v>
      </c>
    </row>
    <row r="344" spans="1:8" x14ac:dyDescent="0.3">
      <c r="A344" s="73"/>
      <c r="B344" s="73">
        <v>340</v>
      </c>
      <c r="C344" s="86" t="s">
        <v>6926</v>
      </c>
      <c r="D344" s="120">
        <v>6.5</v>
      </c>
      <c r="E344" s="80">
        <v>1</v>
      </c>
      <c r="F344" s="80">
        <v>2</v>
      </c>
      <c r="G344" s="99">
        <v>521.42999999999995</v>
      </c>
      <c r="H344" s="90">
        <f t="shared" si="5"/>
        <v>2.4931438544003991E-2</v>
      </c>
    </row>
    <row r="345" spans="1:8" x14ac:dyDescent="0.3">
      <c r="A345" s="73"/>
      <c r="B345" s="73">
        <v>341</v>
      </c>
      <c r="C345" s="86" t="s">
        <v>6969</v>
      </c>
      <c r="D345" s="120">
        <v>33.99</v>
      </c>
      <c r="E345" s="80"/>
      <c r="F345" s="80">
        <v>1</v>
      </c>
      <c r="G345" s="99">
        <v>521.42999999999995</v>
      </c>
      <c r="H345" s="90">
        <f t="shared" si="5"/>
        <v>6.5186122777745825E-2</v>
      </c>
    </row>
    <row r="346" spans="1:8" x14ac:dyDescent="0.3">
      <c r="A346" s="73"/>
      <c r="B346" s="73">
        <v>342</v>
      </c>
      <c r="C346" s="86" t="s">
        <v>6970</v>
      </c>
      <c r="D346" s="120">
        <v>15</v>
      </c>
      <c r="E346" s="80"/>
      <c r="F346" s="80">
        <v>1</v>
      </c>
      <c r="G346" s="99">
        <v>521.42999999999995</v>
      </c>
      <c r="H346" s="90">
        <f t="shared" si="5"/>
        <v>2.8767044473850759E-2</v>
      </c>
    </row>
    <row r="347" spans="1:8" x14ac:dyDescent="0.3">
      <c r="A347" s="73"/>
      <c r="B347" s="73">
        <v>343</v>
      </c>
      <c r="C347" s="86" t="s">
        <v>6975</v>
      </c>
      <c r="D347" s="120">
        <v>3.49</v>
      </c>
      <c r="E347" s="80">
        <v>25</v>
      </c>
      <c r="F347" s="80">
        <v>1</v>
      </c>
      <c r="G347" s="99">
        <v>1042.8599999999999</v>
      </c>
      <c r="H347" s="90">
        <f t="shared" si="5"/>
        <v>3.3465661737913052E-3</v>
      </c>
    </row>
    <row r="348" spans="1:8" x14ac:dyDescent="0.3">
      <c r="A348" s="73"/>
      <c r="B348" s="73">
        <v>344</v>
      </c>
      <c r="C348" s="81" t="s">
        <v>6971</v>
      </c>
      <c r="D348" s="120">
        <v>26.15</v>
      </c>
      <c r="E348" s="80"/>
      <c r="F348" s="80">
        <v>3</v>
      </c>
      <c r="G348" s="99">
        <v>521.42999999999995</v>
      </c>
      <c r="H348" s="90">
        <f t="shared" si="5"/>
        <v>0.15045164259823945</v>
      </c>
    </row>
    <row r="349" spans="1:8" x14ac:dyDescent="0.3">
      <c r="A349" s="73"/>
      <c r="B349" s="73">
        <v>345</v>
      </c>
      <c r="C349" s="86" t="s">
        <v>6972</v>
      </c>
      <c r="D349" s="120">
        <v>3</v>
      </c>
      <c r="E349" s="80">
        <v>1</v>
      </c>
      <c r="F349" s="80">
        <v>1</v>
      </c>
      <c r="G349" s="99">
        <v>1042.8599999999999</v>
      </c>
      <c r="H349" s="90">
        <f t="shared" si="5"/>
        <v>2.8767044473850759E-3</v>
      </c>
    </row>
    <row r="350" spans="1:8" x14ac:dyDescent="0.3">
      <c r="A350" s="73"/>
      <c r="B350" s="73">
        <v>346</v>
      </c>
      <c r="C350" s="86" t="s">
        <v>5677</v>
      </c>
      <c r="D350" s="120">
        <v>179</v>
      </c>
      <c r="E350" s="80"/>
      <c r="F350" s="80">
        <v>1</v>
      </c>
      <c r="G350" s="99">
        <v>521.42999999999995</v>
      </c>
      <c r="H350" s="90">
        <f t="shared" si="5"/>
        <v>0.34328673072128574</v>
      </c>
    </row>
    <row r="351" spans="1:8" x14ac:dyDescent="0.3">
      <c r="A351" s="73"/>
      <c r="B351" s="73">
        <v>347</v>
      </c>
      <c r="C351" s="73" t="s">
        <v>333</v>
      </c>
      <c r="D351" s="120">
        <v>255</v>
      </c>
      <c r="E351" s="80"/>
      <c r="F351" s="80">
        <v>1</v>
      </c>
      <c r="G351" s="99">
        <v>521.42999999999995</v>
      </c>
      <c r="H351" s="90">
        <f t="shared" si="5"/>
        <v>0.4890397560554629</v>
      </c>
    </row>
    <row r="352" spans="1:8" x14ac:dyDescent="0.3">
      <c r="A352" s="73"/>
      <c r="B352" s="73">
        <v>348</v>
      </c>
      <c r="C352" s="73" t="s">
        <v>5678</v>
      </c>
      <c r="D352" s="120">
        <v>12.99</v>
      </c>
      <c r="E352" s="80"/>
      <c r="F352" s="80">
        <v>1</v>
      </c>
      <c r="G352" s="99">
        <v>521.42999999999995</v>
      </c>
      <c r="H352" s="90">
        <f t="shared" si="5"/>
        <v>2.4912260514354759E-2</v>
      </c>
    </row>
    <row r="353" spans="1:8" x14ac:dyDescent="0.3">
      <c r="A353" s="73"/>
      <c r="B353" s="73">
        <v>349</v>
      </c>
      <c r="C353" s="73" t="s">
        <v>170</v>
      </c>
      <c r="D353" s="120">
        <v>0</v>
      </c>
      <c r="E353" s="80">
        <v>1</v>
      </c>
      <c r="F353" s="80">
        <v>1</v>
      </c>
      <c r="G353" s="99">
        <v>521.42999999999995</v>
      </c>
      <c r="H353" s="90">
        <f t="shared" si="5"/>
        <v>0</v>
      </c>
    </row>
    <row r="354" spans="1:8" x14ac:dyDescent="0.3">
      <c r="A354" s="73"/>
      <c r="B354" s="73">
        <v>350</v>
      </c>
      <c r="C354" s="73" t="s">
        <v>101</v>
      </c>
      <c r="D354" s="120">
        <v>10</v>
      </c>
      <c r="E354" s="80">
        <v>1</v>
      </c>
      <c r="F354" s="80">
        <v>1</v>
      </c>
      <c r="G354" s="99">
        <v>521.42999999999995</v>
      </c>
      <c r="H354" s="90">
        <f>(D353*F354)/G354</f>
        <v>0</v>
      </c>
    </row>
    <row r="355" spans="1:8" x14ac:dyDescent="0.3">
      <c r="A355" s="73"/>
      <c r="B355" s="73">
        <v>351</v>
      </c>
      <c r="C355" s="73" t="s">
        <v>171</v>
      </c>
      <c r="D355" s="120">
        <v>12.99</v>
      </c>
      <c r="E355" s="80"/>
      <c r="F355" s="80">
        <v>1</v>
      </c>
      <c r="G355" s="99">
        <v>521.42999999999995</v>
      </c>
      <c r="H355" s="90"/>
    </row>
    <row r="356" spans="1:8" x14ac:dyDescent="0.3">
      <c r="A356" s="73"/>
      <c r="B356" s="73">
        <v>352</v>
      </c>
      <c r="C356" s="86" t="s">
        <v>3946</v>
      </c>
      <c r="D356" s="120">
        <v>10</v>
      </c>
      <c r="E356" s="80"/>
      <c r="F356" s="80">
        <v>1</v>
      </c>
      <c r="G356" s="99">
        <v>521.42999999999995</v>
      </c>
      <c r="H356" s="90">
        <f t="shared" si="5"/>
        <v>1.917802964923384E-2</v>
      </c>
    </row>
    <row r="357" spans="1:8" x14ac:dyDescent="0.3">
      <c r="A357" s="73"/>
      <c r="B357" s="73">
        <v>353</v>
      </c>
      <c r="C357" s="73" t="s">
        <v>175</v>
      </c>
      <c r="D357" s="120">
        <v>14</v>
      </c>
      <c r="E357" s="80"/>
      <c r="F357" s="80">
        <v>1</v>
      </c>
      <c r="G357" s="99">
        <v>521.42999999999995</v>
      </c>
      <c r="H357" s="90">
        <f t="shared" si="5"/>
        <v>2.6849241508927375E-2</v>
      </c>
    </row>
    <row r="358" spans="1:8" x14ac:dyDescent="0.3">
      <c r="A358" s="73"/>
      <c r="B358" s="73">
        <v>354</v>
      </c>
      <c r="C358" s="86" t="s">
        <v>5679</v>
      </c>
      <c r="D358" s="120">
        <v>11.69</v>
      </c>
      <c r="E358" s="80">
        <v>2</v>
      </c>
      <c r="F358" s="80">
        <v>2</v>
      </c>
      <c r="G358" s="99">
        <v>521.42999999999995</v>
      </c>
      <c r="H358" s="90">
        <f t="shared" si="5"/>
        <v>4.4838233319908716E-2</v>
      </c>
    </row>
    <row r="359" spans="1:8" x14ac:dyDescent="0.3">
      <c r="A359" s="73"/>
      <c r="B359" s="73">
        <v>355</v>
      </c>
      <c r="C359" s="86" t="s">
        <v>176</v>
      </c>
      <c r="D359" s="120">
        <v>0</v>
      </c>
      <c r="E359" s="80"/>
      <c r="F359" s="80"/>
      <c r="G359" s="99">
        <v>521.42999999999995</v>
      </c>
      <c r="H359" s="90">
        <f t="shared" si="5"/>
        <v>0</v>
      </c>
    </row>
    <row r="360" spans="1:8" x14ac:dyDescent="0.3">
      <c r="A360" s="73"/>
      <c r="B360" s="73">
        <v>356</v>
      </c>
      <c r="C360" s="86" t="s">
        <v>343</v>
      </c>
      <c r="D360" s="120">
        <v>220.94</v>
      </c>
      <c r="E360" s="80"/>
      <c r="F360" s="80">
        <v>1</v>
      </c>
      <c r="G360" s="99">
        <v>521.42999999999995</v>
      </c>
      <c r="H360" s="90">
        <f t="shared" si="5"/>
        <v>0.42371938707017243</v>
      </c>
    </row>
    <row r="361" spans="1:8" x14ac:dyDescent="0.3">
      <c r="A361" s="73"/>
      <c r="B361" s="73">
        <v>357</v>
      </c>
      <c r="C361" s="86" t="s">
        <v>343</v>
      </c>
      <c r="D361" s="120">
        <v>494.06</v>
      </c>
      <c r="E361" s="80"/>
      <c r="F361" s="80">
        <v>1</v>
      </c>
      <c r="G361" s="99">
        <v>521.42999999999995</v>
      </c>
      <c r="H361" s="90"/>
    </row>
    <row r="362" spans="1:8" x14ac:dyDescent="0.3">
      <c r="A362" s="73"/>
      <c r="B362" s="73">
        <v>358</v>
      </c>
      <c r="C362" s="86" t="s">
        <v>343</v>
      </c>
      <c r="D362" s="120">
        <v>271.18</v>
      </c>
      <c r="E362" s="80"/>
      <c r="F362" s="80">
        <v>1</v>
      </c>
      <c r="G362" s="99">
        <v>521.42999999999995</v>
      </c>
      <c r="H362" s="90">
        <f t="shared" si="5"/>
        <v>0.52006980802792324</v>
      </c>
    </row>
    <row r="363" spans="1:8" x14ac:dyDescent="0.3">
      <c r="A363" s="73"/>
      <c r="B363" s="73">
        <v>359</v>
      </c>
      <c r="C363" s="86" t="s">
        <v>343</v>
      </c>
      <c r="D363" s="120">
        <v>271.18</v>
      </c>
      <c r="E363" s="80"/>
      <c r="F363" s="80">
        <v>1</v>
      </c>
      <c r="G363" s="99">
        <v>521.42999999999995</v>
      </c>
      <c r="H363" s="90">
        <f t="shared" si="5"/>
        <v>0.52006980802792324</v>
      </c>
    </row>
    <row r="364" spans="1:8" x14ac:dyDescent="0.3">
      <c r="A364" s="73"/>
      <c r="B364" s="73">
        <v>360</v>
      </c>
      <c r="C364" s="86" t="s">
        <v>5652</v>
      </c>
      <c r="D364" s="120">
        <v>86</v>
      </c>
      <c r="E364" s="80">
        <v>1</v>
      </c>
      <c r="F364" s="80">
        <v>1</v>
      </c>
      <c r="G364" s="99">
        <v>260.70999999999998</v>
      </c>
      <c r="H364" s="90">
        <f t="shared" si="5"/>
        <v>0.32986843619347173</v>
      </c>
    </row>
    <row r="365" spans="1:8" x14ac:dyDescent="0.3">
      <c r="A365" s="73"/>
      <c r="B365" s="73">
        <v>361</v>
      </c>
      <c r="C365" s="86" t="s">
        <v>5653</v>
      </c>
      <c r="D365" s="120">
        <v>0</v>
      </c>
      <c r="E365" s="80"/>
      <c r="F365" s="80">
        <v>2</v>
      </c>
      <c r="G365" s="99">
        <v>260.70999999999998</v>
      </c>
      <c r="H365" s="90">
        <f t="shared" si="5"/>
        <v>0</v>
      </c>
    </row>
    <row r="366" spans="1:8" x14ac:dyDescent="0.3">
      <c r="A366" s="73"/>
      <c r="B366" s="73">
        <v>362</v>
      </c>
      <c r="C366" s="86" t="s">
        <v>521</v>
      </c>
      <c r="D366" s="120">
        <v>5</v>
      </c>
      <c r="E366" s="80"/>
      <c r="F366" s="80">
        <v>1</v>
      </c>
      <c r="G366" s="99">
        <v>521.42999999999995</v>
      </c>
      <c r="H366" s="90">
        <f t="shared" si="5"/>
        <v>9.5890148246169198E-3</v>
      </c>
    </row>
    <row r="367" spans="1:8" x14ac:dyDescent="0.3">
      <c r="A367" s="73"/>
      <c r="B367" s="73">
        <v>363</v>
      </c>
      <c r="C367" s="86" t="s">
        <v>522</v>
      </c>
      <c r="D367" s="120">
        <v>7</v>
      </c>
      <c r="E367" s="80"/>
      <c r="F367" s="80">
        <v>1</v>
      </c>
      <c r="G367" s="99">
        <v>521.42999999999995</v>
      </c>
      <c r="H367" s="90">
        <f t="shared" si="5"/>
        <v>1.3424620754463688E-2</v>
      </c>
    </row>
    <row r="368" spans="1:8" x14ac:dyDescent="0.3">
      <c r="A368" s="73"/>
      <c r="B368" s="73">
        <v>364</v>
      </c>
      <c r="C368" s="86" t="s">
        <v>179</v>
      </c>
      <c r="D368" s="120">
        <v>30</v>
      </c>
      <c r="E368" s="80"/>
      <c r="F368" s="80">
        <v>1</v>
      </c>
      <c r="G368" s="99">
        <v>52.142857139999997</v>
      </c>
      <c r="H368" s="90">
        <f t="shared" si="5"/>
        <v>0.5753424657849503</v>
      </c>
    </row>
    <row r="369" spans="1:11" x14ac:dyDescent="0.3">
      <c r="A369" s="73"/>
      <c r="B369" s="73">
        <v>365</v>
      </c>
      <c r="C369" s="86" t="s">
        <v>523</v>
      </c>
      <c r="D369" s="120">
        <v>34.99</v>
      </c>
      <c r="E369" s="80"/>
      <c r="F369" s="80">
        <v>1</v>
      </c>
      <c r="G369" s="99">
        <v>521.42857140000001</v>
      </c>
      <c r="H369" s="90">
        <f t="shared" si="5"/>
        <v>6.7104109592718036E-2</v>
      </c>
    </row>
    <row r="370" spans="1:11" x14ac:dyDescent="0.3">
      <c r="A370" s="73"/>
      <c r="B370" s="73">
        <v>366</v>
      </c>
      <c r="C370" s="86" t="s">
        <v>524</v>
      </c>
      <c r="D370" s="120">
        <v>0</v>
      </c>
      <c r="E370" s="80"/>
      <c r="F370" s="80">
        <v>2</v>
      </c>
      <c r="G370" s="99">
        <v>104.29</v>
      </c>
      <c r="H370" s="90">
        <f t="shared" si="5"/>
        <v>0</v>
      </c>
    </row>
    <row r="371" spans="1:11" x14ac:dyDescent="0.3">
      <c r="A371" s="73"/>
      <c r="B371" s="73">
        <v>367</v>
      </c>
      <c r="C371" s="86" t="s">
        <v>180</v>
      </c>
      <c r="D371" s="120">
        <v>25.5</v>
      </c>
      <c r="E371" s="80"/>
      <c r="F371" s="80">
        <v>2</v>
      </c>
      <c r="G371" s="99">
        <v>4.3499999999999996</v>
      </c>
      <c r="H371" s="90">
        <f t="shared" si="5"/>
        <v>11.724137931034484</v>
      </c>
    </row>
    <row r="372" spans="1:11" x14ac:dyDescent="0.3">
      <c r="A372" s="73"/>
      <c r="B372" s="73">
        <v>368</v>
      </c>
      <c r="C372" s="86" t="s">
        <v>337</v>
      </c>
      <c r="D372" s="120">
        <v>27</v>
      </c>
      <c r="E372" s="80"/>
      <c r="F372" s="80">
        <v>1</v>
      </c>
      <c r="G372" s="99">
        <v>4.345238095</v>
      </c>
      <c r="H372" s="90">
        <f t="shared" si="5"/>
        <v>6.2136986304774631</v>
      </c>
    </row>
    <row r="373" spans="1:11" ht="13.5" customHeight="1" x14ac:dyDescent="0.3">
      <c r="B373" s="73">
        <v>369</v>
      </c>
      <c r="C373" s="73" t="s">
        <v>338</v>
      </c>
      <c r="D373" s="120">
        <v>2</v>
      </c>
      <c r="E373" s="80"/>
      <c r="F373" s="80">
        <v>1</v>
      </c>
      <c r="G373" s="99">
        <v>4.345238095</v>
      </c>
      <c r="H373" s="90">
        <f t="shared" si="5"/>
        <v>0.46027397262796022</v>
      </c>
      <c r="I373" s="73" t="s">
        <v>454</v>
      </c>
      <c r="J373" s="223">
        <f>SUM(H172:H373)</f>
        <v>37.437907758015527</v>
      </c>
      <c r="K373" s="83">
        <f>COUNT(H172:H373)</f>
        <v>200</v>
      </c>
    </row>
    <row r="374" spans="1:11" ht="13.5" customHeight="1" x14ac:dyDescent="0.3">
      <c r="B374" s="73"/>
      <c r="C374" s="73"/>
      <c r="D374" s="120"/>
      <c r="E374" s="80"/>
      <c r="F374" s="80"/>
      <c r="G374" s="99"/>
      <c r="H374" s="90"/>
      <c r="I374" s="80"/>
      <c r="J374" s="223"/>
    </row>
    <row r="375" spans="1:11" x14ac:dyDescent="0.3">
      <c r="A375" s="40" t="s">
        <v>13</v>
      </c>
      <c r="B375" s="73">
        <v>370</v>
      </c>
      <c r="C375" s="73" t="s">
        <v>5977</v>
      </c>
      <c r="D375" s="120">
        <v>22.5</v>
      </c>
      <c r="E375" s="80"/>
      <c r="F375" s="80">
        <v>1</v>
      </c>
      <c r="G375" s="99">
        <v>6</v>
      </c>
      <c r="H375" s="90">
        <f t="shared" si="5"/>
        <v>3.75</v>
      </c>
    </row>
    <row r="376" spans="1:11" x14ac:dyDescent="0.3">
      <c r="A376" s="40"/>
      <c r="B376" s="73">
        <v>371</v>
      </c>
      <c r="C376" s="86" t="s">
        <v>247</v>
      </c>
      <c r="D376" s="120">
        <v>12.99</v>
      </c>
      <c r="E376" s="80"/>
      <c r="F376" s="80">
        <v>1</v>
      </c>
      <c r="G376" s="99">
        <v>260.7142857</v>
      </c>
      <c r="H376" s="90">
        <f t="shared" si="5"/>
        <v>4.9824657536976694E-2</v>
      </c>
    </row>
    <row r="377" spans="1:11" x14ac:dyDescent="0.3">
      <c r="A377" s="40"/>
      <c r="B377" s="73">
        <v>372</v>
      </c>
      <c r="C377" s="86" t="s">
        <v>4119</v>
      </c>
      <c r="D377" s="120">
        <v>1.75</v>
      </c>
      <c r="E377" s="80">
        <v>2</v>
      </c>
      <c r="F377" s="80">
        <v>1</v>
      </c>
      <c r="G377" s="99">
        <v>8.69047619</v>
      </c>
      <c r="H377" s="90">
        <f t="shared" si="5"/>
        <v>0.20136986302473259</v>
      </c>
    </row>
    <row r="378" spans="1:11" x14ac:dyDescent="0.3">
      <c r="A378" s="40"/>
      <c r="B378" s="73">
        <v>373</v>
      </c>
      <c r="C378" s="86" t="s">
        <v>189</v>
      </c>
      <c r="D378" s="120">
        <v>1.75</v>
      </c>
      <c r="E378" s="80">
        <v>4</v>
      </c>
      <c r="F378" s="80">
        <v>1</v>
      </c>
      <c r="G378" s="99">
        <v>1</v>
      </c>
      <c r="H378" s="90">
        <f t="shared" si="5"/>
        <v>1.75</v>
      </c>
    </row>
    <row r="379" spans="1:11" x14ac:dyDescent="0.3">
      <c r="A379" s="40"/>
      <c r="B379" s="73">
        <v>374</v>
      </c>
      <c r="C379" s="86" t="s">
        <v>190</v>
      </c>
      <c r="D379" s="120">
        <v>1</v>
      </c>
      <c r="E379" s="80"/>
      <c r="F379" s="80">
        <v>1</v>
      </c>
      <c r="G379" s="99">
        <v>4.345238095</v>
      </c>
      <c r="H379" s="90">
        <f t="shared" si="5"/>
        <v>0.23013698631398011</v>
      </c>
    </row>
    <row r="380" spans="1:11" x14ac:dyDescent="0.3">
      <c r="A380" s="40"/>
      <c r="B380" s="73">
        <v>375</v>
      </c>
      <c r="C380" s="86" t="s">
        <v>199</v>
      </c>
      <c r="D380" s="120">
        <v>1.75</v>
      </c>
      <c r="E380" s="80">
        <v>4</v>
      </c>
      <c r="F380" s="80">
        <v>1</v>
      </c>
      <c r="G380" s="99">
        <v>34.76190476</v>
      </c>
      <c r="H380" s="90">
        <f t="shared" si="5"/>
        <v>5.0342465756183147E-2</v>
      </c>
    </row>
    <row r="381" spans="1:11" x14ac:dyDescent="0.3">
      <c r="A381" s="40"/>
      <c r="B381" s="73">
        <v>376</v>
      </c>
      <c r="C381" s="86" t="s">
        <v>575</v>
      </c>
      <c r="D381" s="120">
        <v>0.89</v>
      </c>
      <c r="E381" s="80"/>
      <c r="F381" s="80">
        <v>1</v>
      </c>
      <c r="G381" s="99">
        <v>26.071428569999998</v>
      </c>
      <c r="H381" s="90">
        <f t="shared" si="5"/>
        <v>3.4136986303240385E-2</v>
      </c>
    </row>
    <row r="382" spans="1:11" x14ac:dyDescent="0.3">
      <c r="A382" s="40"/>
      <c r="B382" s="73">
        <v>377</v>
      </c>
      <c r="C382" s="86" t="s">
        <v>196</v>
      </c>
      <c r="D382" s="120">
        <v>0.47</v>
      </c>
      <c r="E382" s="80"/>
      <c r="F382" s="80">
        <v>1</v>
      </c>
      <c r="G382" s="99">
        <v>4.345238095</v>
      </c>
      <c r="H382" s="90">
        <f t="shared" si="5"/>
        <v>0.10816438356757065</v>
      </c>
    </row>
    <row r="383" spans="1:11" x14ac:dyDescent="0.3">
      <c r="A383" s="40"/>
      <c r="B383" s="73">
        <v>378</v>
      </c>
      <c r="C383" s="86" t="s">
        <v>194</v>
      </c>
      <c r="D383" s="120">
        <v>2</v>
      </c>
      <c r="E383" s="80"/>
      <c r="F383" s="80">
        <v>1</v>
      </c>
      <c r="G383" s="99">
        <v>4.345238095</v>
      </c>
      <c r="H383" s="90">
        <f t="shared" si="5"/>
        <v>0.46027397262796022</v>
      </c>
    </row>
    <row r="384" spans="1:11" x14ac:dyDescent="0.3">
      <c r="A384" s="40"/>
      <c r="B384" s="73">
        <v>379</v>
      </c>
      <c r="C384" s="86" t="s">
        <v>195</v>
      </c>
      <c r="D384" s="120">
        <v>1.2</v>
      </c>
      <c r="E384" s="80">
        <v>5</v>
      </c>
      <c r="F384" s="80">
        <v>1</v>
      </c>
      <c r="G384" s="99">
        <v>43.452380949999998</v>
      </c>
      <c r="H384" s="90">
        <f t="shared" si="5"/>
        <v>2.7616438357677613E-2</v>
      </c>
    </row>
    <row r="385" spans="1:8" x14ac:dyDescent="0.3">
      <c r="A385" s="40"/>
      <c r="B385" s="73">
        <v>380</v>
      </c>
      <c r="C385" s="86" t="s">
        <v>563</v>
      </c>
      <c r="D385" s="120">
        <v>0.99</v>
      </c>
      <c r="E385" s="80">
        <v>30</v>
      </c>
      <c r="F385" s="80">
        <v>1</v>
      </c>
      <c r="G385" s="99">
        <v>4.345238095</v>
      </c>
      <c r="H385" s="90">
        <f t="shared" si="5"/>
        <v>0.2278356164508403</v>
      </c>
    </row>
    <row r="386" spans="1:8" x14ac:dyDescent="0.3">
      <c r="A386" s="40"/>
      <c r="B386" s="73">
        <v>381</v>
      </c>
      <c r="C386" s="86" t="s">
        <v>564</v>
      </c>
      <c r="D386" s="120">
        <v>1.99</v>
      </c>
      <c r="E386" s="80"/>
      <c r="F386" s="80">
        <v>1</v>
      </c>
      <c r="G386" s="99">
        <v>52.142857139999997</v>
      </c>
      <c r="H386" s="90">
        <f t="shared" si="5"/>
        <v>3.8164383563735034E-2</v>
      </c>
    </row>
    <row r="387" spans="1:8" x14ac:dyDescent="0.3">
      <c r="A387" s="40"/>
      <c r="B387" s="73">
        <v>382</v>
      </c>
      <c r="C387" s="86" t="s">
        <v>565</v>
      </c>
      <c r="D387" s="120">
        <v>1.2</v>
      </c>
      <c r="E387" s="80"/>
      <c r="F387" s="80">
        <v>1</v>
      </c>
      <c r="G387" s="99">
        <v>52.142857139999997</v>
      </c>
      <c r="H387" s="90">
        <f t="shared" si="5"/>
        <v>2.3013698631398013E-2</v>
      </c>
    </row>
    <row r="388" spans="1:8" x14ac:dyDescent="0.3">
      <c r="A388" s="40"/>
      <c r="B388" s="73">
        <v>383</v>
      </c>
      <c r="C388" s="86" t="s">
        <v>280</v>
      </c>
      <c r="D388" s="120">
        <v>1.59</v>
      </c>
      <c r="E388" s="80"/>
      <c r="F388" s="80">
        <v>1</v>
      </c>
      <c r="G388" s="99">
        <v>17.38095238</v>
      </c>
      <c r="H388" s="90">
        <f t="shared" si="5"/>
        <v>9.1479452059807093E-2</v>
      </c>
    </row>
    <row r="389" spans="1:8" x14ac:dyDescent="0.3">
      <c r="A389" s="40"/>
      <c r="B389" s="73">
        <v>384</v>
      </c>
      <c r="C389" s="86" t="s">
        <v>193</v>
      </c>
      <c r="D389" s="120">
        <v>1</v>
      </c>
      <c r="E389" s="80"/>
      <c r="F389" s="80">
        <v>1</v>
      </c>
      <c r="G389" s="99">
        <v>4.345238095</v>
      </c>
      <c r="H389" s="90">
        <f t="shared" si="5"/>
        <v>0.23013698631398011</v>
      </c>
    </row>
    <row r="390" spans="1:8" x14ac:dyDescent="0.3">
      <c r="A390" s="40"/>
      <c r="B390" s="73">
        <v>385</v>
      </c>
      <c r="C390" s="86" t="s">
        <v>568</v>
      </c>
      <c r="D390" s="120">
        <v>1.05</v>
      </c>
      <c r="E390" s="80"/>
      <c r="F390" s="80">
        <v>1</v>
      </c>
      <c r="G390" s="99">
        <v>52.142857139999997</v>
      </c>
      <c r="H390" s="90">
        <f t="shared" si="5"/>
        <v>2.0136986302473261E-2</v>
      </c>
    </row>
    <row r="391" spans="1:8" x14ac:dyDescent="0.3">
      <c r="A391" s="40"/>
      <c r="B391" s="73">
        <v>386</v>
      </c>
      <c r="C391" s="86" t="s">
        <v>577</v>
      </c>
      <c r="D391" s="120">
        <v>1.2</v>
      </c>
      <c r="E391" s="80">
        <v>75</v>
      </c>
      <c r="F391" s="80">
        <v>1</v>
      </c>
      <c r="G391" s="99">
        <v>4.345238095</v>
      </c>
      <c r="H391" s="90">
        <f t="shared" si="5"/>
        <v>0.27616438357677614</v>
      </c>
    </row>
    <row r="392" spans="1:8" x14ac:dyDescent="0.3">
      <c r="A392" s="40"/>
      <c r="B392" s="73">
        <v>387</v>
      </c>
      <c r="C392" s="86" t="s">
        <v>281</v>
      </c>
      <c r="D392" s="120">
        <v>1</v>
      </c>
      <c r="E392" s="80"/>
      <c r="F392" s="80">
        <v>1</v>
      </c>
      <c r="G392" s="99">
        <v>26.071428569999998</v>
      </c>
      <c r="H392" s="90">
        <f t="shared" si="5"/>
        <v>3.8356164385663354E-2</v>
      </c>
    </row>
    <row r="393" spans="1:8" x14ac:dyDescent="0.3">
      <c r="A393" s="40"/>
      <c r="B393" s="73">
        <v>388</v>
      </c>
      <c r="C393" s="86" t="s">
        <v>191</v>
      </c>
      <c r="D393" s="120">
        <v>1</v>
      </c>
      <c r="E393" s="80"/>
      <c r="F393" s="80">
        <v>1</v>
      </c>
      <c r="G393" s="99">
        <v>13.03571429</v>
      </c>
      <c r="H393" s="90">
        <f t="shared" si="5"/>
        <v>7.6712328741902799E-2</v>
      </c>
    </row>
    <row r="394" spans="1:8" x14ac:dyDescent="0.3">
      <c r="A394" s="40"/>
      <c r="B394" s="73">
        <v>389</v>
      </c>
      <c r="C394" s="86" t="s">
        <v>192</v>
      </c>
      <c r="D394" s="120">
        <v>0.84</v>
      </c>
      <c r="E394" s="80"/>
      <c r="F394" s="80">
        <v>1</v>
      </c>
      <c r="G394" s="99">
        <v>13.03571429</v>
      </c>
      <c r="H394" s="90">
        <f t="shared" si="5"/>
        <v>6.4438356143198344E-2</v>
      </c>
    </row>
    <row r="395" spans="1:8" x14ac:dyDescent="0.3">
      <c r="A395" s="40"/>
      <c r="B395" s="73">
        <v>390</v>
      </c>
      <c r="C395" s="86" t="s">
        <v>5979</v>
      </c>
      <c r="D395" s="120">
        <v>1.05</v>
      </c>
      <c r="E395" s="80"/>
      <c r="F395" s="80">
        <v>1</v>
      </c>
      <c r="G395" s="99">
        <v>4.345238095</v>
      </c>
      <c r="H395" s="90">
        <f t="shared" si="5"/>
        <v>0.24164383562967912</v>
      </c>
    </row>
    <row r="396" spans="1:8" x14ac:dyDescent="0.3">
      <c r="A396" s="40"/>
      <c r="B396" s="73">
        <v>391</v>
      </c>
      <c r="C396" s="86" t="s">
        <v>1458</v>
      </c>
      <c r="D396" s="120">
        <v>4.7300000000000004</v>
      </c>
      <c r="E396" s="80"/>
      <c r="F396" s="80">
        <v>1</v>
      </c>
      <c r="G396" s="99">
        <v>52.142857139999997</v>
      </c>
      <c r="H396" s="90">
        <f t="shared" si="5"/>
        <v>9.0712328772093842E-2</v>
      </c>
    </row>
    <row r="397" spans="1:8" x14ac:dyDescent="0.3">
      <c r="A397" s="40"/>
      <c r="B397" s="73">
        <v>392</v>
      </c>
      <c r="C397" s="86" t="s">
        <v>1461</v>
      </c>
      <c r="D397" s="120">
        <v>0.5</v>
      </c>
      <c r="E397" s="80"/>
      <c r="F397" s="80">
        <v>1</v>
      </c>
      <c r="G397" s="99">
        <v>104.2857143</v>
      </c>
      <c r="H397" s="90">
        <f t="shared" si="5"/>
        <v>4.7945205472884221E-3</v>
      </c>
    </row>
    <row r="398" spans="1:8" x14ac:dyDescent="0.3">
      <c r="A398" s="40"/>
      <c r="B398" s="73">
        <v>393</v>
      </c>
      <c r="C398" s="86" t="s">
        <v>5980</v>
      </c>
      <c r="D398" s="120">
        <v>2.5</v>
      </c>
      <c r="E398" s="80"/>
      <c r="F398" s="80">
        <v>1</v>
      </c>
      <c r="G398" s="99">
        <v>104.2857143</v>
      </c>
      <c r="H398" s="90">
        <f t="shared" si="5"/>
        <v>2.3972602736442111E-2</v>
      </c>
    </row>
    <row r="399" spans="1:8" x14ac:dyDescent="0.3">
      <c r="A399" s="40"/>
      <c r="B399" s="73">
        <v>394</v>
      </c>
      <c r="C399" s="86" t="s">
        <v>251</v>
      </c>
      <c r="D399" s="120">
        <v>1.58</v>
      </c>
      <c r="E399" s="80"/>
      <c r="F399" s="80">
        <v>1</v>
      </c>
      <c r="G399" s="99">
        <v>521.42857140000001</v>
      </c>
      <c r="H399" s="90">
        <f t="shared" si="5"/>
        <v>3.0301369864674048E-3</v>
      </c>
    </row>
    <row r="400" spans="1:8" x14ac:dyDescent="0.3">
      <c r="A400" s="40"/>
      <c r="B400" s="73">
        <v>395</v>
      </c>
      <c r="C400" s="86" t="s">
        <v>525</v>
      </c>
      <c r="D400" s="120">
        <v>1</v>
      </c>
      <c r="E400" s="80">
        <v>10</v>
      </c>
      <c r="F400" s="80">
        <v>1</v>
      </c>
      <c r="G400" s="99">
        <v>26.071428569999998</v>
      </c>
      <c r="H400" s="90">
        <f t="shared" si="5"/>
        <v>3.8356164385663354E-2</v>
      </c>
    </row>
    <row r="401" spans="1:8" x14ac:dyDescent="0.3">
      <c r="A401" s="40"/>
      <c r="B401" s="73">
        <v>396</v>
      </c>
      <c r="C401" s="86" t="s">
        <v>526</v>
      </c>
      <c r="D401" s="120">
        <v>3.59</v>
      </c>
      <c r="E401" s="80"/>
      <c r="F401" s="80">
        <v>1</v>
      </c>
      <c r="G401" s="99">
        <v>13.03571429</v>
      </c>
      <c r="H401" s="90">
        <f t="shared" si="5"/>
        <v>0.27539726018343103</v>
      </c>
    </row>
    <row r="402" spans="1:8" x14ac:dyDescent="0.3">
      <c r="A402" s="40"/>
      <c r="B402" s="73">
        <v>397</v>
      </c>
      <c r="C402" s="86" t="s">
        <v>197</v>
      </c>
      <c r="D402" s="120">
        <v>1.05</v>
      </c>
      <c r="E402" s="80"/>
      <c r="F402" s="80">
        <v>1</v>
      </c>
      <c r="G402" s="99">
        <v>26.071428569999998</v>
      </c>
      <c r="H402" s="90">
        <f t="shared" si="5"/>
        <v>4.0273972604946522E-2</v>
      </c>
    </row>
    <row r="403" spans="1:8" x14ac:dyDescent="0.3">
      <c r="A403" s="40"/>
      <c r="B403" s="73">
        <v>398</v>
      </c>
      <c r="C403" s="73" t="s">
        <v>252</v>
      </c>
      <c r="D403" s="120">
        <v>1.5</v>
      </c>
      <c r="E403" s="80"/>
      <c r="F403" s="80">
        <v>1</v>
      </c>
      <c r="G403" s="99">
        <v>521.42857140000001</v>
      </c>
      <c r="H403" s="90">
        <f t="shared" si="5"/>
        <v>2.8767123289247512E-3</v>
      </c>
    </row>
    <row r="404" spans="1:8" x14ac:dyDescent="0.3">
      <c r="A404" s="40"/>
      <c r="B404" s="73">
        <v>399</v>
      </c>
      <c r="C404" s="86" t="s">
        <v>875</v>
      </c>
      <c r="D404" s="120">
        <v>2.79</v>
      </c>
      <c r="E404" s="80"/>
      <c r="F404" s="80">
        <v>1</v>
      </c>
      <c r="G404" s="99">
        <v>521.42857140000001</v>
      </c>
      <c r="H404" s="90">
        <f t="shared" si="5"/>
        <v>5.3506849318000378E-3</v>
      </c>
    </row>
    <row r="405" spans="1:8" x14ac:dyDescent="0.3">
      <c r="A405" s="40"/>
      <c r="B405" s="73">
        <v>400</v>
      </c>
      <c r="C405" s="86" t="s">
        <v>254</v>
      </c>
      <c r="D405" s="120">
        <v>2.4900000000000002</v>
      </c>
      <c r="E405" s="80"/>
      <c r="F405" s="80">
        <v>1</v>
      </c>
      <c r="G405" s="99">
        <v>26.071428569999998</v>
      </c>
      <c r="H405" s="90">
        <f t="shared" si="5"/>
        <v>9.5506849320301762E-2</v>
      </c>
    </row>
    <row r="406" spans="1:8" x14ac:dyDescent="0.3">
      <c r="A406" s="40"/>
      <c r="B406" s="73">
        <v>401</v>
      </c>
      <c r="C406" s="86" t="s">
        <v>256</v>
      </c>
      <c r="D406" s="120">
        <v>15</v>
      </c>
      <c r="E406" s="80"/>
      <c r="F406" s="80">
        <v>1</v>
      </c>
      <c r="G406" s="99">
        <v>4.345238095</v>
      </c>
      <c r="H406" s="90">
        <f t="shared" si="5"/>
        <v>3.4520547947097016</v>
      </c>
    </row>
    <row r="407" spans="1:8" x14ac:dyDescent="0.3">
      <c r="A407" s="40"/>
      <c r="B407" s="73">
        <v>402</v>
      </c>
      <c r="C407" s="86" t="s">
        <v>255</v>
      </c>
      <c r="D407" s="120">
        <v>25</v>
      </c>
      <c r="E407" s="80"/>
      <c r="F407" s="80">
        <v>1</v>
      </c>
      <c r="G407" s="99">
        <v>52.142857139999997</v>
      </c>
      <c r="H407" s="90">
        <f t="shared" si="5"/>
        <v>0.47945205482079195</v>
      </c>
    </row>
    <row r="408" spans="1:8" x14ac:dyDescent="0.3">
      <c r="A408" s="40"/>
      <c r="B408" s="73">
        <v>403</v>
      </c>
      <c r="C408" s="86" t="s">
        <v>5982</v>
      </c>
      <c r="D408" s="120">
        <v>18</v>
      </c>
      <c r="E408" s="80"/>
      <c r="F408" s="80">
        <v>1</v>
      </c>
      <c r="G408" s="99">
        <v>4.345238095</v>
      </c>
      <c r="H408" s="90">
        <f t="shared" si="5"/>
        <v>4.142465753651642</v>
      </c>
    </row>
    <row r="409" spans="1:8" x14ac:dyDescent="0.3">
      <c r="A409" s="40"/>
      <c r="B409" s="73">
        <v>404</v>
      </c>
      <c r="C409" s="86" t="s">
        <v>5984</v>
      </c>
      <c r="D409" s="120">
        <v>0.79</v>
      </c>
      <c r="E409" s="80"/>
      <c r="F409" s="80">
        <v>1</v>
      </c>
      <c r="G409" s="99">
        <v>26.071428569999998</v>
      </c>
      <c r="H409" s="90">
        <f t="shared" si="5"/>
        <v>3.0301369864674049E-2</v>
      </c>
    </row>
    <row r="410" spans="1:8" x14ac:dyDescent="0.3">
      <c r="A410" s="40"/>
      <c r="B410" s="73">
        <v>405</v>
      </c>
      <c r="C410" s="86" t="s">
        <v>189</v>
      </c>
      <c r="D410" s="120">
        <v>1.75</v>
      </c>
      <c r="E410" s="80">
        <v>4</v>
      </c>
      <c r="F410" s="80">
        <v>1</v>
      </c>
      <c r="G410" s="99">
        <v>1</v>
      </c>
      <c r="H410" s="90">
        <f t="shared" ref="H410:H435" si="6">(D410*F410)/G410</f>
        <v>1.75</v>
      </c>
    </row>
    <row r="411" spans="1:8" x14ac:dyDescent="0.3">
      <c r="A411" s="40"/>
      <c r="B411" s="73">
        <v>406</v>
      </c>
      <c r="C411" s="86" t="s">
        <v>190</v>
      </c>
      <c r="D411" s="120">
        <v>1.05</v>
      </c>
      <c r="E411" s="80"/>
      <c r="F411" s="80">
        <v>1</v>
      </c>
      <c r="G411" s="99">
        <v>13.03571429</v>
      </c>
      <c r="H411" s="90">
        <f t="shared" si="6"/>
        <v>8.0547945178997937E-2</v>
      </c>
    </row>
    <row r="412" spans="1:8" x14ac:dyDescent="0.3">
      <c r="A412" s="40"/>
      <c r="B412" s="73">
        <v>407</v>
      </c>
      <c r="C412" s="86" t="s">
        <v>199</v>
      </c>
      <c r="D412" s="120">
        <v>7.99</v>
      </c>
      <c r="E412" s="80"/>
      <c r="F412" s="80">
        <v>1</v>
      </c>
      <c r="G412" s="99">
        <v>521.42857140000001</v>
      </c>
      <c r="H412" s="90">
        <f t="shared" si="6"/>
        <v>1.5323287672072508E-2</v>
      </c>
    </row>
    <row r="413" spans="1:8" x14ac:dyDescent="0.3">
      <c r="A413" s="40"/>
      <c r="B413" s="73">
        <v>408</v>
      </c>
      <c r="C413" s="86" t="s">
        <v>200</v>
      </c>
      <c r="D413" s="120">
        <v>15.5</v>
      </c>
      <c r="E413" s="80">
        <v>4</v>
      </c>
      <c r="F413" s="80">
        <v>1</v>
      </c>
      <c r="G413" s="99">
        <v>17.38095238</v>
      </c>
      <c r="H413" s="90">
        <f t="shared" si="6"/>
        <v>0.89178082196667297</v>
      </c>
    </row>
    <row r="414" spans="1:8" x14ac:dyDescent="0.3">
      <c r="A414" s="40"/>
      <c r="B414" s="73">
        <v>409</v>
      </c>
      <c r="C414" s="86" t="s">
        <v>570</v>
      </c>
      <c r="D414" s="120">
        <v>2</v>
      </c>
      <c r="E414" s="80"/>
      <c r="F414" s="80">
        <v>1</v>
      </c>
      <c r="G414" s="99">
        <v>26.071428569999998</v>
      </c>
      <c r="H414" s="90">
        <f t="shared" si="6"/>
        <v>7.6712328771326707E-2</v>
      </c>
    </row>
    <row r="415" spans="1:8" x14ac:dyDescent="0.3">
      <c r="A415" s="40"/>
      <c r="B415" s="73">
        <v>410</v>
      </c>
      <c r="C415" s="86" t="s">
        <v>280</v>
      </c>
      <c r="D415" s="120">
        <v>1.59</v>
      </c>
      <c r="E415" s="80"/>
      <c r="F415" s="80">
        <v>1</v>
      </c>
      <c r="G415" s="99">
        <v>17.38095238</v>
      </c>
      <c r="H415" s="90">
        <f t="shared" si="6"/>
        <v>9.1479452059807093E-2</v>
      </c>
    </row>
    <row r="416" spans="1:8" x14ac:dyDescent="0.3">
      <c r="A416" s="40"/>
      <c r="B416" s="73">
        <v>411</v>
      </c>
      <c r="C416" s="86" t="s">
        <v>194</v>
      </c>
      <c r="D416" s="120">
        <v>2</v>
      </c>
      <c r="E416" s="80"/>
      <c r="F416" s="80">
        <v>1</v>
      </c>
      <c r="G416" s="99">
        <v>4.345238095</v>
      </c>
      <c r="H416" s="90">
        <f t="shared" si="6"/>
        <v>0.46027397262796022</v>
      </c>
    </row>
    <row r="417" spans="1:8" x14ac:dyDescent="0.3">
      <c r="A417" s="40"/>
      <c r="B417" s="73">
        <v>412</v>
      </c>
      <c r="C417" s="86" t="s">
        <v>195</v>
      </c>
      <c r="D417" s="120">
        <v>1.2</v>
      </c>
      <c r="E417" s="80">
        <v>5</v>
      </c>
      <c r="F417" s="80">
        <v>1</v>
      </c>
      <c r="G417" s="99">
        <v>43.452380949999998</v>
      </c>
      <c r="H417" s="90">
        <f t="shared" si="6"/>
        <v>2.7616438357677613E-2</v>
      </c>
    </row>
    <row r="418" spans="1:8" x14ac:dyDescent="0.3">
      <c r="A418" s="40"/>
      <c r="B418" s="73">
        <v>413</v>
      </c>
      <c r="C418" s="86" t="s">
        <v>563</v>
      </c>
      <c r="D418" s="120">
        <v>0.99</v>
      </c>
      <c r="E418" s="80"/>
      <c r="F418" s="80">
        <v>1</v>
      </c>
      <c r="G418" s="99">
        <v>4.345238095</v>
      </c>
      <c r="H418" s="90">
        <f t="shared" si="6"/>
        <v>0.2278356164508403</v>
      </c>
    </row>
    <row r="419" spans="1:8" x14ac:dyDescent="0.3">
      <c r="A419" s="40"/>
      <c r="B419" s="73">
        <v>414</v>
      </c>
      <c r="C419" s="86" t="s">
        <v>564</v>
      </c>
      <c r="D419" s="120">
        <v>1.99</v>
      </c>
      <c r="E419" s="80"/>
      <c r="F419" s="80">
        <v>1</v>
      </c>
      <c r="G419" s="99">
        <v>52.142857139999997</v>
      </c>
      <c r="H419" s="90">
        <f t="shared" si="6"/>
        <v>3.8164383563735034E-2</v>
      </c>
    </row>
    <row r="420" spans="1:8" x14ac:dyDescent="0.3">
      <c r="A420" s="40"/>
      <c r="B420" s="73">
        <v>415</v>
      </c>
      <c r="C420" s="86" t="s">
        <v>193</v>
      </c>
      <c r="D420" s="120">
        <v>1</v>
      </c>
      <c r="E420" s="80"/>
      <c r="F420" s="80">
        <v>1</v>
      </c>
      <c r="G420" s="99">
        <v>4.345238095</v>
      </c>
      <c r="H420" s="90">
        <f t="shared" si="6"/>
        <v>0.23013698631398011</v>
      </c>
    </row>
    <row r="421" spans="1:8" x14ac:dyDescent="0.3">
      <c r="A421" s="40"/>
      <c r="B421" s="73">
        <v>416</v>
      </c>
      <c r="C421" s="86" t="s">
        <v>191</v>
      </c>
      <c r="D421" s="120">
        <v>0.84</v>
      </c>
      <c r="E421" s="80"/>
      <c r="F421" s="80">
        <v>1</v>
      </c>
      <c r="G421" s="99">
        <v>13.03571429</v>
      </c>
      <c r="H421" s="90">
        <f t="shared" si="6"/>
        <v>6.4438356143198344E-2</v>
      </c>
    </row>
    <row r="422" spans="1:8" x14ac:dyDescent="0.3">
      <c r="A422" s="40"/>
      <c r="B422" s="73">
        <v>417</v>
      </c>
      <c r="C422" s="86" t="s">
        <v>192</v>
      </c>
      <c r="D422" s="120">
        <v>0.84</v>
      </c>
      <c r="E422" s="80"/>
      <c r="F422" s="80">
        <v>1</v>
      </c>
      <c r="G422" s="99">
        <v>13.03571429</v>
      </c>
      <c r="H422" s="90">
        <f t="shared" si="6"/>
        <v>6.4438356143198344E-2</v>
      </c>
    </row>
    <row r="423" spans="1:8" x14ac:dyDescent="0.3">
      <c r="A423" s="40"/>
      <c r="B423" s="73">
        <v>418</v>
      </c>
      <c r="C423" s="86" t="s">
        <v>281</v>
      </c>
      <c r="D423" s="120">
        <v>1</v>
      </c>
      <c r="E423" s="80"/>
      <c r="F423" s="80">
        <v>1</v>
      </c>
      <c r="G423" s="99">
        <v>26.071428569999998</v>
      </c>
      <c r="H423" s="90">
        <f t="shared" si="6"/>
        <v>3.8356164385663354E-2</v>
      </c>
    </row>
    <row r="424" spans="1:8" x14ac:dyDescent="0.3">
      <c r="A424" s="40"/>
      <c r="B424" s="73">
        <v>419</v>
      </c>
      <c r="C424" s="86" t="s">
        <v>5979</v>
      </c>
      <c r="D424" s="120">
        <v>1.05</v>
      </c>
      <c r="E424" s="80"/>
      <c r="F424" s="80">
        <v>1</v>
      </c>
      <c r="G424" s="99">
        <v>52.142857139999997</v>
      </c>
      <c r="H424" s="90">
        <f t="shared" si="6"/>
        <v>2.0136986302473261E-2</v>
      </c>
    </row>
    <row r="425" spans="1:8" x14ac:dyDescent="0.3">
      <c r="A425" s="40"/>
      <c r="B425" s="73">
        <v>420</v>
      </c>
      <c r="C425" s="86" t="s">
        <v>1458</v>
      </c>
      <c r="D425" s="120">
        <v>4.7300000000000004</v>
      </c>
      <c r="E425" s="80"/>
      <c r="F425" s="80">
        <v>1</v>
      </c>
      <c r="G425" s="99">
        <v>52.142857139999997</v>
      </c>
      <c r="H425" s="90">
        <f t="shared" si="6"/>
        <v>9.0712328772093842E-2</v>
      </c>
    </row>
    <row r="426" spans="1:8" x14ac:dyDescent="0.3">
      <c r="A426" s="40"/>
      <c r="B426" s="73">
        <v>421</v>
      </c>
      <c r="C426" s="86" t="s">
        <v>1461</v>
      </c>
      <c r="D426" s="120">
        <v>1.5</v>
      </c>
      <c r="E426" s="80"/>
      <c r="F426" s="80">
        <v>1</v>
      </c>
      <c r="G426" s="99">
        <v>52.142857139999997</v>
      </c>
      <c r="H426" s="90">
        <f t="shared" si="6"/>
        <v>2.8767123289247517E-2</v>
      </c>
    </row>
    <row r="427" spans="1:8" x14ac:dyDescent="0.3">
      <c r="A427" s="40"/>
      <c r="B427" s="73">
        <v>422</v>
      </c>
      <c r="C427" s="80" t="s">
        <v>525</v>
      </c>
      <c r="D427" s="120">
        <v>1</v>
      </c>
      <c r="E427" s="80">
        <v>10</v>
      </c>
      <c r="F427" s="80">
        <v>1</v>
      </c>
      <c r="G427" s="99">
        <v>26.071428569999998</v>
      </c>
      <c r="H427" s="90">
        <f t="shared" si="6"/>
        <v>3.8356164385663354E-2</v>
      </c>
    </row>
    <row r="428" spans="1:8" x14ac:dyDescent="0.3">
      <c r="A428" s="40"/>
      <c r="B428" s="73">
        <v>423</v>
      </c>
      <c r="C428" s="86" t="s">
        <v>526</v>
      </c>
      <c r="D428" s="120">
        <v>3.59</v>
      </c>
      <c r="E428" s="80"/>
      <c r="F428" s="80">
        <v>1</v>
      </c>
      <c r="G428" s="99">
        <v>13.03571429</v>
      </c>
      <c r="H428" s="90">
        <f t="shared" si="6"/>
        <v>0.27539726018343103</v>
      </c>
    </row>
    <row r="429" spans="1:8" x14ac:dyDescent="0.3">
      <c r="A429" s="40"/>
      <c r="B429" s="73">
        <v>424</v>
      </c>
      <c r="C429" s="86" t="s">
        <v>202</v>
      </c>
      <c r="D429" s="120">
        <v>17.5</v>
      </c>
      <c r="E429" s="80"/>
      <c r="F429" s="80">
        <v>1</v>
      </c>
      <c r="G429" s="99">
        <v>52.142857139999997</v>
      </c>
      <c r="H429" s="90">
        <f t="shared" si="6"/>
        <v>0.33561643837455435</v>
      </c>
    </row>
    <row r="430" spans="1:8" x14ac:dyDescent="0.3">
      <c r="A430" s="40"/>
      <c r="B430" s="73">
        <v>425</v>
      </c>
      <c r="C430" s="86" t="s">
        <v>528</v>
      </c>
      <c r="D430" s="120">
        <v>15</v>
      </c>
      <c r="E430" s="80"/>
      <c r="F430" s="80">
        <v>1</v>
      </c>
      <c r="G430" s="99">
        <v>260.7142857</v>
      </c>
      <c r="H430" s="90">
        <f t="shared" si="6"/>
        <v>5.7534246578495027E-2</v>
      </c>
    </row>
    <row r="431" spans="1:8" x14ac:dyDescent="0.3">
      <c r="A431" s="40"/>
      <c r="B431" s="73">
        <v>426</v>
      </c>
      <c r="C431" s="86" t="s">
        <v>355</v>
      </c>
      <c r="D431" s="120">
        <v>16</v>
      </c>
      <c r="E431" s="80"/>
      <c r="F431" s="80">
        <v>2</v>
      </c>
      <c r="G431" s="99">
        <v>260.7142857</v>
      </c>
      <c r="H431" s="90">
        <f t="shared" si="6"/>
        <v>0.12273972603412273</v>
      </c>
    </row>
    <row r="432" spans="1:8" x14ac:dyDescent="0.3">
      <c r="A432" s="40"/>
      <c r="B432" s="73">
        <v>427</v>
      </c>
      <c r="C432" s="86" t="s">
        <v>529</v>
      </c>
      <c r="D432" s="120">
        <v>21</v>
      </c>
      <c r="E432" s="80"/>
      <c r="F432" s="80">
        <v>2</v>
      </c>
      <c r="G432" s="99">
        <v>521.42857140000001</v>
      </c>
      <c r="H432" s="90">
        <f t="shared" si="6"/>
        <v>8.0547945209893043E-2</v>
      </c>
    </row>
    <row r="433" spans="1:8" x14ac:dyDescent="0.3">
      <c r="A433" s="40"/>
      <c r="B433" s="73">
        <v>428</v>
      </c>
      <c r="C433" s="86" t="s">
        <v>5987</v>
      </c>
      <c r="D433" s="120">
        <v>29.5</v>
      </c>
      <c r="E433" s="80"/>
      <c r="F433" s="80">
        <v>1</v>
      </c>
      <c r="G433" s="99">
        <v>260.7142857</v>
      </c>
      <c r="H433" s="90">
        <f t="shared" si="6"/>
        <v>0.11315068493770689</v>
      </c>
    </row>
    <row r="434" spans="1:8" x14ac:dyDescent="0.3">
      <c r="A434" s="40"/>
      <c r="B434" s="73">
        <v>429</v>
      </c>
      <c r="C434" s="86" t="s">
        <v>530</v>
      </c>
      <c r="D434" s="120">
        <v>19.989999999999998</v>
      </c>
      <c r="E434" s="80"/>
      <c r="F434" s="80">
        <v>1</v>
      </c>
      <c r="G434" s="99">
        <v>260.7142857</v>
      </c>
      <c r="H434" s="90">
        <f t="shared" si="6"/>
        <v>7.6673972606941032E-2</v>
      </c>
    </row>
    <row r="435" spans="1:8" x14ac:dyDescent="0.3">
      <c r="A435" s="40"/>
      <c r="B435" s="73">
        <v>430</v>
      </c>
      <c r="C435" s="86" t="s">
        <v>350</v>
      </c>
      <c r="D435" s="120">
        <v>9.99</v>
      </c>
      <c r="E435" s="80"/>
      <c r="F435" s="80">
        <v>1</v>
      </c>
      <c r="G435" s="99">
        <v>260.7142857</v>
      </c>
      <c r="H435" s="90">
        <f t="shared" si="6"/>
        <v>3.8317808221277685E-2</v>
      </c>
    </row>
    <row r="436" spans="1:8" x14ac:dyDescent="0.3">
      <c r="A436" s="73"/>
      <c r="B436" s="73">
        <v>431</v>
      </c>
      <c r="C436" s="86" t="s">
        <v>348</v>
      </c>
      <c r="D436" s="120">
        <v>50</v>
      </c>
      <c r="E436" s="80"/>
      <c r="F436" s="80">
        <v>1</v>
      </c>
      <c r="G436" s="99">
        <v>52.142857139999997</v>
      </c>
      <c r="H436" s="90">
        <f t="shared" ref="H436:H487" si="7">(D436*F436)/G436</f>
        <v>0.9589041096415839</v>
      </c>
    </row>
    <row r="437" spans="1:8" x14ac:dyDescent="0.3">
      <c r="A437" s="73"/>
      <c r="B437" s="73">
        <v>432</v>
      </c>
      <c r="C437" s="86" t="s">
        <v>527</v>
      </c>
      <c r="D437" s="120">
        <v>9.99</v>
      </c>
      <c r="E437" s="80"/>
      <c r="F437" s="80">
        <v>1</v>
      </c>
      <c r="G437" s="99">
        <v>521.42857140000001</v>
      </c>
      <c r="H437" s="90">
        <f t="shared" si="7"/>
        <v>1.9158904110638843E-2</v>
      </c>
    </row>
    <row r="438" spans="1:8" x14ac:dyDescent="0.3">
      <c r="A438" s="73"/>
      <c r="B438" s="73">
        <v>433</v>
      </c>
      <c r="C438" s="86" t="s">
        <v>203</v>
      </c>
      <c r="D438" s="120">
        <v>16.989999999999998</v>
      </c>
      <c r="E438" s="80"/>
      <c r="F438" s="80">
        <v>1</v>
      </c>
      <c r="G438" s="99">
        <v>521.42857140000001</v>
      </c>
      <c r="H438" s="90">
        <f t="shared" si="7"/>
        <v>3.2583561645621012E-2</v>
      </c>
    </row>
    <row r="439" spans="1:8" x14ac:dyDescent="0.3">
      <c r="A439" s="73"/>
      <c r="B439" s="73">
        <v>434</v>
      </c>
      <c r="C439" s="86" t="s">
        <v>569</v>
      </c>
      <c r="D439" s="120">
        <v>9.99</v>
      </c>
      <c r="E439" s="80"/>
      <c r="F439" s="80">
        <v>1</v>
      </c>
      <c r="G439" s="99">
        <v>260.7142857</v>
      </c>
      <c r="H439" s="90">
        <f t="shared" si="7"/>
        <v>3.8317808221277685E-2</v>
      </c>
    </row>
    <row r="440" spans="1:8" x14ac:dyDescent="0.3">
      <c r="A440" s="73"/>
      <c r="B440" s="73">
        <v>435</v>
      </c>
      <c r="C440" s="86" t="s">
        <v>528</v>
      </c>
      <c r="D440" s="120">
        <v>19.989999999999998</v>
      </c>
      <c r="E440" s="80"/>
      <c r="F440" s="80">
        <v>1</v>
      </c>
      <c r="G440" s="99">
        <v>52.142857139999997</v>
      </c>
      <c r="H440" s="90">
        <f t="shared" si="7"/>
        <v>0.38336986303470522</v>
      </c>
    </row>
    <row r="441" spans="1:8" x14ac:dyDescent="0.3">
      <c r="A441" s="73"/>
      <c r="B441" s="73">
        <v>436</v>
      </c>
      <c r="C441" s="86" t="s">
        <v>184</v>
      </c>
      <c r="D441" s="120">
        <v>18.5</v>
      </c>
      <c r="E441" s="80"/>
      <c r="F441" s="80">
        <v>4</v>
      </c>
      <c r="G441" s="99">
        <v>52.142857100000001</v>
      </c>
      <c r="H441" s="90">
        <f t="shared" si="7"/>
        <v>1.4191780833582286</v>
      </c>
    </row>
    <row r="442" spans="1:8" x14ac:dyDescent="0.3">
      <c r="A442" s="73"/>
      <c r="B442" s="73">
        <v>437</v>
      </c>
      <c r="C442" s="73" t="s">
        <v>185</v>
      </c>
      <c r="D442" s="120">
        <v>50.5</v>
      </c>
      <c r="E442" s="80"/>
      <c r="F442" s="80">
        <v>2</v>
      </c>
      <c r="G442" s="99">
        <v>52.142857100000001</v>
      </c>
      <c r="H442" s="90">
        <f t="shared" si="7"/>
        <v>1.9369863029619065</v>
      </c>
    </row>
    <row r="443" spans="1:8" x14ac:dyDescent="0.3">
      <c r="A443" s="73"/>
      <c r="B443" s="73">
        <v>438</v>
      </c>
      <c r="C443" s="86" t="s">
        <v>531</v>
      </c>
      <c r="D443" s="120">
        <v>219</v>
      </c>
      <c r="E443" s="80"/>
      <c r="F443" s="80">
        <v>2</v>
      </c>
      <c r="G443" s="99">
        <v>260.71428600000002</v>
      </c>
      <c r="H443" s="90">
        <f t="shared" si="7"/>
        <v>1.679999998158904</v>
      </c>
    </row>
    <row r="444" spans="1:8" x14ac:dyDescent="0.3">
      <c r="A444" s="73"/>
      <c r="B444" s="73">
        <v>439</v>
      </c>
      <c r="C444" s="86" t="s">
        <v>183</v>
      </c>
      <c r="D444" s="120">
        <v>118</v>
      </c>
      <c r="E444" s="80"/>
      <c r="F444" s="80">
        <v>2</v>
      </c>
      <c r="G444" s="99">
        <v>104.285714</v>
      </c>
      <c r="H444" s="90">
        <f t="shared" si="7"/>
        <v>2.2630137048301746</v>
      </c>
    </row>
    <row r="445" spans="1:8" x14ac:dyDescent="0.3">
      <c r="A445" s="73"/>
      <c r="B445" s="73">
        <v>440</v>
      </c>
      <c r="C445" s="86" t="s">
        <v>576</v>
      </c>
      <c r="D445" s="120">
        <v>0</v>
      </c>
      <c r="E445" s="80"/>
      <c r="F445" s="80">
        <v>2</v>
      </c>
      <c r="G445" s="99">
        <v>104.285714</v>
      </c>
      <c r="H445" s="90">
        <f t="shared" si="7"/>
        <v>0</v>
      </c>
    </row>
    <row r="446" spans="1:8" x14ac:dyDescent="0.3">
      <c r="A446" s="73"/>
      <c r="B446" s="73">
        <v>441</v>
      </c>
      <c r="C446" s="86" t="s">
        <v>6113</v>
      </c>
      <c r="D446" s="120">
        <v>44</v>
      </c>
      <c r="E446" s="80"/>
      <c r="F446" s="80">
        <v>2</v>
      </c>
      <c r="G446" s="99">
        <v>8.69047619</v>
      </c>
      <c r="H446" s="90">
        <f t="shared" si="7"/>
        <v>10.126027397815125</v>
      </c>
    </row>
    <row r="447" spans="1:8" x14ac:dyDescent="0.3">
      <c r="A447" s="73"/>
      <c r="B447" s="73">
        <v>442</v>
      </c>
      <c r="C447" s="86" t="s">
        <v>188</v>
      </c>
      <c r="D447" s="120">
        <v>6.99</v>
      </c>
      <c r="E447" s="80"/>
      <c r="F447" s="80">
        <v>1</v>
      </c>
      <c r="G447" s="99">
        <v>104.285714</v>
      </c>
      <c r="H447" s="90">
        <f t="shared" si="7"/>
        <v>6.7027397443910675E-2</v>
      </c>
    </row>
    <row r="448" spans="1:8" x14ac:dyDescent="0.3">
      <c r="A448" s="73"/>
      <c r="B448" s="73">
        <v>443</v>
      </c>
      <c r="C448" s="86" t="s">
        <v>279</v>
      </c>
      <c r="D448" s="120">
        <v>1.05</v>
      </c>
      <c r="E448" s="80">
        <v>40</v>
      </c>
      <c r="F448" s="80">
        <v>1</v>
      </c>
      <c r="G448" s="99">
        <v>52.142857100000001</v>
      </c>
      <c r="H448" s="90">
        <f t="shared" si="7"/>
        <v>2.013698631792081E-2</v>
      </c>
    </row>
    <row r="449" spans="1:11" x14ac:dyDescent="0.3">
      <c r="A449" s="73"/>
      <c r="B449" s="73">
        <v>444</v>
      </c>
      <c r="C449" s="86" t="s">
        <v>346</v>
      </c>
      <c r="D449" s="120">
        <v>0.79</v>
      </c>
      <c r="E449" s="80"/>
      <c r="F449" s="80">
        <v>2</v>
      </c>
      <c r="G449" s="99">
        <v>4.3452381000000004</v>
      </c>
      <c r="H449" s="90">
        <f t="shared" si="7"/>
        <v>0.36361643795768062</v>
      </c>
    </row>
    <row r="450" spans="1:11" x14ac:dyDescent="0.3">
      <c r="A450" s="73"/>
      <c r="B450" s="73">
        <v>445</v>
      </c>
      <c r="C450" s="86" t="s">
        <v>187</v>
      </c>
      <c r="D450" s="120">
        <v>0.57999999999999996</v>
      </c>
      <c r="E450" s="80">
        <v>16</v>
      </c>
      <c r="F450" s="80">
        <v>2</v>
      </c>
      <c r="G450" s="99">
        <v>4.3452381000000004</v>
      </c>
      <c r="H450" s="90">
        <f t="shared" si="7"/>
        <v>0.2669589038170313</v>
      </c>
    </row>
    <row r="451" spans="1:11" x14ac:dyDescent="0.3">
      <c r="A451" s="73"/>
      <c r="B451" s="73">
        <v>446</v>
      </c>
      <c r="C451" s="86" t="s">
        <v>2021</v>
      </c>
      <c r="D451" s="120">
        <v>4.99</v>
      </c>
      <c r="E451" s="80"/>
      <c r="F451" s="80">
        <v>1</v>
      </c>
      <c r="G451" s="99">
        <v>13.0357143</v>
      </c>
      <c r="H451" s="90">
        <f t="shared" si="7"/>
        <v>0.38279452012844439</v>
      </c>
    </row>
    <row r="452" spans="1:11" x14ac:dyDescent="0.3">
      <c r="A452" s="73"/>
      <c r="B452" s="73">
        <v>447</v>
      </c>
      <c r="C452" s="86" t="s">
        <v>278</v>
      </c>
      <c r="D452" s="120">
        <v>1.99</v>
      </c>
      <c r="E452" s="80"/>
      <c r="F452" s="80">
        <v>1</v>
      </c>
      <c r="G452" s="99">
        <v>52.142857100000001</v>
      </c>
      <c r="H452" s="90">
        <f t="shared" si="7"/>
        <v>3.8164383593011823E-2</v>
      </c>
    </row>
    <row r="453" spans="1:11" x14ac:dyDescent="0.3">
      <c r="A453" s="73"/>
      <c r="B453" s="73">
        <v>448</v>
      </c>
      <c r="C453" s="86" t="s">
        <v>534</v>
      </c>
      <c r="D453" s="120">
        <v>1.05</v>
      </c>
      <c r="E453" s="80">
        <v>30</v>
      </c>
      <c r="F453" s="80">
        <v>2</v>
      </c>
      <c r="G453" s="99">
        <v>4.3452381000000004</v>
      </c>
      <c r="H453" s="90">
        <f t="shared" si="7"/>
        <v>0.48328767070324635</v>
      </c>
      <c r="I453" s="83" t="s">
        <v>344</v>
      </c>
      <c r="J453" s="223">
        <f>SUM(H373:H453)</f>
        <v>42.949347952030351</v>
      </c>
      <c r="K453" s="83">
        <f>COUNT(H373:H453)</f>
        <v>80</v>
      </c>
    </row>
    <row r="454" spans="1:11" x14ac:dyDescent="0.3">
      <c r="A454" s="40" t="s">
        <v>14</v>
      </c>
      <c r="B454" s="73"/>
      <c r="C454" s="73"/>
      <c r="D454" s="120"/>
      <c r="E454" s="80"/>
      <c r="F454" s="80"/>
      <c r="G454" s="99"/>
      <c r="H454" s="90"/>
    </row>
    <row r="455" spans="1:11" x14ac:dyDescent="0.3">
      <c r="A455" s="40"/>
      <c r="B455" s="73">
        <v>450</v>
      </c>
      <c r="C455" s="104" t="s">
        <v>6114</v>
      </c>
      <c r="D455" s="120">
        <v>37.049999999999997</v>
      </c>
      <c r="E455" s="80"/>
      <c r="F455" s="80">
        <v>2</v>
      </c>
      <c r="G455" s="99">
        <v>52.142857100000001</v>
      </c>
      <c r="H455" s="90">
        <f t="shared" si="7"/>
        <v>1.4210958915789829</v>
      </c>
    </row>
    <row r="456" spans="1:11" x14ac:dyDescent="0.3">
      <c r="A456" s="40"/>
      <c r="B456" s="73">
        <v>451</v>
      </c>
      <c r="C456" s="86" t="s">
        <v>2034</v>
      </c>
      <c r="D456" s="120">
        <v>100</v>
      </c>
      <c r="E456" s="80"/>
      <c r="F456" s="80">
        <v>2</v>
      </c>
      <c r="G456" s="99">
        <v>52.142857100000001</v>
      </c>
      <c r="H456" s="90">
        <f t="shared" si="7"/>
        <v>3.8356164415087259</v>
      </c>
    </row>
    <row r="457" spans="1:11" x14ac:dyDescent="0.3">
      <c r="A457" s="40"/>
      <c r="B457" s="73">
        <v>452</v>
      </c>
      <c r="C457" s="104" t="s">
        <v>2034</v>
      </c>
      <c r="D457" s="120">
        <v>30</v>
      </c>
      <c r="E457" s="80"/>
      <c r="F457" s="80">
        <v>2</v>
      </c>
      <c r="G457" s="99">
        <v>52.142857100000001</v>
      </c>
      <c r="H457" s="90">
        <f t="shared" si="7"/>
        <v>1.1506849324526178</v>
      </c>
    </row>
    <row r="458" spans="1:11" x14ac:dyDescent="0.3">
      <c r="A458" s="73"/>
      <c r="B458" s="73">
        <v>453</v>
      </c>
      <c r="C458" s="73" t="s">
        <v>210</v>
      </c>
      <c r="D458" s="120">
        <v>10</v>
      </c>
      <c r="E458" s="80"/>
      <c r="F458" s="80">
        <v>1</v>
      </c>
      <c r="G458" s="99">
        <v>1</v>
      </c>
      <c r="H458" s="90">
        <f t="shared" si="7"/>
        <v>10</v>
      </c>
      <c r="I458" s="83" t="s">
        <v>14</v>
      </c>
      <c r="J458" s="223">
        <f>SUM(H455:H458)</f>
        <v>16.407397265540325</v>
      </c>
      <c r="K458" s="83">
        <f>COUNT(H455:H458)</f>
        <v>4</v>
      </c>
    </row>
    <row r="459" spans="1:11" x14ac:dyDescent="0.3">
      <c r="A459" s="40" t="s">
        <v>15</v>
      </c>
      <c r="B459" s="73"/>
      <c r="C459" s="73"/>
      <c r="D459" s="120"/>
      <c r="E459" s="80"/>
      <c r="F459" s="80"/>
      <c r="G459" s="99"/>
      <c r="H459" s="90"/>
    </row>
    <row r="460" spans="1:11" x14ac:dyDescent="0.3">
      <c r="A460" s="40"/>
      <c r="B460" s="73">
        <v>454</v>
      </c>
      <c r="C460" s="86" t="s">
        <v>212</v>
      </c>
      <c r="D460" s="120">
        <v>130</v>
      </c>
      <c r="E460" s="80"/>
      <c r="F460" s="80">
        <v>1</v>
      </c>
      <c r="G460" s="99">
        <v>521.42857100000003</v>
      </c>
      <c r="H460" s="90">
        <f t="shared" si="7"/>
        <v>0.24931506869806716</v>
      </c>
    </row>
    <row r="461" spans="1:11" x14ac:dyDescent="0.3">
      <c r="A461" s="40"/>
      <c r="B461" s="73">
        <v>455</v>
      </c>
      <c r="C461" s="86" t="s">
        <v>213</v>
      </c>
      <c r="D461" s="120">
        <v>26.99</v>
      </c>
      <c r="E461" s="80"/>
      <c r="F461" s="80">
        <v>1</v>
      </c>
      <c r="G461" s="99">
        <v>260.71428600000002</v>
      </c>
      <c r="H461" s="90">
        <f t="shared" si="7"/>
        <v>0.10352328755778269</v>
      </c>
    </row>
    <row r="462" spans="1:11" x14ac:dyDescent="0.3">
      <c r="A462" s="40"/>
      <c r="B462" s="73">
        <v>456</v>
      </c>
      <c r="C462" s="86" t="s">
        <v>3606</v>
      </c>
      <c r="D462" s="120">
        <v>31.99</v>
      </c>
      <c r="E462" s="80"/>
      <c r="F462" s="80">
        <v>1</v>
      </c>
      <c r="G462" s="99">
        <v>260.71428600000002</v>
      </c>
      <c r="H462" s="90">
        <f t="shared" si="7"/>
        <v>0.12270136972854644</v>
      </c>
    </row>
    <row r="463" spans="1:11" x14ac:dyDescent="0.3">
      <c r="A463" s="40"/>
      <c r="B463" s="73">
        <v>457</v>
      </c>
      <c r="C463" s="86" t="s">
        <v>214</v>
      </c>
      <c r="D463" s="120">
        <v>239</v>
      </c>
      <c r="E463" s="80"/>
      <c r="F463" s="80">
        <v>1</v>
      </c>
      <c r="G463" s="99">
        <v>260.71428600000002</v>
      </c>
      <c r="H463" s="90">
        <f t="shared" si="7"/>
        <v>0.916712327762507</v>
      </c>
    </row>
    <row r="464" spans="1:11" x14ac:dyDescent="0.3">
      <c r="A464" s="40"/>
      <c r="B464" s="73">
        <v>458</v>
      </c>
      <c r="C464" s="86" t="s">
        <v>393</v>
      </c>
      <c r="D464" s="120">
        <v>39.99</v>
      </c>
      <c r="E464" s="80"/>
      <c r="F464" s="80">
        <v>1</v>
      </c>
      <c r="G464" s="99">
        <v>208.57142899999999</v>
      </c>
      <c r="H464" s="90">
        <f t="shared" si="7"/>
        <v>0.19173287631835711</v>
      </c>
    </row>
    <row r="465" spans="1:8" x14ac:dyDescent="0.3">
      <c r="A465" s="40"/>
      <c r="B465" s="73">
        <v>459</v>
      </c>
      <c r="C465" s="86" t="s">
        <v>535</v>
      </c>
      <c r="D465" s="120">
        <v>1.99</v>
      </c>
      <c r="E465" s="80"/>
      <c r="F465" s="80">
        <v>1</v>
      </c>
      <c r="G465" s="99">
        <v>4.3452381000000004</v>
      </c>
      <c r="H465" s="90">
        <f t="shared" si="7"/>
        <v>0.4579726022378382</v>
      </c>
    </row>
    <row r="466" spans="1:8" x14ac:dyDescent="0.3">
      <c r="A466" s="40"/>
      <c r="B466" s="73">
        <v>460</v>
      </c>
      <c r="C466" s="86" t="s">
        <v>536</v>
      </c>
      <c r="D466" s="120">
        <v>20</v>
      </c>
      <c r="E466" s="80"/>
      <c r="F466" s="80">
        <v>1</v>
      </c>
      <c r="G466" s="99">
        <v>52.142857100000001</v>
      </c>
      <c r="H466" s="90">
        <f t="shared" si="7"/>
        <v>0.38356164415087257</v>
      </c>
    </row>
    <row r="467" spans="1:8" x14ac:dyDescent="0.3">
      <c r="A467" s="40"/>
      <c r="B467" s="73">
        <v>461</v>
      </c>
      <c r="C467" s="86" t="s">
        <v>216</v>
      </c>
      <c r="D467" s="120">
        <v>144</v>
      </c>
      <c r="E467" s="80"/>
      <c r="F467" s="80">
        <v>1</v>
      </c>
      <c r="G467" s="99">
        <v>52.142857100000001</v>
      </c>
      <c r="H467" s="90">
        <f t="shared" si="7"/>
        <v>2.7616438378862824</v>
      </c>
    </row>
    <row r="468" spans="1:8" x14ac:dyDescent="0.3">
      <c r="A468" s="40"/>
      <c r="B468" s="73">
        <v>462</v>
      </c>
      <c r="C468" s="86" t="s">
        <v>216</v>
      </c>
      <c r="D468" s="120">
        <v>130</v>
      </c>
      <c r="E468" s="80"/>
      <c r="F468" s="80">
        <v>1</v>
      </c>
      <c r="G468" s="99">
        <v>52.142857100000001</v>
      </c>
      <c r="H468" s="90">
        <f t="shared" si="7"/>
        <v>2.4931506869806719</v>
      </c>
    </row>
    <row r="469" spans="1:8" x14ac:dyDescent="0.3">
      <c r="A469" s="40"/>
      <c r="B469" s="73">
        <v>463</v>
      </c>
      <c r="C469" s="86" t="s">
        <v>537</v>
      </c>
      <c r="D469" s="120">
        <v>50</v>
      </c>
      <c r="E469" s="80"/>
      <c r="F469" s="80">
        <v>1</v>
      </c>
      <c r="G469" s="99">
        <v>521.42857100000003</v>
      </c>
      <c r="H469" s="90">
        <f t="shared" si="7"/>
        <v>9.5890411037718143E-2</v>
      </c>
    </row>
    <row r="470" spans="1:8" x14ac:dyDescent="0.3">
      <c r="A470" s="40"/>
      <c r="B470" s="73">
        <v>464</v>
      </c>
      <c r="C470" s="86" t="s">
        <v>359</v>
      </c>
      <c r="D470" s="120">
        <v>6.99</v>
      </c>
      <c r="E470" s="80"/>
      <c r="F470" s="80">
        <v>1</v>
      </c>
      <c r="G470" s="99">
        <v>52.142857100000001</v>
      </c>
      <c r="H470" s="90">
        <f t="shared" si="7"/>
        <v>0.13405479463072997</v>
      </c>
    </row>
    <row r="471" spans="1:8" x14ac:dyDescent="0.3">
      <c r="A471" s="40"/>
      <c r="B471" s="73">
        <v>465</v>
      </c>
      <c r="C471" s="86" t="s">
        <v>538</v>
      </c>
      <c r="D471" s="120">
        <v>5.09</v>
      </c>
      <c r="E471" s="80"/>
      <c r="F471" s="80">
        <v>1</v>
      </c>
      <c r="G471" s="99">
        <v>52.142857100000001</v>
      </c>
      <c r="H471" s="90">
        <f t="shared" si="7"/>
        <v>9.7616438436397071E-2</v>
      </c>
    </row>
    <row r="472" spans="1:8" x14ac:dyDescent="0.3">
      <c r="A472" s="73"/>
      <c r="B472" s="73">
        <v>466</v>
      </c>
      <c r="C472" s="92" t="s">
        <v>539</v>
      </c>
      <c r="D472" s="120">
        <v>2.79</v>
      </c>
      <c r="E472" s="80"/>
      <c r="F472" s="80">
        <v>1</v>
      </c>
      <c r="G472" s="99">
        <v>52.142857100000001</v>
      </c>
      <c r="H472" s="90">
        <f t="shared" si="7"/>
        <v>5.3506849359046725E-2</v>
      </c>
    </row>
    <row r="473" spans="1:8" x14ac:dyDescent="0.3">
      <c r="A473" s="73"/>
      <c r="B473" s="73">
        <v>467</v>
      </c>
      <c r="C473" s="92" t="s">
        <v>540</v>
      </c>
      <c r="D473" s="120">
        <v>1.2</v>
      </c>
      <c r="E473" s="80"/>
      <c r="F473" s="80">
        <v>1</v>
      </c>
      <c r="G473" s="99">
        <v>52.142857100000001</v>
      </c>
      <c r="H473" s="90">
        <f t="shared" si="7"/>
        <v>2.3013698649052353E-2</v>
      </c>
    </row>
    <row r="474" spans="1:8" x14ac:dyDescent="0.3">
      <c r="A474" s="73"/>
      <c r="B474" s="73">
        <v>468</v>
      </c>
      <c r="C474" s="92" t="s">
        <v>541</v>
      </c>
      <c r="D474" s="120">
        <v>3.99</v>
      </c>
      <c r="E474" s="80"/>
      <c r="F474" s="80">
        <v>1</v>
      </c>
      <c r="G474" s="99">
        <v>52.142857100000001</v>
      </c>
      <c r="H474" s="90">
        <f t="shared" si="7"/>
        <v>7.6520548008099085E-2</v>
      </c>
    </row>
    <row r="475" spans="1:8" x14ac:dyDescent="0.3">
      <c r="A475" s="73"/>
      <c r="B475" s="73">
        <v>469</v>
      </c>
      <c r="C475" s="92" t="s">
        <v>358</v>
      </c>
      <c r="D475" s="120">
        <v>4.99</v>
      </c>
      <c r="E475" s="80"/>
      <c r="F475" s="80">
        <v>1</v>
      </c>
      <c r="G475" s="99">
        <v>52.142857100000001</v>
      </c>
      <c r="H475" s="90">
        <f t="shared" si="7"/>
        <v>9.5698630215642719E-2</v>
      </c>
    </row>
    <row r="476" spans="1:8" x14ac:dyDescent="0.3">
      <c r="A476" s="73"/>
      <c r="B476" s="73">
        <v>470</v>
      </c>
      <c r="C476" s="92" t="s">
        <v>542</v>
      </c>
      <c r="D476" s="120">
        <v>4.99</v>
      </c>
      <c r="E476" s="80"/>
      <c r="F476" s="80">
        <v>1</v>
      </c>
      <c r="G476" s="99">
        <v>52.142857100000001</v>
      </c>
      <c r="H476" s="90">
        <f t="shared" si="7"/>
        <v>9.5698630215642719E-2</v>
      </c>
    </row>
    <row r="477" spans="1:8" x14ac:dyDescent="0.3">
      <c r="A477" s="73"/>
      <c r="B477" s="73">
        <v>471</v>
      </c>
      <c r="C477" s="50" t="s">
        <v>543</v>
      </c>
      <c r="D477" s="120">
        <v>3.99</v>
      </c>
      <c r="E477" s="80"/>
      <c r="F477" s="80">
        <v>1</v>
      </c>
      <c r="G477" s="99">
        <v>52.142857100000001</v>
      </c>
      <c r="H477" s="90">
        <f t="shared" si="7"/>
        <v>7.6520548008099085E-2</v>
      </c>
    </row>
    <row r="478" spans="1:8" x14ac:dyDescent="0.3">
      <c r="A478" s="73"/>
      <c r="B478" s="73">
        <v>472</v>
      </c>
      <c r="C478" s="50" t="s">
        <v>217</v>
      </c>
      <c r="D478" s="120">
        <v>0</v>
      </c>
      <c r="E478" s="80"/>
      <c r="F478" s="80">
        <v>1</v>
      </c>
      <c r="G478" s="99">
        <v>52.142857139999997</v>
      </c>
      <c r="H478" s="90">
        <f t="shared" si="7"/>
        <v>0</v>
      </c>
    </row>
    <row r="479" spans="1:8" x14ac:dyDescent="0.3">
      <c r="A479" s="73"/>
      <c r="B479" s="73">
        <v>473</v>
      </c>
      <c r="C479" s="50" t="s">
        <v>219</v>
      </c>
      <c r="D479" s="120">
        <v>150.5</v>
      </c>
      <c r="E479" s="80"/>
      <c r="F479" s="80">
        <v>1</v>
      </c>
      <c r="G479" s="99">
        <v>52.142857139999997</v>
      </c>
      <c r="H479" s="90">
        <f t="shared" si="7"/>
        <v>2.8863013700211675</v>
      </c>
    </row>
    <row r="480" spans="1:8" x14ac:dyDescent="0.3">
      <c r="A480" s="73"/>
      <c r="B480" s="73">
        <v>474</v>
      </c>
      <c r="C480" s="92" t="s">
        <v>218</v>
      </c>
      <c r="D480" s="120">
        <v>20</v>
      </c>
      <c r="E480" s="80"/>
      <c r="F480" s="80">
        <v>2</v>
      </c>
      <c r="G480" s="99">
        <v>1</v>
      </c>
      <c r="H480" s="90">
        <f t="shared" si="7"/>
        <v>40</v>
      </c>
    </row>
    <row r="481" spans="1:11" x14ac:dyDescent="0.3">
      <c r="A481" s="73"/>
      <c r="B481" s="73">
        <v>475</v>
      </c>
      <c r="C481" s="92" t="s">
        <v>6152</v>
      </c>
      <c r="D481" s="120">
        <v>528</v>
      </c>
      <c r="E481" s="80"/>
      <c r="F481" s="80">
        <v>2</v>
      </c>
      <c r="G481" s="99">
        <v>52.142857139999997</v>
      </c>
      <c r="H481" s="90">
        <f t="shared" si="7"/>
        <v>20.252054795630251</v>
      </c>
    </row>
    <row r="482" spans="1:11" x14ac:dyDescent="0.3">
      <c r="A482" s="73"/>
      <c r="B482" s="73">
        <v>476</v>
      </c>
      <c r="C482" s="92" t="s">
        <v>6155</v>
      </c>
      <c r="D482" s="120">
        <v>302.68</v>
      </c>
      <c r="E482" s="80"/>
      <c r="F482" s="80">
        <v>1</v>
      </c>
      <c r="G482" s="99">
        <v>52.142857139999997</v>
      </c>
      <c r="H482" s="90">
        <f t="shared" si="7"/>
        <v>5.8048219181262919</v>
      </c>
    </row>
    <row r="483" spans="1:11" x14ac:dyDescent="0.3">
      <c r="A483" s="73"/>
      <c r="B483" s="73">
        <v>477</v>
      </c>
      <c r="C483" s="92" t="s">
        <v>6158</v>
      </c>
      <c r="D483" s="120">
        <v>450</v>
      </c>
      <c r="E483" s="80"/>
      <c r="F483" s="80">
        <v>2</v>
      </c>
      <c r="G483" s="99">
        <v>52.142857139999997</v>
      </c>
      <c r="H483" s="90">
        <f t="shared" si="7"/>
        <v>17.260273973548511</v>
      </c>
    </row>
    <row r="484" spans="1:11" x14ac:dyDescent="0.3">
      <c r="A484" s="73"/>
      <c r="B484" s="73"/>
      <c r="C484" s="92" t="s">
        <v>7034</v>
      </c>
      <c r="D484" s="120">
        <v>240</v>
      </c>
      <c r="E484" s="80"/>
      <c r="F484" s="80">
        <v>1</v>
      </c>
      <c r="G484" s="99">
        <v>52.142857139999997</v>
      </c>
      <c r="H484" s="90">
        <f t="shared" si="7"/>
        <v>4.6027397262796024</v>
      </c>
    </row>
    <row r="485" spans="1:11" x14ac:dyDescent="0.3">
      <c r="B485" s="83">
        <v>478</v>
      </c>
      <c r="C485" s="83" t="s">
        <v>222</v>
      </c>
      <c r="D485" s="125">
        <v>80</v>
      </c>
      <c r="F485" s="83">
        <v>2</v>
      </c>
      <c r="G485" s="25">
        <v>521.42857140000001</v>
      </c>
      <c r="H485" s="90">
        <f t="shared" si="7"/>
        <v>0.30684931508530683</v>
      </c>
    </row>
    <row r="486" spans="1:11" x14ac:dyDescent="0.3">
      <c r="B486" s="83">
        <v>479</v>
      </c>
      <c r="C486" s="83" t="s">
        <v>6161</v>
      </c>
      <c r="D486" s="125">
        <v>6</v>
      </c>
      <c r="F486" s="83">
        <v>2</v>
      </c>
      <c r="G486" s="25">
        <v>521.42857140000001</v>
      </c>
      <c r="H486" s="90">
        <f t="shared" si="7"/>
        <v>2.3013698631398009E-2</v>
      </c>
    </row>
    <row r="487" spans="1:11" x14ac:dyDescent="0.3">
      <c r="B487" s="83">
        <v>480</v>
      </c>
      <c r="C487" s="83" t="s">
        <v>544</v>
      </c>
      <c r="D487" s="125">
        <v>20</v>
      </c>
      <c r="F487" s="83">
        <v>1</v>
      </c>
      <c r="G487" s="25">
        <v>52.142857139999997</v>
      </c>
      <c r="H487" s="90">
        <f t="shared" si="7"/>
        <v>0.38356164385663355</v>
      </c>
      <c r="I487" s="83" t="s">
        <v>257</v>
      </c>
      <c r="J487" s="223">
        <f>SUM(H460:H487)</f>
        <v>99.948450691060515</v>
      </c>
      <c r="K487" s="83">
        <f>COUNT(H460:H487)</f>
        <v>28</v>
      </c>
    </row>
    <row r="489" spans="1:11" x14ac:dyDescent="0.3">
      <c r="H489" s="223">
        <f>SUM(H4:H487)</f>
        <v>544.2653748394614</v>
      </c>
      <c r="J489" s="83">
        <f>SUM(J4:J487)</f>
        <v>544.72564881208962</v>
      </c>
      <c r="K489" s="83">
        <f>SUM(K4:K487)</f>
        <v>476</v>
      </c>
    </row>
    <row r="490" spans="1:11" x14ac:dyDescent="0.3">
      <c r="J490" s="223">
        <f>J489-H489</f>
        <v>0.46027397262821523</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4"/>
  <sheetViews>
    <sheetView zoomScale="80" zoomScaleNormal="80" workbookViewId="0">
      <pane ySplit="3" topLeftCell="A324" activePane="bottomLeft" state="frozen"/>
      <selection pane="bottomLeft" activeCell="Z359" sqref="Z359"/>
    </sheetView>
  </sheetViews>
  <sheetFormatPr defaultColWidth="9" defaultRowHeight="14" x14ac:dyDescent="0.3"/>
  <cols>
    <col min="1" max="1" width="24.25" style="83" customWidth="1"/>
    <col min="2" max="2" width="6" style="83" customWidth="1"/>
    <col min="3" max="3" width="21.25" style="83" customWidth="1"/>
    <col min="4" max="4" width="14" style="125" customWidth="1"/>
    <col min="5" max="5" width="5.08203125" style="83" customWidth="1"/>
    <col min="6" max="6" width="4.33203125" style="83" customWidth="1"/>
    <col min="7" max="7" width="8.83203125" style="25" customWidth="1"/>
    <col min="8" max="8" width="8" style="83" customWidth="1"/>
    <col min="9" max="9" width="3.08203125" style="83" customWidth="1"/>
    <col min="10" max="10" width="7.58203125" style="83" customWidth="1"/>
    <col min="11" max="16384" width="9" style="83"/>
  </cols>
  <sheetData>
    <row r="1" spans="1:11" x14ac:dyDescent="0.3">
      <c r="A1" s="68" t="s">
        <v>545</v>
      </c>
      <c r="B1" s="80"/>
      <c r="C1" s="80"/>
      <c r="D1" s="119"/>
      <c r="E1" s="80"/>
      <c r="F1" s="80"/>
      <c r="G1" s="99"/>
      <c r="H1" s="80"/>
    </row>
    <row r="2" spans="1:11" x14ac:dyDescent="0.3">
      <c r="A2" s="69" t="s">
        <v>8</v>
      </c>
      <c r="B2" s="40" t="s">
        <v>0</v>
      </c>
      <c r="C2" s="40" t="s">
        <v>1</v>
      </c>
      <c r="D2" s="111" t="s">
        <v>867</v>
      </c>
      <c r="E2" s="84" t="s">
        <v>3</v>
      </c>
      <c r="F2" s="84" t="s">
        <v>4</v>
      </c>
      <c r="G2" s="85" t="s">
        <v>5</v>
      </c>
      <c r="H2" s="85" t="s">
        <v>6</v>
      </c>
    </row>
    <row r="3" spans="1:11" x14ac:dyDescent="0.3">
      <c r="A3" s="69" t="s">
        <v>7</v>
      </c>
      <c r="B3" s="73"/>
      <c r="C3" s="73"/>
      <c r="D3" s="124"/>
      <c r="E3" s="73"/>
      <c r="F3" s="73"/>
      <c r="G3" s="44"/>
      <c r="H3" s="73"/>
    </row>
    <row r="4" spans="1:11" x14ac:dyDescent="0.3">
      <c r="A4" s="69"/>
      <c r="B4" s="73">
        <v>1</v>
      </c>
      <c r="C4" s="86" t="s">
        <v>5365</v>
      </c>
      <c r="D4" s="109">
        <v>0.55000000000000004</v>
      </c>
      <c r="E4" s="73">
        <v>1</v>
      </c>
      <c r="F4" s="73">
        <v>1</v>
      </c>
      <c r="G4" s="44">
        <v>1</v>
      </c>
      <c r="H4" s="44">
        <f>(D4*F4)/G4</f>
        <v>0.55000000000000004</v>
      </c>
      <c r="J4" s="83" t="s">
        <v>2071</v>
      </c>
      <c r="K4" s="83" t="s">
        <v>5382</v>
      </c>
    </row>
    <row r="5" spans="1:11" x14ac:dyDescent="0.3">
      <c r="A5" s="69"/>
      <c r="B5" s="73">
        <v>2</v>
      </c>
      <c r="C5" s="86" t="s">
        <v>5366</v>
      </c>
      <c r="D5" s="109">
        <v>2.1</v>
      </c>
      <c r="E5" s="73">
        <v>8</v>
      </c>
      <c r="F5" s="73">
        <v>1</v>
      </c>
      <c r="G5" s="44">
        <v>1.6</v>
      </c>
      <c r="H5" s="44">
        <f t="shared" ref="H5:H68" si="0">(D5*F5)/G5</f>
        <v>1.3125</v>
      </c>
      <c r="J5" s="83" t="s">
        <v>5383</v>
      </c>
      <c r="K5" s="83" t="s">
        <v>5384</v>
      </c>
    </row>
    <row r="6" spans="1:11" x14ac:dyDescent="0.3">
      <c r="A6" s="69"/>
      <c r="B6" s="73">
        <v>3</v>
      </c>
      <c r="C6" s="86" t="s">
        <v>17</v>
      </c>
      <c r="D6" s="107">
        <f>VLOOKUP(C6,'[1]new tesco'!$B$6:$I$297,8,FALSE)</f>
        <v>1.9</v>
      </c>
      <c r="E6" s="73">
        <v>1</v>
      </c>
      <c r="F6" s="73">
        <v>1</v>
      </c>
      <c r="G6" s="44">
        <v>1</v>
      </c>
      <c r="H6" s="44">
        <f t="shared" si="0"/>
        <v>1.9</v>
      </c>
      <c r="J6" s="83" t="s">
        <v>5385</v>
      </c>
      <c r="K6" s="83" t="s">
        <v>5386</v>
      </c>
    </row>
    <row r="7" spans="1:11" x14ac:dyDescent="0.3">
      <c r="A7" s="69"/>
      <c r="B7" s="73">
        <v>4</v>
      </c>
      <c r="C7" s="86" t="s">
        <v>18</v>
      </c>
      <c r="D7" s="107">
        <f>VLOOKUP(C7,'[1]new tesco'!$B$6:$I$297,8,FALSE)</f>
        <v>1.05</v>
      </c>
      <c r="E7" s="73">
        <v>1</v>
      </c>
      <c r="F7" s="73">
        <v>1</v>
      </c>
      <c r="G7" s="44">
        <v>1.1000000000000001</v>
      </c>
      <c r="H7" s="44">
        <f t="shared" si="0"/>
        <v>0.95454545454545447</v>
      </c>
      <c r="J7" s="83" t="s">
        <v>5387</v>
      </c>
      <c r="K7" s="83" t="s">
        <v>5388</v>
      </c>
    </row>
    <row r="8" spans="1:11" x14ac:dyDescent="0.3">
      <c r="A8" s="69"/>
      <c r="B8" s="73">
        <v>5</v>
      </c>
      <c r="C8" s="86" t="s">
        <v>19</v>
      </c>
      <c r="D8" s="107">
        <f>VLOOKUP(C8,'[1]new tesco'!$B$6:$I$297,8,FALSE)</f>
        <v>0.89</v>
      </c>
      <c r="E8" s="73">
        <v>12</v>
      </c>
      <c r="F8" s="73">
        <v>1</v>
      </c>
      <c r="G8" s="44">
        <v>1.2</v>
      </c>
      <c r="H8" s="44">
        <f t="shared" si="0"/>
        <v>0.7416666666666667</v>
      </c>
      <c r="J8" s="83" t="s">
        <v>5389</v>
      </c>
      <c r="K8" s="83" t="s">
        <v>5390</v>
      </c>
    </row>
    <row r="9" spans="1:11" x14ac:dyDescent="0.3">
      <c r="A9" s="69"/>
      <c r="B9" s="73">
        <v>6</v>
      </c>
      <c r="C9" s="86" t="s">
        <v>5367</v>
      </c>
      <c r="D9" s="107">
        <f>VLOOKUP(C9,'[1]new tesco'!$B$6:$I$297,8,FALSE)</f>
        <v>9.98</v>
      </c>
      <c r="E9" s="73">
        <v>1</v>
      </c>
      <c r="F9" s="73">
        <v>1</v>
      </c>
      <c r="G9" s="44">
        <v>1</v>
      </c>
      <c r="H9" s="44">
        <f t="shared" si="0"/>
        <v>9.98</v>
      </c>
      <c r="J9" s="83" t="s">
        <v>2080</v>
      </c>
      <c r="K9" s="83" t="s">
        <v>5391</v>
      </c>
    </row>
    <row r="10" spans="1:11" x14ac:dyDescent="0.3">
      <c r="A10" s="69"/>
      <c r="B10" s="73">
        <v>7</v>
      </c>
      <c r="C10" s="86" t="s">
        <v>20</v>
      </c>
      <c r="D10" s="107">
        <f>VLOOKUP(C10,'[1]new tesco'!$B$6:$I$297,8,FALSE)</f>
        <v>2.59</v>
      </c>
      <c r="E10" s="73">
        <v>1</v>
      </c>
      <c r="F10" s="73">
        <v>2</v>
      </c>
      <c r="G10" s="44">
        <v>1.3</v>
      </c>
      <c r="H10" s="44">
        <f t="shared" si="0"/>
        <v>3.9846153846153842</v>
      </c>
      <c r="J10" s="83" t="s">
        <v>5392</v>
      </c>
      <c r="K10" s="83" t="s">
        <v>5393</v>
      </c>
    </row>
    <row r="11" spans="1:11" x14ac:dyDescent="0.3">
      <c r="A11" s="69"/>
      <c r="B11" s="73">
        <v>8</v>
      </c>
      <c r="C11" s="86" t="s">
        <v>223</v>
      </c>
      <c r="D11" s="107">
        <v>1.58</v>
      </c>
      <c r="E11" s="73">
        <v>1</v>
      </c>
      <c r="F11" s="73">
        <v>6</v>
      </c>
      <c r="G11" s="44">
        <v>1</v>
      </c>
      <c r="H11" s="44">
        <f t="shared" si="0"/>
        <v>9.48</v>
      </c>
      <c r="J11" s="83" t="s">
        <v>5394</v>
      </c>
      <c r="K11" s="83" t="s">
        <v>5395</v>
      </c>
    </row>
    <row r="12" spans="1:11" x14ac:dyDescent="0.3">
      <c r="A12" s="69"/>
      <c r="B12" s="73">
        <v>9</v>
      </c>
      <c r="C12" s="86" t="s">
        <v>21</v>
      </c>
      <c r="D12" s="107">
        <v>0.86</v>
      </c>
      <c r="E12" s="73">
        <v>5</v>
      </c>
      <c r="F12" s="73">
        <v>1</v>
      </c>
      <c r="G12" s="44">
        <v>1.5</v>
      </c>
      <c r="H12" s="44">
        <f t="shared" si="0"/>
        <v>0.57333333333333336</v>
      </c>
      <c r="J12" s="83" t="s">
        <v>5396</v>
      </c>
      <c r="K12" s="83" t="s">
        <v>5397</v>
      </c>
    </row>
    <row r="13" spans="1:11" x14ac:dyDescent="0.3">
      <c r="A13" s="69"/>
      <c r="B13" s="73">
        <v>10</v>
      </c>
      <c r="C13" s="86" t="s">
        <v>934</v>
      </c>
      <c r="D13" s="107">
        <v>2.1</v>
      </c>
      <c r="E13" s="73">
        <v>8</v>
      </c>
      <c r="F13" s="73">
        <v>1</v>
      </c>
      <c r="G13" s="44">
        <v>2.6</v>
      </c>
      <c r="H13" s="44">
        <f t="shared" si="0"/>
        <v>0.80769230769230771</v>
      </c>
      <c r="J13" s="83" t="s">
        <v>5398</v>
      </c>
      <c r="K13" s="83" t="s">
        <v>5399</v>
      </c>
    </row>
    <row r="14" spans="1:11" x14ac:dyDescent="0.3">
      <c r="A14" s="69"/>
      <c r="B14" s="73">
        <v>11</v>
      </c>
      <c r="C14" s="86" t="s">
        <v>936</v>
      </c>
      <c r="D14" s="107">
        <v>3.5</v>
      </c>
      <c r="E14" s="73">
        <v>1</v>
      </c>
      <c r="F14" s="73">
        <v>1</v>
      </c>
      <c r="G14" s="44">
        <v>3</v>
      </c>
      <c r="H14" s="44">
        <f t="shared" si="0"/>
        <v>1.1666666666666667</v>
      </c>
      <c r="J14" s="83" t="s">
        <v>1626</v>
      </c>
      <c r="K14" s="83" t="s">
        <v>5400</v>
      </c>
    </row>
    <row r="15" spans="1:11" x14ac:dyDescent="0.3">
      <c r="A15" s="69"/>
      <c r="B15" s="73">
        <v>12</v>
      </c>
      <c r="C15" s="86" t="s">
        <v>572</v>
      </c>
      <c r="D15" s="107">
        <v>0.60489999999999999</v>
      </c>
      <c r="E15" s="73">
        <v>1</v>
      </c>
      <c r="F15" s="73">
        <v>1</v>
      </c>
      <c r="G15" s="44">
        <v>1</v>
      </c>
      <c r="H15" s="44">
        <f t="shared" si="0"/>
        <v>0.60489999999999999</v>
      </c>
      <c r="J15" s="83" t="s">
        <v>5401</v>
      </c>
      <c r="K15" s="83" t="s">
        <v>5402</v>
      </c>
    </row>
    <row r="16" spans="1:11" x14ac:dyDescent="0.3">
      <c r="A16" s="69"/>
      <c r="B16" s="73">
        <v>13</v>
      </c>
      <c r="C16" s="86" t="s">
        <v>573</v>
      </c>
      <c r="D16" s="107">
        <f>VLOOKUP(C16,'[1]new tesco'!$B$6:$I$297,8,FALSE)</f>
        <v>0.45</v>
      </c>
      <c r="E16" s="73">
        <v>1</v>
      </c>
      <c r="F16" s="73">
        <v>1</v>
      </c>
      <c r="G16" s="44">
        <v>1</v>
      </c>
      <c r="H16" s="44">
        <f t="shared" si="0"/>
        <v>0.45</v>
      </c>
      <c r="J16" s="83" t="s">
        <v>5403</v>
      </c>
      <c r="K16" s="83" t="s">
        <v>5404</v>
      </c>
    </row>
    <row r="17" spans="1:11" x14ac:dyDescent="0.3">
      <c r="A17" s="69"/>
      <c r="B17" s="73">
        <v>14</v>
      </c>
      <c r="C17" s="86" t="s">
        <v>5368</v>
      </c>
      <c r="D17" s="107">
        <v>4.2</v>
      </c>
      <c r="E17" s="73">
        <v>1</v>
      </c>
      <c r="F17" s="73">
        <v>1</v>
      </c>
      <c r="G17" s="44">
        <v>1</v>
      </c>
      <c r="H17" s="44">
        <f t="shared" si="0"/>
        <v>4.2</v>
      </c>
      <c r="J17" s="83" t="s">
        <v>5405</v>
      </c>
      <c r="K17" s="83" t="s">
        <v>5406</v>
      </c>
    </row>
    <row r="18" spans="1:11" x14ac:dyDescent="0.3">
      <c r="A18" s="69"/>
      <c r="B18" s="73">
        <v>15</v>
      </c>
      <c r="C18" s="86" t="s">
        <v>5368</v>
      </c>
      <c r="D18" s="107">
        <v>0</v>
      </c>
      <c r="E18" s="73">
        <v>1</v>
      </c>
      <c r="F18" s="73">
        <v>1</v>
      </c>
      <c r="G18" s="44">
        <v>1</v>
      </c>
      <c r="H18" s="44">
        <f t="shared" si="0"/>
        <v>0</v>
      </c>
      <c r="J18" s="83" t="s">
        <v>5407</v>
      </c>
      <c r="K18" s="83" t="s">
        <v>5408</v>
      </c>
    </row>
    <row r="19" spans="1:11" x14ac:dyDescent="0.3">
      <c r="A19" s="69"/>
      <c r="B19" s="73">
        <v>16</v>
      </c>
      <c r="C19" s="86" t="s">
        <v>5368</v>
      </c>
      <c r="D19" s="107">
        <v>0</v>
      </c>
      <c r="E19" s="73">
        <v>4</v>
      </c>
      <c r="F19" s="73">
        <v>1</v>
      </c>
      <c r="G19" s="44">
        <v>1.5</v>
      </c>
      <c r="H19" s="44">
        <f t="shared" si="0"/>
        <v>0</v>
      </c>
      <c r="J19" s="83" t="s">
        <v>5409</v>
      </c>
      <c r="K19" s="83" t="s">
        <v>5410</v>
      </c>
    </row>
    <row r="20" spans="1:11" x14ac:dyDescent="0.3">
      <c r="A20" s="69"/>
      <c r="B20" s="73">
        <v>17</v>
      </c>
      <c r="C20" s="86" t="s">
        <v>5369</v>
      </c>
      <c r="D20" s="107">
        <v>1.31</v>
      </c>
      <c r="E20" s="73">
        <v>1</v>
      </c>
      <c r="F20" s="73">
        <v>1</v>
      </c>
      <c r="G20" s="44">
        <v>1.3</v>
      </c>
      <c r="H20" s="44">
        <f t="shared" si="0"/>
        <v>1.0076923076923077</v>
      </c>
      <c r="J20" s="83" t="s">
        <v>5411</v>
      </c>
      <c r="K20" s="83" t="s">
        <v>5412</v>
      </c>
    </row>
    <row r="21" spans="1:11" x14ac:dyDescent="0.3">
      <c r="A21" s="69"/>
      <c r="B21" s="73">
        <v>18</v>
      </c>
      <c r="C21" s="86" t="s">
        <v>227</v>
      </c>
      <c r="D21" s="107">
        <v>1.48</v>
      </c>
      <c r="E21" s="73">
        <v>1</v>
      </c>
      <c r="F21" s="73">
        <v>1</v>
      </c>
      <c r="G21" s="44">
        <v>2.5</v>
      </c>
      <c r="H21" s="44">
        <f t="shared" si="0"/>
        <v>0.59199999999999997</v>
      </c>
      <c r="J21" s="83" t="s">
        <v>5413</v>
      </c>
      <c r="K21" s="83" t="s">
        <v>5414</v>
      </c>
    </row>
    <row r="22" spans="1:11" x14ac:dyDescent="0.3">
      <c r="A22" s="69"/>
      <c r="B22" s="73">
        <v>19</v>
      </c>
      <c r="C22" s="86" t="s">
        <v>574</v>
      </c>
      <c r="D22" s="107">
        <f>VLOOKUP(C22,'[1]new tesco'!$B$6:$I$297,8,FALSE)</f>
        <v>1.68</v>
      </c>
      <c r="E22" s="73">
        <v>1</v>
      </c>
      <c r="F22" s="73">
        <v>1</v>
      </c>
      <c r="G22" s="44">
        <v>4</v>
      </c>
      <c r="H22" s="44">
        <f t="shared" si="0"/>
        <v>0.42</v>
      </c>
      <c r="J22" s="83" t="s">
        <v>1051</v>
      </c>
      <c r="K22" s="83" t="s">
        <v>5415</v>
      </c>
    </row>
    <row r="23" spans="1:11" x14ac:dyDescent="0.3">
      <c r="A23" s="69"/>
      <c r="B23" s="73">
        <v>20</v>
      </c>
      <c r="C23" s="86" t="s">
        <v>26</v>
      </c>
      <c r="D23" s="107">
        <f>VLOOKUP(C23,'[1]new tesco'!$B$6:$I$297,8,FALSE)</f>
        <v>1.26</v>
      </c>
      <c r="E23" s="73">
        <v>1</v>
      </c>
      <c r="F23" s="73">
        <v>1</v>
      </c>
      <c r="G23" s="44">
        <v>3.2</v>
      </c>
      <c r="H23" s="44">
        <f t="shared" si="0"/>
        <v>0.39374999999999999</v>
      </c>
      <c r="J23" s="83" t="s">
        <v>2602</v>
      </c>
      <c r="K23" s="83" t="s">
        <v>5416</v>
      </c>
    </row>
    <row r="24" spans="1:11" x14ac:dyDescent="0.3">
      <c r="A24" s="69"/>
      <c r="B24" s="73">
        <v>21</v>
      </c>
      <c r="C24" s="86" t="s">
        <v>27</v>
      </c>
      <c r="D24" s="107">
        <f>VLOOKUP(C24,'[1]new tesco'!$B$6:$I$297,8,FALSE)</f>
        <v>0.94</v>
      </c>
      <c r="E24" s="73">
        <v>1</v>
      </c>
      <c r="F24" s="73">
        <v>1</v>
      </c>
      <c r="G24" s="44">
        <v>1.25</v>
      </c>
      <c r="H24" s="44">
        <f t="shared" si="0"/>
        <v>0.752</v>
      </c>
      <c r="J24" s="83" t="s">
        <v>5417</v>
      </c>
      <c r="K24" s="83" t="s">
        <v>5418</v>
      </c>
    </row>
    <row r="25" spans="1:11" x14ac:dyDescent="0.3">
      <c r="A25" s="73"/>
      <c r="B25" s="73">
        <v>22</v>
      </c>
      <c r="C25" s="73" t="s">
        <v>2578</v>
      </c>
      <c r="D25" s="107">
        <f>VLOOKUP(C25,'[1]new tesco'!$B$6:$I$297,8,FALSE)</f>
        <v>0.49</v>
      </c>
      <c r="E25" s="73">
        <v>1</v>
      </c>
      <c r="F25" s="73">
        <v>1</v>
      </c>
      <c r="G25" s="44">
        <v>1.3</v>
      </c>
      <c r="H25" s="44">
        <f t="shared" si="0"/>
        <v>0.37692307692307692</v>
      </c>
      <c r="J25" s="83" t="s">
        <v>2079</v>
      </c>
      <c r="K25" s="83" t="s">
        <v>5419</v>
      </c>
    </row>
    <row r="26" spans="1:11" x14ac:dyDescent="0.3">
      <c r="A26" s="73"/>
      <c r="B26" s="73">
        <v>23</v>
      </c>
      <c r="C26" s="73" t="s">
        <v>5370</v>
      </c>
      <c r="D26" s="107">
        <v>0.45</v>
      </c>
      <c r="E26" s="73">
        <v>1</v>
      </c>
      <c r="F26" s="73">
        <v>1</v>
      </c>
      <c r="G26" s="44">
        <v>2</v>
      </c>
      <c r="H26" s="44">
        <f t="shared" si="0"/>
        <v>0.22500000000000001</v>
      </c>
      <c r="J26" s="83" t="s">
        <v>2154</v>
      </c>
      <c r="K26" s="83" t="s">
        <v>5420</v>
      </c>
    </row>
    <row r="27" spans="1:11" x14ac:dyDescent="0.3">
      <c r="A27" s="73"/>
      <c r="B27" s="73">
        <v>24</v>
      </c>
      <c r="C27" s="73" t="s">
        <v>940</v>
      </c>
      <c r="D27" s="107">
        <v>0.04</v>
      </c>
      <c r="E27" s="73">
        <v>1</v>
      </c>
      <c r="F27" s="73">
        <v>1</v>
      </c>
      <c r="G27" s="44">
        <v>1</v>
      </c>
      <c r="H27" s="44">
        <f t="shared" si="0"/>
        <v>0.04</v>
      </c>
      <c r="J27" s="83" t="s">
        <v>2080</v>
      </c>
      <c r="K27" s="83" t="s">
        <v>5421</v>
      </c>
    </row>
    <row r="28" spans="1:11" x14ac:dyDescent="0.3">
      <c r="A28" s="73"/>
      <c r="B28" s="73">
        <v>25</v>
      </c>
      <c r="C28" s="73" t="s">
        <v>942</v>
      </c>
      <c r="D28" s="107">
        <v>0.11</v>
      </c>
      <c r="E28" s="73">
        <v>1</v>
      </c>
      <c r="F28" s="73">
        <v>1</v>
      </c>
      <c r="G28" s="44">
        <v>1</v>
      </c>
      <c r="H28" s="44">
        <f t="shared" si="0"/>
        <v>0.11</v>
      </c>
      <c r="J28" s="83" t="s">
        <v>5422</v>
      </c>
      <c r="K28" s="83" t="s">
        <v>5423</v>
      </c>
    </row>
    <row r="29" spans="1:11" x14ac:dyDescent="0.3">
      <c r="A29" s="73"/>
      <c r="B29" s="73">
        <v>26</v>
      </c>
      <c r="C29" s="73" t="s">
        <v>260</v>
      </c>
      <c r="D29" s="107">
        <v>0.26</v>
      </c>
      <c r="E29" s="73">
        <v>1</v>
      </c>
      <c r="F29" s="73">
        <v>1</v>
      </c>
      <c r="G29" s="44">
        <v>4</v>
      </c>
      <c r="H29" s="44">
        <f t="shared" si="0"/>
        <v>6.5000000000000002E-2</v>
      </c>
      <c r="J29" s="83" t="s">
        <v>1682</v>
      </c>
      <c r="K29" s="83" t="s">
        <v>5424</v>
      </c>
    </row>
    <row r="30" spans="1:11" x14ac:dyDescent="0.3">
      <c r="A30" s="73"/>
      <c r="B30" s="73">
        <v>27</v>
      </c>
      <c r="C30" s="73" t="s">
        <v>31</v>
      </c>
      <c r="D30" s="107">
        <f>VLOOKUP(C30,'[1]new tesco'!$B$6:$I$297,8,FALSE)</f>
        <v>0.95</v>
      </c>
      <c r="E30" s="73">
        <v>1</v>
      </c>
      <c r="F30" s="73">
        <v>1</v>
      </c>
      <c r="G30" s="44">
        <v>1</v>
      </c>
      <c r="H30" s="44">
        <f t="shared" si="0"/>
        <v>0.95</v>
      </c>
      <c r="J30" s="83" t="s">
        <v>5425</v>
      </c>
      <c r="K30" s="83" t="s">
        <v>5426</v>
      </c>
    </row>
    <row r="31" spans="1:11" x14ac:dyDescent="0.3">
      <c r="A31" s="73"/>
      <c r="B31" s="73">
        <v>28</v>
      </c>
      <c r="C31" s="73" t="s">
        <v>288</v>
      </c>
      <c r="D31" s="107">
        <f>VLOOKUP(C31,'[1]new tesco'!$B$6:$I$297,8,FALSE)</f>
        <v>1</v>
      </c>
      <c r="E31" s="73">
        <v>1</v>
      </c>
      <c r="F31" s="73">
        <v>1</v>
      </c>
      <c r="G31" s="44">
        <v>2</v>
      </c>
      <c r="H31" s="44">
        <f t="shared" si="0"/>
        <v>0.5</v>
      </c>
      <c r="J31" s="83" t="s">
        <v>1626</v>
      </c>
      <c r="K31" s="83" t="s">
        <v>5427</v>
      </c>
    </row>
    <row r="32" spans="1:11" x14ac:dyDescent="0.3">
      <c r="A32" s="73"/>
      <c r="B32" s="73">
        <v>29</v>
      </c>
      <c r="C32" s="73" t="s">
        <v>944</v>
      </c>
      <c r="D32" s="107">
        <v>0.75</v>
      </c>
      <c r="E32" s="73">
        <v>1</v>
      </c>
      <c r="F32" s="73">
        <v>1</v>
      </c>
      <c r="G32" s="44">
        <v>1</v>
      </c>
      <c r="H32" s="44">
        <f t="shared" si="0"/>
        <v>0.75</v>
      </c>
      <c r="J32" s="83" t="s">
        <v>977</v>
      </c>
      <c r="K32" s="83" t="s">
        <v>5428</v>
      </c>
    </row>
    <row r="33" spans="1:11" x14ac:dyDescent="0.3">
      <c r="A33" s="73"/>
      <c r="B33" s="73">
        <v>30</v>
      </c>
      <c r="C33" s="73" t="s">
        <v>35</v>
      </c>
      <c r="D33" s="107">
        <v>0.66</v>
      </c>
      <c r="E33" s="73">
        <v>1</v>
      </c>
      <c r="F33" s="73">
        <v>1</v>
      </c>
      <c r="G33" s="44">
        <v>1.6</v>
      </c>
      <c r="H33" s="44">
        <f t="shared" si="0"/>
        <v>0.41249999999999998</v>
      </c>
      <c r="J33" s="83" t="s">
        <v>5429</v>
      </c>
      <c r="K33" s="83" t="s">
        <v>5430</v>
      </c>
    </row>
    <row r="34" spans="1:11" x14ac:dyDescent="0.3">
      <c r="A34" s="73"/>
      <c r="B34" s="73">
        <v>31</v>
      </c>
      <c r="C34" s="73" t="s">
        <v>1585</v>
      </c>
      <c r="D34" s="107">
        <v>0.68</v>
      </c>
      <c r="E34" s="73">
        <v>1</v>
      </c>
      <c r="F34" s="73">
        <v>1</v>
      </c>
      <c r="G34" s="44">
        <v>4</v>
      </c>
      <c r="H34" s="44">
        <f t="shared" si="0"/>
        <v>0.17</v>
      </c>
      <c r="J34" s="83" t="s">
        <v>3711</v>
      </c>
      <c r="K34" s="83" t="s">
        <v>5431</v>
      </c>
    </row>
    <row r="35" spans="1:11" x14ac:dyDescent="0.3">
      <c r="A35" s="73"/>
      <c r="B35" s="73">
        <v>32</v>
      </c>
      <c r="C35" s="73" t="s">
        <v>948</v>
      </c>
      <c r="D35" s="107">
        <v>0.32</v>
      </c>
      <c r="E35" s="73">
        <v>1</v>
      </c>
      <c r="F35" s="73">
        <v>2</v>
      </c>
      <c r="G35" s="44">
        <v>1</v>
      </c>
      <c r="H35" s="44">
        <f t="shared" si="0"/>
        <v>0.64</v>
      </c>
      <c r="J35" s="83" t="s">
        <v>5432</v>
      </c>
      <c r="K35" s="83" t="s">
        <v>5433</v>
      </c>
    </row>
    <row r="36" spans="1:11" x14ac:dyDescent="0.3">
      <c r="A36" s="73"/>
      <c r="B36" s="73">
        <v>33</v>
      </c>
      <c r="C36" s="73" t="s">
        <v>42</v>
      </c>
      <c r="D36" s="107">
        <v>0.43</v>
      </c>
      <c r="E36" s="73">
        <v>1</v>
      </c>
      <c r="F36" s="73">
        <v>1</v>
      </c>
      <c r="G36" s="44">
        <v>1</v>
      </c>
      <c r="H36" s="44">
        <f t="shared" si="0"/>
        <v>0.43</v>
      </c>
      <c r="J36" s="83" t="s">
        <v>3707</v>
      </c>
      <c r="K36" s="83" t="s">
        <v>2119</v>
      </c>
    </row>
    <row r="37" spans="1:11" x14ac:dyDescent="0.3">
      <c r="A37" s="73"/>
      <c r="B37" s="73">
        <v>34</v>
      </c>
      <c r="C37" s="73" t="s">
        <v>5371</v>
      </c>
      <c r="D37" s="107">
        <v>0.27</v>
      </c>
      <c r="E37" s="73">
        <v>1</v>
      </c>
      <c r="F37" s="73">
        <v>1</v>
      </c>
      <c r="G37" s="44">
        <v>4.3</v>
      </c>
      <c r="H37" s="44">
        <f t="shared" si="0"/>
        <v>6.2790697674418611E-2</v>
      </c>
      <c r="J37" s="83" t="s">
        <v>969</v>
      </c>
      <c r="K37" s="83" t="s">
        <v>5434</v>
      </c>
    </row>
    <row r="38" spans="1:11" x14ac:dyDescent="0.3">
      <c r="A38" s="73"/>
      <c r="B38" s="73">
        <v>35</v>
      </c>
      <c r="C38" s="73" t="s">
        <v>28</v>
      </c>
      <c r="D38" s="107">
        <v>1.49</v>
      </c>
      <c r="E38" s="73">
        <v>1</v>
      </c>
      <c r="F38" s="73">
        <v>1</v>
      </c>
      <c r="G38" s="44">
        <v>16</v>
      </c>
      <c r="H38" s="44">
        <f t="shared" si="0"/>
        <v>9.3124999999999999E-2</v>
      </c>
      <c r="J38" s="83" t="s">
        <v>5435</v>
      </c>
      <c r="K38" s="83" t="s">
        <v>5436</v>
      </c>
    </row>
    <row r="39" spans="1:11" x14ac:dyDescent="0.3">
      <c r="A39" s="73"/>
      <c r="B39" s="73">
        <v>36</v>
      </c>
      <c r="C39" s="73" t="s">
        <v>5372</v>
      </c>
      <c r="D39" s="107">
        <v>0.6</v>
      </c>
      <c r="E39" s="73">
        <v>1</v>
      </c>
      <c r="F39" s="73">
        <v>1</v>
      </c>
      <c r="G39" s="44">
        <v>1.2</v>
      </c>
      <c r="H39" s="44">
        <f t="shared" si="0"/>
        <v>0.5</v>
      </c>
      <c r="J39" s="83" t="s">
        <v>5437</v>
      </c>
      <c r="K39" s="83" t="s">
        <v>5438</v>
      </c>
    </row>
    <row r="40" spans="1:11" x14ac:dyDescent="0.3">
      <c r="A40" s="73"/>
      <c r="B40" s="73">
        <v>38</v>
      </c>
      <c r="C40" s="73" t="s">
        <v>289</v>
      </c>
      <c r="D40" s="107">
        <f>VLOOKUP(C40,'[1]new tesco'!$B$6:$I$297,8,FALSE)</f>
        <v>1.26</v>
      </c>
      <c r="E40" s="73">
        <v>1</v>
      </c>
      <c r="F40" s="73">
        <v>1</v>
      </c>
      <c r="G40" s="44">
        <v>6</v>
      </c>
      <c r="H40" s="44">
        <f t="shared" si="0"/>
        <v>0.21</v>
      </c>
      <c r="J40" s="83" t="s">
        <v>5439</v>
      </c>
      <c r="K40" s="83" t="s">
        <v>5440</v>
      </c>
    </row>
    <row r="41" spans="1:11" x14ac:dyDescent="0.3">
      <c r="A41" s="73"/>
      <c r="B41" s="73">
        <v>39</v>
      </c>
      <c r="C41" s="73" t="s">
        <v>1586</v>
      </c>
      <c r="D41" s="107">
        <v>1</v>
      </c>
      <c r="E41" s="73">
        <v>1</v>
      </c>
      <c r="F41" s="73">
        <v>3</v>
      </c>
      <c r="G41" s="44">
        <v>1</v>
      </c>
      <c r="H41" s="44">
        <f t="shared" si="0"/>
        <v>3</v>
      </c>
      <c r="J41" s="83" t="s">
        <v>2656</v>
      </c>
      <c r="K41" s="83" t="s">
        <v>5441</v>
      </c>
    </row>
    <row r="42" spans="1:11" x14ac:dyDescent="0.3">
      <c r="A42" s="73"/>
      <c r="B42" s="73">
        <v>40</v>
      </c>
      <c r="C42" s="73" t="s">
        <v>43</v>
      </c>
      <c r="D42" s="107">
        <f>VLOOKUP(C42,'[1]new tesco'!$B$6:$I$297,8,FALSE)</f>
        <v>0.13</v>
      </c>
      <c r="E42" s="73">
        <v>1</v>
      </c>
      <c r="F42" s="73">
        <v>1</v>
      </c>
      <c r="G42" s="44">
        <v>1</v>
      </c>
      <c r="H42" s="44">
        <f t="shared" si="0"/>
        <v>0.13</v>
      </c>
      <c r="J42" s="83" t="s">
        <v>5442</v>
      </c>
      <c r="K42" s="83" t="s">
        <v>5443</v>
      </c>
    </row>
    <row r="43" spans="1:11" x14ac:dyDescent="0.3">
      <c r="A43" s="73"/>
      <c r="B43" s="73">
        <v>41</v>
      </c>
      <c r="C43" s="73" t="s">
        <v>44</v>
      </c>
      <c r="D43" s="107">
        <v>1.68</v>
      </c>
      <c r="E43" s="73">
        <v>1</v>
      </c>
      <c r="F43" s="73">
        <v>2</v>
      </c>
      <c r="G43" s="44">
        <v>1.5</v>
      </c>
      <c r="H43" s="44">
        <f t="shared" si="0"/>
        <v>2.2399999999999998</v>
      </c>
      <c r="J43" s="83" t="s">
        <v>5444</v>
      </c>
      <c r="K43" s="83" t="s">
        <v>5445</v>
      </c>
    </row>
    <row r="44" spans="1:11" x14ac:dyDescent="0.3">
      <c r="A44" s="73"/>
      <c r="B44" s="73">
        <v>42</v>
      </c>
      <c r="C44" s="73" t="s">
        <v>5373</v>
      </c>
      <c r="D44" s="107">
        <v>0.53</v>
      </c>
      <c r="E44" s="73">
        <v>1</v>
      </c>
      <c r="F44" s="73">
        <v>1</v>
      </c>
      <c r="G44" s="44">
        <v>1</v>
      </c>
      <c r="H44" s="44">
        <f t="shared" si="0"/>
        <v>0.53</v>
      </c>
      <c r="J44" s="83" t="s">
        <v>2100</v>
      </c>
      <c r="K44" s="83" t="s">
        <v>5446</v>
      </c>
    </row>
    <row r="45" spans="1:11" x14ac:dyDescent="0.3">
      <c r="A45" s="73"/>
      <c r="B45" s="73">
        <v>43</v>
      </c>
      <c r="C45" s="73" t="s">
        <v>45</v>
      </c>
      <c r="D45" s="107">
        <v>1.42</v>
      </c>
      <c r="E45" s="73">
        <v>1</v>
      </c>
      <c r="F45" s="73">
        <v>1</v>
      </c>
      <c r="G45" s="44">
        <v>1.5</v>
      </c>
      <c r="H45" s="44">
        <f t="shared" si="0"/>
        <v>0.94666666666666666</v>
      </c>
      <c r="J45" s="83" t="s">
        <v>5447</v>
      </c>
      <c r="K45" s="83" t="s">
        <v>5448</v>
      </c>
    </row>
    <row r="46" spans="1:11" x14ac:dyDescent="0.3">
      <c r="A46" s="73"/>
      <c r="B46" s="73">
        <v>44</v>
      </c>
      <c r="C46" s="73" t="s">
        <v>5374</v>
      </c>
      <c r="D46" s="107">
        <v>0.79</v>
      </c>
      <c r="E46" s="73">
        <v>1</v>
      </c>
      <c r="F46" s="73">
        <v>5</v>
      </c>
      <c r="G46" s="44">
        <v>1</v>
      </c>
      <c r="H46" s="44">
        <f t="shared" si="0"/>
        <v>3.95</v>
      </c>
      <c r="J46" s="83" t="s">
        <v>5449</v>
      </c>
      <c r="K46" s="83" t="s">
        <v>5450</v>
      </c>
    </row>
    <row r="47" spans="1:11" x14ac:dyDescent="0.3">
      <c r="A47" s="73"/>
      <c r="B47" s="73">
        <v>45</v>
      </c>
      <c r="C47" s="73" t="s">
        <v>367</v>
      </c>
      <c r="D47" s="107">
        <v>1.68</v>
      </c>
      <c r="E47" s="73">
        <v>5</v>
      </c>
      <c r="F47" s="73">
        <v>2</v>
      </c>
      <c r="G47" s="44">
        <v>1</v>
      </c>
      <c r="H47" s="44">
        <f t="shared" si="0"/>
        <v>3.36</v>
      </c>
      <c r="J47" s="83" t="s">
        <v>5451</v>
      </c>
      <c r="K47" s="83" t="s">
        <v>5452</v>
      </c>
    </row>
    <row r="48" spans="1:11" x14ac:dyDescent="0.3">
      <c r="A48" s="73"/>
      <c r="B48" s="73">
        <v>46</v>
      </c>
      <c r="C48" s="73" t="s">
        <v>5375</v>
      </c>
      <c r="D48" s="107">
        <v>2.1</v>
      </c>
      <c r="E48" s="73">
        <v>1</v>
      </c>
      <c r="F48" s="73">
        <v>1</v>
      </c>
      <c r="G48" s="44">
        <v>5</v>
      </c>
      <c r="H48" s="44">
        <f t="shared" si="0"/>
        <v>0.42000000000000004</v>
      </c>
      <c r="J48" s="83" t="s">
        <v>3707</v>
      </c>
      <c r="K48" s="83" t="s">
        <v>5453</v>
      </c>
    </row>
    <row r="49" spans="1:11" x14ac:dyDescent="0.3">
      <c r="A49" s="73"/>
      <c r="B49" s="73">
        <v>47</v>
      </c>
      <c r="C49" s="73" t="s">
        <v>5376</v>
      </c>
      <c r="D49" s="107">
        <v>0.95</v>
      </c>
      <c r="E49" s="73">
        <v>1</v>
      </c>
      <c r="F49" s="73">
        <v>1</v>
      </c>
      <c r="G49" s="44">
        <v>1.25</v>
      </c>
      <c r="H49" s="44">
        <f t="shared" si="0"/>
        <v>0.76</v>
      </c>
      <c r="J49" s="83" t="s">
        <v>5454</v>
      </c>
      <c r="K49" s="83" t="s">
        <v>5455</v>
      </c>
    </row>
    <row r="50" spans="1:11" x14ac:dyDescent="0.3">
      <c r="A50" s="73"/>
      <c r="B50" s="73">
        <v>48</v>
      </c>
      <c r="C50" s="73" t="s">
        <v>5377</v>
      </c>
      <c r="D50" s="107">
        <f>VLOOKUP(C50,'[1]new tesco'!$B$6:$I$297,8,FALSE)</f>
        <v>0.63</v>
      </c>
      <c r="E50" s="73">
        <v>1</v>
      </c>
      <c r="F50" s="73">
        <v>1</v>
      </c>
      <c r="G50" s="44">
        <v>6</v>
      </c>
      <c r="H50" s="44">
        <f t="shared" si="0"/>
        <v>0.105</v>
      </c>
      <c r="J50" s="83" t="s">
        <v>1041</v>
      </c>
      <c r="K50" s="83" t="s">
        <v>5456</v>
      </c>
    </row>
    <row r="51" spans="1:11" x14ac:dyDescent="0.3">
      <c r="A51" s="73"/>
      <c r="B51" s="73">
        <v>49</v>
      </c>
      <c r="C51" s="73" t="s">
        <v>49</v>
      </c>
      <c r="D51" s="107">
        <f>VLOOKUP(C51,'[1]new tesco'!$B$6:$I$297,8,FALSE)</f>
        <v>0.79</v>
      </c>
      <c r="E51" s="73">
        <v>1</v>
      </c>
      <c r="F51" s="73">
        <v>1</v>
      </c>
      <c r="G51" s="44">
        <v>6</v>
      </c>
      <c r="H51" s="44">
        <f t="shared" si="0"/>
        <v>0.13166666666666668</v>
      </c>
      <c r="J51" s="83" t="s">
        <v>984</v>
      </c>
      <c r="K51" s="83" t="s">
        <v>5457</v>
      </c>
    </row>
    <row r="52" spans="1:11" x14ac:dyDescent="0.3">
      <c r="A52" s="73"/>
      <c r="B52" s="73">
        <v>50</v>
      </c>
      <c r="C52" s="73" t="s">
        <v>1590</v>
      </c>
      <c r="D52" s="107">
        <v>0.59</v>
      </c>
      <c r="E52" s="73">
        <v>1</v>
      </c>
      <c r="F52" s="73">
        <v>2</v>
      </c>
      <c r="G52" s="44">
        <v>1.4</v>
      </c>
      <c r="H52" s="44">
        <f t="shared" si="0"/>
        <v>0.84285714285714286</v>
      </c>
      <c r="J52" s="83" t="s">
        <v>5458</v>
      </c>
      <c r="K52" s="83" t="s">
        <v>5459</v>
      </c>
    </row>
    <row r="53" spans="1:11" x14ac:dyDescent="0.3">
      <c r="A53" s="73"/>
      <c r="B53" s="73">
        <v>51</v>
      </c>
      <c r="C53" s="73" t="s">
        <v>231</v>
      </c>
      <c r="D53" s="107">
        <v>1.39</v>
      </c>
      <c r="E53" s="73">
        <v>4</v>
      </c>
      <c r="F53" s="73">
        <v>1</v>
      </c>
      <c r="G53" s="44">
        <v>2</v>
      </c>
      <c r="H53" s="44">
        <f t="shared" si="0"/>
        <v>0.69499999999999995</v>
      </c>
      <c r="J53" s="83" t="s">
        <v>4980</v>
      </c>
      <c r="K53" s="83" t="s">
        <v>5460</v>
      </c>
    </row>
    <row r="54" spans="1:11" x14ac:dyDescent="0.3">
      <c r="A54" s="73"/>
      <c r="B54" s="73">
        <v>52</v>
      </c>
      <c r="C54" s="73" t="s">
        <v>369</v>
      </c>
      <c r="D54" s="107">
        <v>1.58</v>
      </c>
      <c r="E54" s="73">
        <v>1</v>
      </c>
      <c r="F54" s="73">
        <v>1</v>
      </c>
      <c r="G54" s="44">
        <v>1</v>
      </c>
      <c r="H54" s="44">
        <f t="shared" si="0"/>
        <v>1.58</v>
      </c>
      <c r="J54" s="83" t="s">
        <v>5461</v>
      </c>
      <c r="K54" s="83" t="s">
        <v>5462</v>
      </c>
    </row>
    <row r="55" spans="1:11" x14ac:dyDescent="0.3">
      <c r="A55" s="73"/>
      <c r="B55" s="73">
        <v>53</v>
      </c>
      <c r="C55" s="73" t="s">
        <v>5378</v>
      </c>
      <c r="D55" s="107">
        <v>0.84</v>
      </c>
      <c r="E55" s="73">
        <v>1</v>
      </c>
      <c r="F55" s="73">
        <v>1</v>
      </c>
      <c r="G55" s="44">
        <v>2</v>
      </c>
      <c r="H55" s="44">
        <f t="shared" si="0"/>
        <v>0.42</v>
      </c>
      <c r="J55" s="83" t="s">
        <v>5463</v>
      </c>
      <c r="K55" s="83" t="s">
        <v>5464</v>
      </c>
    </row>
    <row r="56" spans="1:11" x14ac:dyDescent="0.3">
      <c r="A56" s="73"/>
      <c r="B56" s="73">
        <v>54</v>
      </c>
      <c r="C56" s="73" t="s">
        <v>5379</v>
      </c>
      <c r="D56" s="107">
        <v>1.26</v>
      </c>
      <c r="E56" s="73">
        <v>1</v>
      </c>
      <c r="F56" s="73">
        <v>1</v>
      </c>
      <c r="G56" s="44">
        <v>6</v>
      </c>
      <c r="H56" s="44">
        <f t="shared" si="0"/>
        <v>0.21</v>
      </c>
      <c r="J56" s="83" t="s">
        <v>5465</v>
      </c>
      <c r="K56" s="83" t="s">
        <v>5466</v>
      </c>
    </row>
    <row r="57" spans="1:11" x14ac:dyDescent="0.3">
      <c r="A57" s="73"/>
      <c r="B57" s="73">
        <v>55</v>
      </c>
      <c r="C57" s="73" t="s">
        <v>1027</v>
      </c>
      <c r="D57" s="107">
        <v>1.58</v>
      </c>
      <c r="E57" s="73">
        <v>1</v>
      </c>
      <c r="F57" s="73">
        <v>1</v>
      </c>
      <c r="G57" s="44">
        <v>1</v>
      </c>
      <c r="H57" s="44">
        <f t="shared" si="0"/>
        <v>1.58</v>
      </c>
      <c r="J57" s="83" t="s">
        <v>5467</v>
      </c>
      <c r="K57" s="83" t="s">
        <v>5468</v>
      </c>
    </row>
    <row r="58" spans="1:11" x14ac:dyDescent="0.3">
      <c r="A58" s="73"/>
      <c r="B58" s="73">
        <v>56</v>
      </c>
      <c r="C58" s="73" t="s">
        <v>53</v>
      </c>
      <c r="D58" s="107">
        <f>VLOOKUP(C58,'[1]new tesco'!$B$6:$I$297,8,FALSE)</f>
        <v>2.1</v>
      </c>
      <c r="E58" s="73">
        <v>1</v>
      </c>
      <c r="F58" s="73">
        <v>1</v>
      </c>
      <c r="G58" s="44">
        <v>5.7</v>
      </c>
      <c r="H58" s="44">
        <f t="shared" si="0"/>
        <v>0.36842105263157893</v>
      </c>
      <c r="J58" s="83" t="s">
        <v>5469</v>
      </c>
      <c r="K58" s="83" t="s">
        <v>5470</v>
      </c>
    </row>
    <row r="59" spans="1:11" x14ac:dyDescent="0.3">
      <c r="A59" s="73"/>
      <c r="B59" s="73">
        <v>57</v>
      </c>
      <c r="C59" s="73" t="s">
        <v>54</v>
      </c>
      <c r="D59" s="107">
        <f>VLOOKUP(C59,'[1]new tesco'!$B$6:$I$297,8,FALSE)</f>
        <v>0.6</v>
      </c>
      <c r="E59" s="73">
        <v>1</v>
      </c>
      <c r="F59" s="73">
        <v>1</v>
      </c>
      <c r="G59" s="44">
        <v>10</v>
      </c>
      <c r="H59" s="44">
        <f t="shared" si="0"/>
        <v>0.06</v>
      </c>
      <c r="J59" s="83" t="s">
        <v>4314</v>
      </c>
      <c r="K59" s="83" t="s">
        <v>5471</v>
      </c>
    </row>
    <row r="60" spans="1:11" x14ac:dyDescent="0.3">
      <c r="A60" s="73"/>
      <c r="B60" s="73">
        <v>58</v>
      </c>
      <c r="C60" s="73" t="s">
        <v>55</v>
      </c>
      <c r="D60" s="107">
        <f>VLOOKUP(C60,'[1]new tesco'!$B$6:$I$297,8,FALSE)</f>
        <v>1.58</v>
      </c>
      <c r="E60" s="73">
        <v>1</v>
      </c>
      <c r="F60" s="73">
        <v>1</v>
      </c>
      <c r="G60" s="44">
        <v>1.5</v>
      </c>
      <c r="H60" s="44">
        <f t="shared" si="0"/>
        <v>1.0533333333333335</v>
      </c>
      <c r="J60" s="83" t="s">
        <v>5472</v>
      </c>
      <c r="K60" s="83" t="s">
        <v>5473</v>
      </c>
    </row>
    <row r="61" spans="1:11" x14ac:dyDescent="0.3">
      <c r="A61" s="73"/>
      <c r="B61" s="73">
        <v>59</v>
      </c>
      <c r="C61" s="73" t="s">
        <v>234</v>
      </c>
      <c r="D61" s="107">
        <f>VLOOKUP(C61,'[1]new tesco'!$B$6:$I$297,8,FALSE)</f>
        <v>1.46</v>
      </c>
      <c r="E61" s="73">
        <v>1</v>
      </c>
      <c r="F61" s="73">
        <v>1</v>
      </c>
      <c r="G61" s="44">
        <v>8</v>
      </c>
      <c r="H61" s="44">
        <f t="shared" si="0"/>
        <v>0.1825</v>
      </c>
      <c r="J61" s="83" t="s">
        <v>5474</v>
      </c>
      <c r="K61" s="83" t="s">
        <v>5475</v>
      </c>
    </row>
    <row r="62" spans="1:11" x14ac:dyDescent="0.3">
      <c r="A62" s="73"/>
      <c r="B62" s="73">
        <v>60</v>
      </c>
      <c r="C62" s="73" t="s">
        <v>57</v>
      </c>
      <c r="D62" s="107">
        <v>0.2</v>
      </c>
      <c r="E62" s="73">
        <v>1</v>
      </c>
      <c r="F62" s="73">
        <v>1</v>
      </c>
      <c r="G62" s="44">
        <v>4</v>
      </c>
      <c r="H62" s="44">
        <f t="shared" si="0"/>
        <v>0.05</v>
      </c>
      <c r="J62" s="83" t="s">
        <v>5476</v>
      </c>
      <c r="K62" s="83" t="s">
        <v>1086</v>
      </c>
    </row>
    <row r="63" spans="1:11" x14ac:dyDescent="0.3">
      <c r="A63" s="73"/>
      <c r="B63" s="73">
        <v>61</v>
      </c>
      <c r="C63" s="73" t="s">
        <v>57</v>
      </c>
      <c r="D63" s="107">
        <v>0.57999999999999996</v>
      </c>
      <c r="E63" s="73">
        <v>1</v>
      </c>
      <c r="F63" s="73">
        <v>1</v>
      </c>
      <c r="G63" s="44">
        <v>8</v>
      </c>
      <c r="H63" s="44">
        <f t="shared" si="0"/>
        <v>7.2499999999999995E-2</v>
      </c>
      <c r="J63" s="83" t="s">
        <v>5477</v>
      </c>
      <c r="K63" s="83" t="s">
        <v>5478</v>
      </c>
    </row>
    <row r="64" spans="1:11" x14ac:dyDescent="0.3">
      <c r="A64" s="73"/>
      <c r="B64" s="73">
        <v>62</v>
      </c>
      <c r="C64" s="73" t="s">
        <v>233</v>
      </c>
      <c r="D64" s="107">
        <v>0.32</v>
      </c>
      <c r="E64" s="73">
        <v>1</v>
      </c>
      <c r="F64" s="73">
        <v>1</v>
      </c>
      <c r="G64" s="44">
        <v>1</v>
      </c>
      <c r="H64" s="44">
        <f t="shared" si="0"/>
        <v>0.32</v>
      </c>
      <c r="J64" s="83" t="s">
        <v>5479</v>
      </c>
      <c r="K64" s="83" t="s">
        <v>5480</v>
      </c>
    </row>
    <row r="65" spans="1:11" x14ac:dyDescent="0.3">
      <c r="A65" s="73"/>
      <c r="B65" s="73">
        <v>63</v>
      </c>
      <c r="C65" s="73" t="s">
        <v>60</v>
      </c>
      <c r="D65" s="107">
        <f>VLOOKUP(C65,'[1]new tesco'!$B$6:$I$297,8,FALSE)</f>
        <v>1.1000000000000001</v>
      </c>
      <c r="E65" s="73">
        <v>80</v>
      </c>
      <c r="F65" s="73">
        <v>1</v>
      </c>
      <c r="G65" s="44">
        <v>3</v>
      </c>
      <c r="H65" s="44">
        <f t="shared" si="0"/>
        <v>0.3666666666666667</v>
      </c>
      <c r="J65" s="83" t="s">
        <v>5481</v>
      </c>
      <c r="K65" s="83" t="s">
        <v>2170</v>
      </c>
    </row>
    <row r="66" spans="1:11" ht="13.5" customHeight="1" x14ac:dyDescent="0.3">
      <c r="A66" s="73"/>
      <c r="B66" s="73">
        <v>64</v>
      </c>
      <c r="C66" s="73" t="s">
        <v>1029</v>
      </c>
      <c r="D66" s="107">
        <v>3.15</v>
      </c>
      <c r="E66" s="73">
        <v>1</v>
      </c>
      <c r="F66" s="73">
        <v>1</v>
      </c>
      <c r="G66" s="44">
        <v>1.5</v>
      </c>
      <c r="H66" s="44">
        <f t="shared" si="0"/>
        <v>2.1</v>
      </c>
      <c r="J66" s="83" t="s">
        <v>5482</v>
      </c>
      <c r="K66" s="83" t="s">
        <v>5483</v>
      </c>
    </row>
    <row r="67" spans="1:11" x14ac:dyDescent="0.3">
      <c r="A67" s="73"/>
      <c r="B67" s="73">
        <v>65</v>
      </c>
      <c r="C67" s="73" t="s">
        <v>5380</v>
      </c>
      <c r="D67" s="107">
        <v>0.85</v>
      </c>
      <c r="E67" s="73">
        <v>1</v>
      </c>
      <c r="F67" s="73">
        <v>1</v>
      </c>
      <c r="G67" s="44">
        <v>6</v>
      </c>
      <c r="H67" s="44">
        <f t="shared" si="0"/>
        <v>0.14166666666666666</v>
      </c>
      <c r="J67" s="83" t="s">
        <v>5484</v>
      </c>
      <c r="K67" s="83" t="s">
        <v>5485</v>
      </c>
    </row>
    <row r="68" spans="1:11" x14ac:dyDescent="0.3">
      <c r="A68" s="73"/>
      <c r="B68" s="73">
        <v>66</v>
      </c>
      <c r="C68" s="73" t="s">
        <v>1031</v>
      </c>
      <c r="D68" s="107">
        <v>1.58</v>
      </c>
      <c r="E68" s="73">
        <v>1</v>
      </c>
      <c r="F68" s="73">
        <v>1</v>
      </c>
      <c r="G68" s="44">
        <v>20</v>
      </c>
      <c r="H68" s="44">
        <f t="shared" si="0"/>
        <v>7.9000000000000001E-2</v>
      </c>
      <c r="J68" s="83" t="s">
        <v>1706</v>
      </c>
      <c r="K68" s="83" t="s">
        <v>5486</v>
      </c>
    </row>
    <row r="69" spans="1:11" x14ac:dyDescent="0.3">
      <c r="A69" s="73"/>
      <c r="B69" s="73">
        <v>67</v>
      </c>
      <c r="C69" s="73" t="s">
        <v>373</v>
      </c>
      <c r="D69" s="107">
        <f>VLOOKUP(C69,'[1]new tesco'!$B$6:$I$297,8,FALSE)</f>
        <v>1.3</v>
      </c>
      <c r="E69" s="73">
        <v>1</v>
      </c>
      <c r="F69" s="73">
        <v>1</v>
      </c>
      <c r="G69" s="44">
        <v>3</v>
      </c>
      <c r="H69" s="44">
        <f t="shared" ref="H69:H74" si="1">(D69*F69)/G69</f>
        <v>0.43333333333333335</v>
      </c>
      <c r="J69" s="83" t="s">
        <v>5487</v>
      </c>
      <c r="K69" s="83" t="s">
        <v>5488</v>
      </c>
    </row>
    <row r="70" spans="1:11" x14ac:dyDescent="0.3">
      <c r="A70" s="73"/>
      <c r="B70" s="73">
        <v>68</v>
      </c>
      <c r="C70" s="73" t="s">
        <v>374</v>
      </c>
      <c r="D70" s="107">
        <f>VLOOKUP(C70,'[1]new tesco'!$B$6:$I$297,8,FALSE)</f>
        <v>0.53</v>
      </c>
      <c r="E70" s="73">
        <v>1</v>
      </c>
      <c r="F70" s="73">
        <v>1</v>
      </c>
      <c r="G70" s="44">
        <v>3.5</v>
      </c>
      <c r="H70" s="44">
        <f t="shared" si="1"/>
        <v>0.15142857142857144</v>
      </c>
      <c r="J70" s="83" t="s">
        <v>1041</v>
      </c>
      <c r="K70" s="83" t="s">
        <v>5489</v>
      </c>
    </row>
    <row r="71" spans="1:11" x14ac:dyDescent="0.3">
      <c r="A71" s="73"/>
      <c r="B71" s="73">
        <v>69</v>
      </c>
      <c r="C71" s="73" t="s">
        <v>1677</v>
      </c>
      <c r="D71" s="107">
        <v>0.65</v>
      </c>
      <c r="E71" s="73">
        <v>1</v>
      </c>
      <c r="F71" s="73">
        <v>1</v>
      </c>
      <c r="G71" s="44">
        <v>16</v>
      </c>
      <c r="H71" s="44">
        <f t="shared" si="1"/>
        <v>4.0625000000000001E-2</v>
      </c>
      <c r="J71" s="83" t="s">
        <v>1061</v>
      </c>
      <c r="K71" s="83" t="s">
        <v>1714</v>
      </c>
    </row>
    <row r="72" spans="1:11" x14ac:dyDescent="0.3">
      <c r="A72" s="73"/>
      <c r="B72" s="73">
        <v>70</v>
      </c>
      <c r="C72" s="73" t="s">
        <v>5381</v>
      </c>
      <c r="D72" s="107">
        <v>50</v>
      </c>
      <c r="E72" s="73"/>
      <c r="F72" s="73">
        <v>1</v>
      </c>
      <c r="G72" s="44">
        <v>52.14</v>
      </c>
      <c r="H72" s="44">
        <f t="shared" si="1"/>
        <v>0.95895665515918682</v>
      </c>
      <c r="J72" s="83" t="s">
        <v>5490</v>
      </c>
    </row>
    <row r="73" spans="1:11" x14ac:dyDescent="0.3">
      <c r="A73" s="73"/>
      <c r="B73" s="73">
        <v>71</v>
      </c>
      <c r="C73" s="73" t="s">
        <v>237</v>
      </c>
      <c r="D73" s="107">
        <v>15</v>
      </c>
      <c r="E73" s="73"/>
      <c r="F73" s="73">
        <v>1</v>
      </c>
      <c r="G73" s="44">
        <v>4.3499999999999996</v>
      </c>
      <c r="H73" s="44">
        <f t="shared" si="1"/>
        <v>3.4482758620689657</v>
      </c>
      <c r="J73" s="83" t="s">
        <v>5491</v>
      </c>
      <c r="K73" s="83" t="s">
        <v>5492</v>
      </c>
    </row>
    <row r="74" spans="1:11" x14ac:dyDescent="0.3">
      <c r="A74" s="73"/>
      <c r="B74" s="73">
        <v>72</v>
      </c>
      <c r="C74" s="73" t="s">
        <v>299</v>
      </c>
      <c r="D74" s="107">
        <v>30</v>
      </c>
      <c r="E74" s="73"/>
      <c r="F74" s="73">
        <v>1</v>
      </c>
      <c r="G74" s="44">
        <v>4.3499999999999996</v>
      </c>
      <c r="H74" s="44">
        <f t="shared" si="1"/>
        <v>6.8965517241379315</v>
      </c>
      <c r="J74" s="83" t="s">
        <v>5493</v>
      </c>
      <c r="K74" s="83" t="s">
        <v>5494</v>
      </c>
    </row>
    <row r="75" spans="1:11" x14ac:dyDescent="0.3">
      <c r="A75" s="73"/>
      <c r="B75" s="73"/>
      <c r="C75" s="73"/>
      <c r="D75" s="124"/>
      <c r="E75" s="73"/>
      <c r="F75" s="73"/>
      <c r="G75" s="44"/>
      <c r="H75" s="44"/>
      <c r="J75" s="156"/>
    </row>
    <row r="76" spans="1:11" x14ac:dyDescent="0.3">
      <c r="A76" s="69" t="s">
        <v>9</v>
      </c>
      <c r="B76" s="73"/>
      <c r="C76" s="73"/>
      <c r="D76" s="124"/>
      <c r="E76" s="73"/>
      <c r="F76" s="73"/>
      <c r="G76" s="44"/>
      <c r="H76" s="73"/>
    </row>
    <row r="77" spans="1:11" x14ac:dyDescent="0.3">
      <c r="A77" s="69"/>
      <c r="B77" s="73">
        <v>73</v>
      </c>
      <c r="C77" s="86" t="s">
        <v>375</v>
      </c>
      <c r="D77" s="122">
        <v>3.6</v>
      </c>
      <c r="E77" s="73">
        <v>12</v>
      </c>
      <c r="F77" s="73">
        <v>1</v>
      </c>
      <c r="G77" s="44">
        <v>4</v>
      </c>
      <c r="H77" s="44">
        <f t="shared" ref="H77:H82" si="2">(D77*F77)/G77</f>
        <v>0.9</v>
      </c>
      <c r="J77" s="83" t="s">
        <v>5495</v>
      </c>
      <c r="K77" s="83" t="s">
        <v>5496</v>
      </c>
    </row>
    <row r="78" spans="1:11" x14ac:dyDescent="0.3">
      <c r="A78" s="69"/>
      <c r="B78" s="73">
        <v>74</v>
      </c>
      <c r="C78" s="86" t="s">
        <v>375</v>
      </c>
      <c r="D78" s="122">
        <v>3.6</v>
      </c>
      <c r="E78" s="73">
        <v>1</v>
      </c>
      <c r="F78" s="73">
        <v>1</v>
      </c>
      <c r="G78" s="44">
        <v>1</v>
      </c>
      <c r="H78" s="44">
        <f t="shared" si="2"/>
        <v>3.6</v>
      </c>
      <c r="J78" s="83" t="s">
        <v>5497</v>
      </c>
      <c r="K78" s="83" t="s">
        <v>5496</v>
      </c>
    </row>
    <row r="79" spans="1:11" x14ac:dyDescent="0.3">
      <c r="A79" s="69"/>
      <c r="B79" s="73">
        <v>75</v>
      </c>
      <c r="C79" s="86" t="s">
        <v>497</v>
      </c>
      <c r="D79" s="122">
        <v>4.5</v>
      </c>
      <c r="E79" s="73">
        <v>1</v>
      </c>
      <c r="F79" s="73">
        <v>1</v>
      </c>
      <c r="G79" s="44">
        <v>1</v>
      </c>
      <c r="H79" s="44">
        <f t="shared" si="2"/>
        <v>4.5</v>
      </c>
      <c r="J79" s="156" t="s">
        <v>5498</v>
      </c>
      <c r="K79" s="83" t="s">
        <v>5499</v>
      </c>
    </row>
    <row r="80" spans="1:11" x14ac:dyDescent="0.3">
      <c r="A80" s="69"/>
      <c r="B80" s="73">
        <v>76</v>
      </c>
      <c r="C80" s="86" t="s">
        <v>497</v>
      </c>
      <c r="D80" s="122">
        <v>4.5</v>
      </c>
      <c r="E80" s="73">
        <v>1</v>
      </c>
      <c r="F80" s="73">
        <v>1</v>
      </c>
      <c r="G80" s="44">
        <v>1</v>
      </c>
      <c r="H80" s="44">
        <f t="shared" si="2"/>
        <v>4.5</v>
      </c>
      <c r="J80" s="156" t="s">
        <v>5500</v>
      </c>
      <c r="K80" s="83" t="s">
        <v>5499</v>
      </c>
    </row>
    <row r="81" spans="1:11" x14ac:dyDescent="0.3">
      <c r="A81" s="69"/>
      <c r="B81" s="73">
        <v>77</v>
      </c>
      <c r="C81" s="86" t="s">
        <v>497</v>
      </c>
      <c r="D81" s="122"/>
      <c r="E81" s="73">
        <v>1</v>
      </c>
      <c r="F81" s="73">
        <v>1</v>
      </c>
      <c r="G81" s="44">
        <v>4.3452381000000004</v>
      </c>
      <c r="H81" s="44">
        <f t="shared" si="2"/>
        <v>0</v>
      </c>
      <c r="J81" s="156" t="s">
        <v>5501</v>
      </c>
      <c r="K81" s="83" t="s">
        <v>5502</v>
      </c>
    </row>
    <row r="82" spans="1:11" x14ac:dyDescent="0.3">
      <c r="A82" s="69"/>
      <c r="B82" s="73">
        <v>78</v>
      </c>
      <c r="C82" s="86" t="s">
        <v>375</v>
      </c>
      <c r="D82" s="122"/>
      <c r="E82" s="73">
        <v>1</v>
      </c>
      <c r="F82" s="73">
        <v>1</v>
      </c>
      <c r="G82" s="44">
        <v>4.3452381000000004</v>
      </c>
      <c r="H82" s="44">
        <f t="shared" si="2"/>
        <v>0</v>
      </c>
      <c r="J82" s="156" t="s">
        <v>5503</v>
      </c>
      <c r="K82" s="156"/>
    </row>
    <row r="83" spans="1:11" x14ac:dyDescent="0.3">
      <c r="A83" s="69"/>
      <c r="B83" s="73"/>
      <c r="C83" s="86"/>
      <c r="D83" s="122"/>
      <c r="E83" s="73"/>
      <c r="F83" s="73"/>
      <c r="G83" s="44"/>
      <c r="H83" s="44"/>
      <c r="J83" s="156"/>
      <c r="K83" s="156"/>
    </row>
    <row r="84" spans="1:11" x14ac:dyDescent="0.3">
      <c r="A84" s="69" t="s">
        <v>10</v>
      </c>
      <c r="B84" s="73"/>
      <c r="C84" s="86"/>
      <c r="D84" s="122"/>
      <c r="E84" s="73"/>
      <c r="F84" s="73"/>
      <c r="G84" s="44"/>
      <c r="H84" s="44"/>
      <c r="J84" s="156"/>
      <c r="K84" s="156"/>
    </row>
    <row r="85" spans="1:11" x14ac:dyDescent="0.3">
      <c r="A85" s="73" t="s">
        <v>2559</v>
      </c>
      <c r="B85" s="73">
        <v>79</v>
      </c>
      <c r="C85" s="73" t="s">
        <v>66</v>
      </c>
      <c r="D85" s="124">
        <v>9.99</v>
      </c>
      <c r="E85" s="73">
        <v>4</v>
      </c>
      <c r="F85" s="73">
        <v>3</v>
      </c>
      <c r="G85" s="44">
        <v>52.14</v>
      </c>
      <c r="H85" s="44">
        <f t="shared" ref="H85:H148" si="3">(D85*F85)/G85</f>
        <v>0.57479861910241659</v>
      </c>
      <c r="J85" s="83" t="s">
        <v>5524</v>
      </c>
      <c r="K85" s="83" t="s">
        <v>1744</v>
      </c>
    </row>
    <row r="86" spans="1:11" x14ac:dyDescent="0.3">
      <c r="A86" s="73" t="s">
        <v>2559</v>
      </c>
      <c r="B86" s="73">
        <v>80</v>
      </c>
      <c r="C86" s="44" t="s">
        <v>241</v>
      </c>
      <c r="D86" s="122">
        <v>30</v>
      </c>
      <c r="E86" s="73">
        <v>3</v>
      </c>
      <c r="F86" s="73">
        <v>2</v>
      </c>
      <c r="G86" s="44">
        <v>52.14</v>
      </c>
      <c r="H86" s="44">
        <f t="shared" si="3"/>
        <v>1.1507479861910241</v>
      </c>
      <c r="J86" s="83" t="s">
        <v>5525</v>
      </c>
      <c r="K86" s="83" t="s">
        <v>5526</v>
      </c>
    </row>
    <row r="87" spans="1:11" x14ac:dyDescent="0.3">
      <c r="A87" s="73" t="s">
        <v>2559</v>
      </c>
      <c r="B87" s="73">
        <v>81</v>
      </c>
      <c r="C87" s="44" t="s">
        <v>65</v>
      </c>
      <c r="D87" s="122">
        <v>8</v>
      </c>
      <c r="E87" s="73">
        <v>5</v>
      </c>
      <c r="F87" s="73">
        <v>1</v>
      </c>
      <c r="G87" s="44">
        <v>104.29</v>
      </c>
      <c r="H87" s="44">
        <f t="shared" si="3"/>
        <v>7.6709176335219093E-2</v>
      </c>
      <c r="J87" s="83" t="s">
        <v>5527</v>
      </c>
      <c r="K87" s="83" t="s">
        <v>1748</v>
      </c>
    </row>
    <row r="88" spans="1:11" x14ac:dyDescent="0.3">
      <c r="A88" s="73" t="s">
        <v>2559</v>
      </c>
      <c r="B88" s="73">
        <v>82</v>
      </c>
      <c r="C88" s="44" t="s">
        <v>498</v>
      </c>
      <c r="D88" s="122">
        <v>6</v>
      </c>
      <c r="E88" s="73">
        <v>3</v>
      </c>
      <c r="F88" s="73">
        <v>2</v>
      </c>
      <c r="G88" s="44">
        <v>52.14</v>
      </c>
      <c r="H88" s="44">
        <f t="shared" si="3"/>
        <v>0.23014959723820483</v>
      </c>
      <c r="J88" s="83" t="s">
        <v>5528</v>
      </c>
      <c r="K88" s="83" t="s">
        <v>5529</v>
      </c>
    </row>
    <row r="89" spans="1:11" x14ac:dyDescent="0.3">
      <c r="A89" s="73" t="s">
        <v>2559</v>
      </c>
      <c r="B89" s="73">
        <v>83</v>
      </c>
      <c r="C89" s="44" t="s">
        <v>5504</v>
      </c>
      <c r="D89" s="122">
        <v>6</v>
      </c>
      <c r="E89" s="73">
        <v>1</v>
      </c>
      <c r="F89" s="73">
        <v>4</v>
      </c>
      <c r="G89" s="44">
        <v>52.14</v>
      </c>
      <c r="H89" s="44">
        <f t="shared" si="3"/>
        <v>0.46029919447640966</v>
      </c>
      <c r="J89" s="83" t="s">
        <v>5530</v>
      </c>
      <c r="K89" s="83" t="s">
        <v>5531</v>
      </c>
    </row>
    <row r="90" spans="1:11" x14ac:dyDescent="0.3">
      <c r="A90" s="73" t="s">
        <v>2559</v>
      </c>
      <c r="B90" s="73">
        <v>84</v>
      </c>
      <c r="C90" s="44" t="s">
        <v>301</v>
      </c>
      <c r="D90" s="122">
        <v>2</v>
      </c>
      <c r="E90" s="73">
        <v>1</v>
      </c>
      <c r="F90" s="73">
        <v>6</v>
      </c>
      <c r="G90" s="44">
        <v>104.29</v>
      </c>
      <c r="H90" s="44">
        <f t="shared" si="3"/>
        <v>0.11506376450282864</v>
      </c>
      <c r="J90" s="83" t="s">
        <v>5532</v>
      </c>
      <c r="K90" s="83" t="s">
        <v>5533</v>
      </c>
    </row>
    <row r="91" spans="1:11" x14ac:dyDescent="0.3">
      <c r="A91" s="149" t="s">
        <v>5519</v>
      </c>
      <c r="B91" s="73">
        <v>85</v>
      </c>
      <c r="C91" s="44" t="s">
        <v>1726</v>
      </c>
      <c r="D91" s="122"/>
      <c r="E91" s="73">
        <v>1</v>
      </c>
      <c r="F91" s="73">
        <v>6</v>
      </c>
      <c r="G91" s="44">
        <v>104.29</v>
      </c>
      <c r="H91" s="44">
        <f t="shared" si="3"/>
        <v>0</v>
      </c>
      <c r="J91" s="83" t="s">
        <v>5534</v>
      </c>
      <c r="K91" s="83" t="s">
        <v>1756</v>
      </c>
    </row>
    <row r="92" spans="1:11" x14ac:dyDescent="0.3">
      <c r="A92" s="149" t="s">
        <v>5519</v>
      </c>
      <c r="B92" s="73">
        <v>86</v>
      </c>
      <c r="C92" s="44" t="s">
        <v>5506</v>
      </c>
      <c r="D92" s="113">
        <v>15</v>
      </c>
      <c r="E92" s="73">
        <v>1</v>
      </c>
      <c r="F92" s="73">
        <v>3</v>
      </c>
      <c r="G92" s="44">
        <v>104.29</v>
      </c>
      <c r="H92" s="44">
        <f t="shared" si="3"/>
        <v>0.43148911688560743</v>
      </c>
      <c r="J92" s="83" t="s">
        <v>5535</v>
      </c>
      <c r="K92" s="83" t="s">
        <v>5536</v>
      </c>
    </row>
    <row r="93" spans="1:11" x14ac:dyDescent="0.3">
      <c r="A93" s="149" t="s">
        <v>5519</v>
      </c>
      <c r="B93" s="73">
        <v>87</v>
      </c>
      <c r="C93" s="44" t="s">
        <v>5507</v>
      </c>
      <c r="D93" s="113">
        <v>15</v>
      </c>
      <c r="E93" s="73">
        <v>1</v>
      </c>
      <c r="F93" s="73">
        <v>3</v>
      </c>
      <c r="G93" s="44">
        <v>104.29</v>
      </c>
      <c r="H93" s="44">
        <f t="shared" si="3"/>
        <v>0.43148911688560743</v>
      </c>
      <c r="J93" s="83" t="s">
        <v>5535</v>
      </c>
      <c r="K93" s="83" t="s">
        <v>5537</v>
      </c>
    </row>
    <row r="94" spans="1:11" x14ac:dyDescent="0.3">
      <c r="A94" s="149" t="s">
        <v>5519</v>
      </c>
      <c r="B94" s="73">
        <v>88</v>
      </c>
      <c r="C94" s="44" t="s">
        <v>499</v>
      </c>
      <c r="D94" s="113"/>
      <c r="E94" s="73">
        <v>1</v>
      </c>
      <c r="F94" s="73">
        <v>2</v>
      </c>
      <c r="G94" s="44">
        <v>104.29</v>
      </c>
      <c r="H94" s="44">
        <f t="shared" si="3"/>
        <v>0</v>
      </c>
      <c r="J94" s="83" t="s">
        <v>5538</v>
      </c>
      <c r="K94" s="83" t="s">
        <v>5539</v>
      </c>
    </row>
    <row r="95" spans="1:11" x14ac:dyDescent="0.3">
      <c r="A95" s="149" t="s">
        <v>5519</v>
      </c>
      <c r="B95" s="73">
        <v>89</v>
      </c>
      <c r="C95" s="44" t="s">
        <v>500</v>
      </c>
      <c r="D95" s="113"/>
      <c r="E95" s="73">
        <v>1</v>
      </c>
      <c r="F95" s="73">
        <v>2</v>
      </c>
      <c r="G95" s="44">
        <v>104.29</v>
      </c>
      <c r="H95" s="44">
        <f t="shared" si="3"/>
        <v>0</v>
      </c>
      <c r="J95" s="83" t="s">
        <v>5538</v>
      </c>
      <c r="K95" s="83" t="s">
        <v>5540</v>
      </c>
    </row>
    <row r="96" spans="1:11" x14ac:dyDescent="0.3">
      <c r="A96" s="149" t="s">
        <v>5519</v>
      </c>
      <c r="B96" s="73">
        <v>90</v>
      </c>
      <c r="C96" s="44" t="s">
        <v>70</v>
      </c>
      <c r="D96" s="113"/>
      <c r="E96" s="73">
        <v>1</v>
      </c>
      <c r="F96" s="73">
        <v>2</v>
      </c>
      <c r="G96" s="44">
        <v>104.29</v>
      </c>
      <c r="H96" s="44">
        <f t="shared" si="3"/>
        <v>0</v>
      </c>
      <c r="J96" s="83" t="s">
        <v>5541</v>
      </c>
      <c r="K96" s="83" t="s">
        <v>5542</v>
      </c>
    </row>
    <row r="97" spans="1:11" x14ac:dyDescent="0.3">
      <c r="A97" s="149" t="s">
        <v>5519</v>
      </c>
      <c r="B97" s="73">
        <v>91</v>
      </c>
      <c r="C97" s="44" t="s">
        <v>1729</v>
      </c>
      <c r="D97" s="113"/>
      <c r="E97" s="73">
        <v>1</v>
      </c>
      <c r="F97" s="73">
        <v>1</v>
      </c>
      <c r="G97" s="44">
        <v>104.29</v>
      </c>
      <c r="H97" s="44">
        <f t="shared" si="3"/>
        <v>0</v>
      </c>
      <c r="J97" s="83" t="s">
        <v>5543</v>
      </c>
      <c r="K97" s="83" t="s">
        <v>5544</v>
      </c>
    </row>
    <row r="98" spans="1:11" x14ac:dyDescent="0.3">
      <c r="A98" s="149" t="s">
        <v>5519</v>
      </c>
      <c r="B98" s="73">
        <v>92</v>
      </c>
      <c r="C98" s="44" t="s">
        <v>501</v>
      </c>
      <c r="D98" s="113"/>
      <c r="E98" s="73">
        <v>1</v>
      </c>
      <c r="F98" s="73">
        <v>1</v>
      </c>
      <c r="G98" s="44">
        <v>104.29</v>
      </c>
      <c r="H98" s="44">
        <f t="shared" si="3"/>
        <v>0</v>
      </c>
      <c r="J98" s="83" t="s">
        <v>5543</v>
      </c>
      <c r="K98" s="83" t="s">
        <v>5545</v>
      </c>
    </row>
    <row r="99" spans="1:11" x14ac:dyDescent="0.3">
      <c r="A99" s="149" t="s">
        <v>5519</v>
      </c>
      <c r="B99" s="73">
        <v>93</v>
      </c>
      <c r="C99" s="44" t="s">
        <v>1730</v>
      </c>
      <c r="D99" s="113"/>
      <c r="E99" s="73">
        <v>1</v>
      </c>
      <c r="F99" s="73">
        <v>1</v>
      </c>
      <c r="G99" s="44">
        <v>260.70999999999998</v>
      </c>
      <c r="H99" s="44">
        <f t="shared" si="3"/>
        <v>0</v>
      </c>
      <c r="J99" s="83" t="s">
        <v>5546</v>
      </c>
      <c r="K99" s="83" t="s">
        <v>5547</v>
      </c>
    </row>
    <row r="100" spans="1:11" x14ac:dyDescent="0.3">
      <c r="A100" s="149" t="s">
        <v>5519</v>
      </c>
      <c r="B100" s="73">
        <v>94</v>
      </c>
      <c r="C100" s="44" t="s">
        <v>1731</v>
      </c>
      <c r="D100" s="113"/>
      <c r="E100" s="73"/>
      <c r="F100" s="73">
        <v>1</v>
      </c>
      <c r="G100" s="44">
        <v>104.29</v>
      </c>
      <c r="H100" s="44">
        <f t="shared" si="3"/>
        <v>0</v>
      </c>
      <c r="J100" s="83" t="s">
        <v>5548</v>
      </c>
      <c r="K100" s="83" t="s">
        <v>1772</v>
      </c>
    </row>
    <row r="101" spans="1:11" x14ac:dyDescent="0.3">
      <c r="A101" s="149" t="s">
        <v>5519</v>
      </c>
      <c r="B101" s="73">
        <v>95</v>
      </c>
      <c r="C101" s="44" t="s">
        <v>1732</v>
      </c>
      <c r="D101" s="113"/>
      <c r="E101" s="73">
        <v>1</v>
      </c>
      <c r="F101" s="73">
        <v>1</v>
      </c>
      <c r="G101" s="44">
        <v>104.29</v>
      </c>
      <c r="H101" s="44">
        <f t="shared" si="3"/>
        <v>0</v>
      </c>
      <c r="J101" s="83" t="s">
        <v>5548</v>
      </c>
      <c r="K101" s="83" t="s">
        <v>5549</v>
      </c>
    </row>
    <row r="102" spans="1:11" x14ac:dyDescent="0.3">
      <c r="A102" s="149" t="s">
        <v>5519</v>
      </c>
      <c r="B102" s="73">
        <v>96</v>
      </c>
      <c r="C102" s="44" t="s">
        <v>2755</v>
      </c>
      <c r="D102" s="113"/>
      <c r="E102" s="73">
        <v>1</v>
      </c>
      <c r="F102" s="73">
        <v>1</v>
      </c>
      <c r="G102" s="44">
        <v>104.29</v>
      </c>
      <c r="H102" s="44">
        <f t="shared" si="3"/>
        <v>0</v>
      </c>
      <c r="J102" s="83" t="s">
        <v>5548</v>
      </c>
      <c r="K102" s="83" t="s">
        <v>1773</v>
      </c>
    </row>
    <row r="103" spans="1:11" x14ac:dyDescent="0.3">
      <c r="A103" s="149" t="s">
        <v>5519</v>
      </c>
      <c r="B103" s="73">
        <v>97</v>
      </c>
      <c r="C103" s="44" t="s">
        <v>2756</v>
      </c>
      <c r="D103" s="113"/>
      <c r="E103" s="73">
        <v>1</v>
      </c>
      <c r="F103" s="73">
        <v>1</v>
      </c>
      <c r="G103" s="44">
        <v>104.29</v>
      </c>
      <c r="H103" s="44">
        <f t="shared" si="3"/>
        <v>0</v>
      </c>
      <c r="J103" s="83" t="s">
        <v>5548</v>
      </c>
      <c r="K103" s="83" t="s">
        <v>5550</v>
      </c>
    </row>
    <row r="104" spans="1:11" x14ac:dyDescent="0.3">
      <c r="A104" s="149" t="s">
        <v>5519</v>
      </c>
      <c r="B104" s="73">
        <v>98</v>
      </c>
      <c r="C104" s="44" t="s">
        <v>1733</v>
      </c>
      <c r="D104" s="113"/>
      <c r="E104" s="73">
        <v>1</v>
      </c>
      <c r="F104" s="73">
        <v>1</v>
      </c>
      <c r="G104" s="44">
        <v>104.29</v>
      </c>
      <c r="H104" s="44">
        <f t="shared" si="3"/>
        <v>0</v>
      </c>
      <c r="J104" s="83" t="s">
        <v>5551</v>
      </c>
      <c r="K104" s="83" t="s">
        <v>1775</v>
      </c>
    </row>
    <row r="105" spans="1:11" x14ac:dyDescent="0.3">
      <c r="A105" s="149" t="s">
        <v>5519</v>
      </c>
      <c r="B105" s="73">
        <v>99</v>
      </c>
      <c r="C105" s="44" t="s">
        <v>303</v>
      </c>
      <c r="D105" s="124">
        <v>19.5</v>
      </c>
      <c r="E105" s="73">
        <v>1</v>
      </c>
      <c r="F105" s="73">
        <v>1</v>
      </c>
      <c r="G105" s="44">
        <v>104.29</v>
      </c>
      <c r="H105" s="44">
        <f t="shared" si="3"/>
        <v>0.18697861731709656</v>
      </c>
      <c r="J105" s="83" t="s">
        <v>5551</v>
      </c>
      <c r="K105" s="83" t="s">
        <v>5552</v>
      </c>
    </row>
    <row r="106" spans="1:11" x14ac:dyDescent="0.3">
      <c r="A106" s="149" t="s">
        <v>5519</v>
      </c>
      <c r="B106" s="73">
        <v>100</v>
      </c>
      <c r="C106" s="44" t="s">
        <v>3835</v>
      </c>
      <c r="D106" s="124">
        <v>13.65</v>
      </c>
      <c r="E106" s="73">
        <v>1</v>
      </c>
      <c r="F106" s="73">
        <v>2</v>
      </c>
      <c r="G106" s="44">
        <v>104.29</v>
      </c>
      <c r="H106" s="44">
        <f t="shared" si="3"/>
        <v>0.26177006424393517</v>
      </c>
      <c r="J106" s="83" t="s">
        <v>5553</v>
      </c>
      <c r="K106" s="83" t="s">
        <v>5554</v>
      </c>
    </row>
    <row r="107" spans="1:11" x14ac:dyDescent="0.3">
      <c r="A107" s="149" t="s">
        <v>5519</v>
      </c>
      <c r="B107" s="73">
        <v>101</v>
      </c>
      <c r="C107" s="44" t="s">
        <v>3836</v>
      </c>
      <c r="D107" s="124">
        <v>19.5</v>
      </c>
      <c r="E107" s="73">
        <v>1</v>
      </c>
      <c r="F107" s="73">
        <v>2</v>
      </c>
      <c r="G107" s="44">
        <v>104.29</v>
      </c>
      <c r="H107" s="44">
        <f t="shared" si="3"/>
        <v>0.37395723463419311</v>
      </c>
      <c r="J107" s="83" t="s">
        <v>5553</v>
      </c>
      <c r="K107" s="83" t="s">
        <v>5555</v>
      </c>
    </row>
    <row r="108" spans="1:11" x14ac:dyDescent="0.3">
      <c r="A108" s="73" t="s">
        <v>5520</v>
      </c>
      <c r="B108" s="73">
        <v>102</v>
      </c>
      <c r="C108" s="44" t="s">
        <v>1735</v>
      </c>
      <c r="D108" s="124"/>
      <c r="E108" s="73">
        <v>1</v>
      </c>
      <c r="F108" s="73">
        <v>2</v>
      </c>
      <c r="G108" s="44">
        <v>104.29</v>
      </c>
      <c r="H108" s="44">
        <f t="shared" si="3"/>
        <v>0</v>
      </c>
      <c r="J108" s="83" t="s">
        <v>5556</v>
      </c>
      <c r="K108" s="83" t="s">
        <v>5557</v>
      </c>
    </row>
    <row r="109" spans="1:11" x14ac:dyDescent="0.3">
      <c r="A109" s="73" t="s">
        <v>5520</v>
      </c>
      <c r="B109" s="73">
        <v>103</v>
      </c>
      <c r="C109" s="44" t="s">
        <v>5508</v>
      </c>
      <c r="D109" s="124">
        <v>17.5</v>
      </c>
      <c r="E109" s="73">
        <v>1</v>
      </c>
      <c r="F109" s="73">
        <v>1</v>
      </c>
      <c r="G109" s="44">
        <v>104.29</v>
      </c>
      <c r="H109" s="44">
        <f t="shared" si="3"/>
        <v>0.16780132323329178</v>
      </c>
      <c r="J109" s="83" t="s">
        <v>5558</v>
      </c>
      <c r="K109" s="83" t="s">
        <v>5559</v>
      </c>
    </row>
    <row r="110" spans="1:11" x14ac:dyDescent="0.3">
      <c r="A110" s="73" t="s">
        <v>5520</v>
      </c>
      <c r="B110" s="73">
        <v>104</v>
      </c>
      <c r="C110" s="44" t="s">
        <v>5509</v>
      </c>
      <c r="D110" s="124">
        <v>8.99</v>
      </c>
      <c r="E110" s="73">
        <v>1</v>
      </c>
      <c r="F110" s="73">
        <v>1</v>
      </c>
      <c r="G110" s="44">
        <v>104.29</v>
      </c>
      <c r="H110" s="44">
        <f t="shared" si="3"/>
        <v>8.6201936906702456E-2</v>
      </c>
      <c r="J110" s="83" t="s">
        <v>1785</v>
      </c>
      <c r="K110" s="83" t="s">
        <v>1786</v>
      </c>
    </row>
    <row r="111" spans="1:11" x14ac:dyDescent="0.3">
      <c r="A111" s="73" t="s">
        <v>5520</v>
      </c>
      <c r="B111" s="73">
        <v>105</v>
      </c>
      <c r="C111" s="44" t="s">
        <v>5510</v>
      </c>
      <c r="D111" s="113">
        <v>8.99</v>
      </c>
      <c r="E111" s="73">
        <v>1</v>
      </c>
      <c r="F111" s="73">
        <v>1</v>
      </c>
      <c r="G111" s="44">
        <v>104.29</v>
      </c>
      <c r="H111" s="44">
        <f t="shared" si="3"/>
        <v>8.6201936906702456E-2</v>
      </c>
      <c r="J111" s="83" t="s">
        <v>1785</v>
      </c>
      <c r="K111" s="83" t="s">
        <v>1787</v>
      </c>
    </row>
    <row r="112" spans="1:11" x14ac:dyDescent="0.3">
      <c r="A112" s="73" t="s">
        <v>5520</v>
      </c>
      <c r="B112" s="73">
        <v>106</v>
      </c>
      <c r="C112" s="44" t="s">
        <v>5511</v>
      </c>
      <c r="D112" s="113">
        <v>17.5</v>
      </c>
      <c r="E112" s="73">
        <v>1</v>
      </c>
      <c r="F112" s="73">
        <v>1</v>
      </c>
      <c r="G112" s="44">
        <v>104.29</v>
      </c>
      <c r="H112" s="44">
        <f t="shared" si="3"/>
        <v>0.16780132323329178</v>
      </c>
      <c r="J112" s="83" t="s">
        <v>5560</v>
      </c>
      <c r="K112" s="83" t="s">
        <v>5561</v>
      </c>
    </row>
    <row r="113" spans="1:11" x14ac:dyDescent="0.3">
      <c r="A113" s="73" t="s">
        <v>5520</v>
      </c>
      <c r="B113" s="73">
        <v>107</v>
      </c>
      <c r="C113" s="44" t="s">
        <v>1117</v>
      </c>
      <c r="D113" s="113">
        <v>8.99</v>
      </c>
      <c r="E113" s="73">
        <v>1</v>
      </c>
      <c r="F113" s="73">
        <v>1</v>
      </c>
      <c r="G113" s="44">
        <v>104.29</v>
      </c>
      <c r="H113" s="44">
        <f t="shared" si="3"/>
        <v>8.6201936906702456E-2</v>
      </c>
      <c r="J113" s="83" t="s">
        <v>1785</v>
      </c>
      <c r="K113" s="83" t="s">
        <v>1788</v>
      </c>
    </row>
    <row r="114" spans="1:11" x14ac:dyDescent="0.3">
      <c r="A114" s="73" t="s">
        <v>5520</v>
      </c>
      <c r="B114" s="73">
        <v>108</v>
      </c>
      <c r="C114" s="44" t="s">
        <v>1736</v>
      </c>
      <c r="D114" s="113">
        <v>12</v>
      </c>
      <c r="E114" s="73">
        <v>1</v>
      </c>
      <c r="F114" s="73">
        <v>3</v>
      </c>
      <c r="G114" s="44">
        <v>104.29</v>
      </c>
      <c r="H114" s="44">
        <f t="shared" si="3"/>
        <v>0.34519129350848593</v>
      </c>
      <c r="J114" s="83" t="s">
        <v>5562</v>
      </c>
      <c r="K114" s="83" t="s">
        <v>1790</v>
      </c>
    </row>
    <row r="115" spans="1:11" x14ac:dyDescent="0.3">
      <c r="A115" s="73" t="s">
        <v>5521</v>
      </c>
      <c r="B115" s="73">
        <v>109</v>
      </c>
      <c r="C115" s="44" t="s">
        <v>1118</v>
      </c>
      <c r="D115" s="113">
        <v>18</v>
      </c>
      <c r="E115" s="73">
        <v>1</v>
      </c>
      <c r="F115" s="73">
        <v>1</v>
      </c>
      <c r="G115" s="44">
        <v>104.29</v>
      </c>
      <c r="H115" s="44">
        <f t="shared" si="3"/>
        <v>0.17259564675424297</v>
      </c>
      <c r="J115" s="83" t="s">
        <v>5543</v>
      </c>
      <c r="K115" s="83" t="s">
        <v>5563</v>
      </c>
    </row>
    <row r="116" spans="1:11" x14ac:dyDescent="0.3">
      <c r="A116" s="73" t="s">
        <v>5521</v>
      </c>
      <c r="B116" s="73">
        <v>110</v>
      </c>
      <c r="C116" s="44" t="s">
        <v>502</v>
      </c>
      <c r="D116" s="113">
        <v>35.99</v>
      </c>
      <c r="E116" s="73">
        <v>1</v>
      </c>
      <c r="F116" s="73">
        <v>1</v>
      </c>
      <c r="G116" s="44">
        <v>104.29</v>
      </c>
      <c r="H116" s="44">
        <f t="shared" si="3"/>
        <v>0.3450954070380669</v>
      </c>
      <c r="J116" s="83" t="s">
        <v>5543</v>
      </c>
      <c r="K116" s="83" t="s">
        <v>1777</v>
      </c>
    </row>
    <row r="117" spans="1:11" x14ac:dyDescent="0.3">
      <c r="A117" s="73" t="s">
        <v>5521</v>
      </c>
      <c r="B117" s="73">
        <v>111</v>
      </c>
      <c r="C117" s="44" t="s">
        <v>1119</v>
      </c>
      <c r="D117" s="113"/>
      <c r="E117" s="73">
        <v>1</v>
      </c>
      <c r="F117" s="73">
        <v>1</v>
      </c>
      <c r="G117" s="44">
        <v>104.29</v>
      </c>
      <c r="H117" s="44">
        <f t="shared" si="3"/>
        <v>0</v>
      </c>
      <c r="I117" s="222"/>
      <c r="J117" s="156" t="s">
        <v>5564</v>
      </c>
      <c r="K117" s="83" t="s">
        <v>5565</v>
      </c>
    </row>
    <row r="118" spans="1:11" x14ac:dyDescent="0.3">
      <c r="A118" s="149" t="s">
        <v>5522</v>
      </c>
      <c r="B118" s="73">
        <v>112</v>
      </c>
      <c r="C118" s="73" t="s">
        <v>243</v>
      </c>
      <c r="D118" s="124">
        <v>17</v>
      </c>
      <c r="E118" s="73">
        <v>1</v>
      </c>
      <c r="F118" s="73">
        <v>2</v>
      </c>
      <c r="G118" s="44">
        <v>52.14</v>
      </c>
      <c r="H118" s="44">
        <f t="shared" si="3"/>
        <v>0.65209052550824698</v>
      </c>
      <c r="J118" s="83" t="s">
        <v>5566</v>
      </c>
      <c r="K118" s="83" t="s">
        <v>1797</v>
      </c>
    </row>
    <row r="119" spans="1:11" x14ac:dyDescent="0.3">
      <c r="A119" s="149" t="s">
        <v>5523</v>
      </c>
      <c r="B119" s="73">
        <v>113</v>
      </c>
      <c r="C119" s="44" t="s">
        <v>1741</v>
      </c>
      <c r="D119" s="122">
        <v>28</v>
      </c>
      <c r="E119" s="73">
        <v>1</v>
      </c>
      <c r="F119" s="73">
        <v>2</v>
      </c>
      <c r="G119" s="44">
        <v>104.29</v>
      </c>
      <c r="H119" s="44">
        <f t="shared" si="3"/>
        <v>0.53696423434653362</v>
      </c>
      <c r="J119" s="83" t="s">
        <v>5567</v>
      </c>
      <c r="K119" s="83" t="s">
        <v>5568</v>
      </c>
    </row>
    <row r="120" spans="1:11" x14ac:dyDescent="0.3">
      <c r="A120" s="149" t="s">
        <v>5523</v>
      </c>
      <c r="B120" s="73">
        <v>114</v>
      </c>
      <c r="C120" s="44" t="s">
        <v>304</v>
      </c>
      <c r="D120" s="113">
        <v>15</v>
      </c>
      <c r="E120" s="73">
        <v>1</v>
      </c>
      <c r="F120" s="73">
        <v>2</v>
      </c>
      <c r="G120" s="44">
        <v>104.29</v>
      </c>
      <c r="H120" s="44">
        <f t="shared" si="3"/>
        <v>0.28765941125707162</v>
      </c>
      <c r="J120" s="83" t="s">
        <v>5569</v>
      </c>
      <c r="K120" s="83" t="s">
        <v>5570</v>
      </c>
    </row>
    <row r="121" spans="1:11" x14ac:dyDescent="0.3">
      <c r="A121" s="149" t="s">
        <v>5523</v>
      </c>
      <c r="B121" s="73">
        <v>115</v>
      </c>
      <c r="C121" s="44" t="s">
        <v>2763</v>
      </c>
      <c r="D121" s="113">
        <v>15</v>
      </c>
      <c r="E121" s="73">
        <v>1</v>
      </c>
      <c r="F121" s="73">
        <v>1</v>
      </c>
      <c r="G121" s="44">
        <v>104.29</v>
      </c>
      <c r="H121" s="44">
        <f t="shared" si="3"/>
        <v>0.14382970562853581</v>
      </c>
      <c r="J121" s="83" t="s">
        <v>5543</v>
      </c>
      <c r="K121" s="83" t="s">
        <v>1802</v>
      </c>
    </row>
    <row r="122" spans="1:11" x14ac:dyDescent="0.3">
      <c r="A122" s="149" t="s">
        <v>5523</v>
      </c>
      <c r="B122" s="73">
        <v>116</v>
      </c>
      <c r="C122" s="44" t="s">
        <v>3830</v>
      </c>
      <c r="D122" s="108">
        <v>15</v>
      </c>
      <c r="E122" s="73">
        <v>1</v>
      </c>
      <c r="F122" s="73">
        <v>1</v>
      </c>
      <c r="G122" s="44">
        <v>104.29</v>
      </c>
      <c r="H122" s="44">
        <f t="shared" si="3"/>
        <v>0.14382970562853581</v>
      </c>
      <c r="J122" s="83" t="s">
        <v>5543</v>
      </c>
      <c r="K122" s="83" t="s">
        <v>5571</v>
      </c>
    </row>
    <row r="123" spans="1:11" x14ac:dyDescent="0.3">
      <c r="A123" s="73" t="s">
        <v>5520</v>
      </c>
      <c r="B123" s="73">
        <v>117</v>
      </c>
      <c r="C123" s="44" t="s">
        <v>1737</v>
      </c>
      <c r="D123" s="113">
        <v>7.99</v>
      </c>
      <c r="E123" s="73"/>
      <c r="F123" s="73">
        <v>1</v>
      </c>
      <c r="G123" s="44">
        <v>260.70999999999998</v>
      </c>
      <c r="H123" s="44">
        <f t="shared" si="3"/>
        <v>3.0647079130067895E-2</v>
      </c>
      <c r="J123" s="83" t="s">
        <v>5572</v>
      </c>
      <c r="K123" s="83" t="s">
        <v>5573</v>
      </c>
    </row>
    <row r="124" spans="1:11" x14ac:dyDescent="0.3">
      <c r="A124" s="73" t="s">
        <v>2248</v>
      </c>
      <c r="B124" s="73">
        <v>118</v>
      </c>
      <c r="C124" s="44" t="s">
        <v>66</v>
      </c>
      <c r="D124" s="113"/>
      <c r="E124" s="73">
        <v>4</v>
      </c>
      <c r="F124" s="73">
        <v>3</v>
      </c>
      <c r="G124" s="44">
        <v>52.14</v>
      </c>
      <c r="H124" s="44">
        <f t="shared" si="3"/>
        <v>0</v>
      </c>
      <c r="J124" s="156" t="s">
        <v>5574</v>
      </c>
      <c r="K124" s="83" t="s">
        <v>5575</v>
      </c>
    </row>
    <row r="125" spans="1:11" x14ac:dyDescent="0.3">
      <c r="A125" s="149" t="s">
        <v>2248</v>
      </c>
      <c r="B125" s="73">
        <v>119</v>
      </c>
      <c r="C125" s="73" t="s">
        <v>65</v>
      </c>
      <c r="D125" s="124">
        <v>10</v>
      </c>
      <c r="E125" s="73">
        <v>5</v>
      </c>
      <c r="F125" s="73">
        <v>2</v>
      </c>
      <c r="G125" s="44">
        <v>52.14</v>
      </c>
      <c r="H125" s="44">
        <f t="shared" si="3"/>
        <v>0.3835826620636747</v>
      </c>
      <c r="J125" s="83" t="s">
        <v>5574</v>
      </c>
      <c r="K125" s="83" t="s">
        <v>5576</v>
      </c>
    </row>
    <row r="126" spans="1:11" x14ac:dyDescent="0.3">
      <c r="A126" s="149" t="s">
        <v>2242</v>
      </c>
      <c r="B126" s="73">
        <v>120</v>
      </c>
      <c r="C126" s="44" t="s">
        <v>5514</v>
      </c>
      <c r="D126" s="122">
        <v>30</v>
      </c>
      <c r="E126" s="73">
        <v>2</v>
      </c>
      <c r="F126" s="73">
        <v>2</v>
      </c>
      <c r="G126" s="44">
        <v>104.29</v>
      </c>
      <c r="H126" s="44">
        <f t="shared" si="3"/>
        <v>0.57531882251414324</v>
      </c>
      <c r="J126" s="83" t="s">
        <v>5577</v>
      </c>
      <c r="K126" s="83" t="s">
        <v>5578</v>
      </c>
    </row>
    <row r="127" spans="1:11" x14ac:dyDescent="0.3">
      <c r="A127" s="73" t="s">
        <v>2242</v>
      </c>
      <c r="B127" s="73">
        <v>121</v>
      </c>
      <c r="C127" s="44" t="s">
        <v>376</v>
      </c>
      <c r="D127" s="122">
        <v>15</v>
      </c>
      <c r="E127" s="73">
        <v>1</v>
      </c>
      <c r="F127" s="73">
        <v>4</v>
      </c>
      <c r="G127" s="44">
        <v>104.29</v>
      </c>
      <c r="H127" s="44">
        <f t="shared" si="3"/>
        <v>0.57531882251414324</v>
      </c>
      <c r="J127" s="83" t="s">
        <v>5579</v>
      </c>
      <c r="K127" s="83" t="s">
        <v>5580</v>
      </c>
    </row>
    <row r="128" spans="1:11" x14ac:dyDescent="0.3">
      <c r="A128" s="73" t="s">
        <v>2242</v>
      </c>
      <c r="B128" s="73">
        <v>122</v>
      </c>
      <c r="C128" s="44" t="s">
        <v>1110</v>
      </c>
      <c r="D128" s="122">
        <v>12.5</v>
      </c>
      <c r="E128" s="73">
        <v>1</v>
      </c>
      <c r="F128" s="73">
        <v>10</v>
      </c>
      <c r="G128" s="44">
        <v>104.29</v>
      </c>
      <c r="H128" s="44">
        <f t="shared" si="3"/>
        <v>1.1985808802377984</v>
      </c>
      <c r="J128" s="83" t="s">
        <v>5581</v>
      </c>
      <c r="K128" s="83" t="s">
        <v>5582</v>
      </c>
    </row>
    <row r="129" spans="1:11" x14ac:dyDescent="0.3">
      <c r="A129" s="73" t="s">
        <v>2242</v>
      </c>
      <c r="B129" s="73">
        <v>123</v>
      </c>
      <c r="C129" s="44" t="s">
        <v>72</v>
      </c>
      <c r="D129" s="122">
        <v>15</v>
      </c>
      <c r="E129" s="73">
        <v>1</v>
      </c>
      <c r="F129" s="73">
        <v>2</v>
      </c>
      <c r="G129" s="44">
        <v>208.57</v>
      </c>
      <c r="H129" s="44">
        <f t="shared" si="3"/>
        <v>0.14383660162055906</v>
      </c>
      <c r="J129" s="83" t="s">
        <v>5583</v>
      </c>
      <c r="K129" s="83" t="s">
        <v>5584</v>
      </c>
    </row>
    <row r="130" spans="1:11" x14ac:dyDescent="0.3">
      <c r="A130" s="73" t="s">
        <v>2242</v>
      </c>
      <c r="B130" s="73">
        <v>124</v>
      </c>
      <c r="C130" s="44" t="s">
        <v>70</v>
      </c>
      <c r="D130" s="122">
        <v>22.5</v>
      </c>
      <c r="E130" s="73">
        <v>1</v>
      </c>
      <c r="F130" s="73">
        <v>3</v>
      </c>
      <c r="G130" s="44">
        <v>104.29</v>
      </c>
      <c r="H130" s="44">
        <f t="shared" si="3"/>
        <v>0.64723367532841114</v>
      </c>
      <c r="J130" s="83" t="s">
        <v>5585</v>
      </c>
      <c r="K130" s="83" t="s">
        <v>1154</v>
      </c>
    </row>
    <row r="131" spans="1:11" x14ac:dyDescent="0.3">
      <c r="A131" s="73" t="s">
        <v>2242</v>
      </c>
      <c r="B131" s="73">
        <v>125</v>
      </c>
      <c r="C131" s="44" t="s">
        <v>499</v>
      </c>
      <c r="D131" s="122">
        <v>19.5</v>
      </c>
      <c r="E131" s="73">
        <v>1</v>
      </c>
      <c r="F131" s="73">
        <v>2</v>
      </c>
      <c r="G131" s="44">
        <v>104.29</v>
      </c>
      <c r="H131" s="44">
        <f t="shared" si="3"/>
        <v>0.37395723463419311</v>
      </c>
      <c r="J131" s="83" t="s">
        <v>5586</v>
      </c>
      <c r="K131" s="83" t="s">
        <v>5587</v>
      </c>
    </row>
    <row r="132" spans="1:11" x14ac:dyDescent="0.3">
      <c r="A132" s="73" t="s">
        <v>2242</v>
      </c>
      <c r="B132" s="73">
        <v>126</v>
      </c>
      <c r="C132" s="44" t="s">
        <v>500</v>
      </c>
      <c r="D132" s="122">
        <v>19.5</v>
      </c>
      <c r="E132" s="73">
        <v>1</v>
      </c>
      <c r="F132" s="73">
        <v>2</v>
      </c>
      <c r="G132" s="44">
        <v>104.29</v>
      </c>
      <c r="H132" s="44">
        <f t="shared" si="3"/>
        <v>0.37395723463419311</v>
      </c>
      <c r="J132" s="83" t="s">
        <v>5586</v>
      </c>
      <c r="K132" s="83" t="s">
        <v>1158</v>
      </c>
    </row>
    <row r="133" spans="1:11" x14ac:dyDescent="0.3">
      <c r="A133" s="73" t="s">
        <v>2242</v>
      </c>
      <c r="B133" s="73">
        <v>127</v>
      </c>
      <c r="C133" s="44" t="s">
        <v>552</v>
      </c>
      <c r="D133" s="122">
        <v>22</v>
      </c>
      <c r="E133" s="73">
        <v>1</v>
      </c>
      <c r="F133" s="73">
        <v>1</v>
      </c>
      <c r="G133" s="44">
        <v>260.70999999999998</v>
      </c>
      <c r="H133" s="44">
        <f t="shared" si="3"/>
        <v>8.4384948793678805E-2</v>
      </c>
      <c r="J133" s="83" t="s">
        <v>5588</v>
      </c>
      <c r="K133" s="83" t="s">
        <v>5589</v>
      </c>
    </row>
    <row r="134" spans="1:11" x14ac:dyDescent="0.3">
      <c r="A134" s="73" t="s">
        <v>2242</v>
      </c>
      <c r="B134" s="73">
        <v>128</v>
      </c>
      <c r="C134" s="44" t="s">
        <v>1115</v>
      </c>
      <c r="D134" s="122">
        <v>15</v>
      </c>
      <c r="E134" s="73">
        <v>1</v>
      </c>
      <c r="F134" s="73">
        <v>2</v>
      </c>
      <c r="G134" s="44">
        <v>104.29</v>
      </c>
      <c r="H134" s="44">
        <f t="shared" si="3"/>
        <v>0.28765941125707162</v>
      </c>
      <c r="J134" s="83" t="s">
        <v>5590</v>
      </c>
      <c r="K134" s="83" t="s">
        <v>1162</v>
      </c>
    </row>
    <row r="135" spans="1:11" x14ac:dyDescent="0.3">
      <c r="A135" s="73" t="s">
        <v>2242</v>
      </c>
      <c r="B135" s="73">
        <v>129</v>
      </c>
      <c r="C135" s="44" t="s">
        <v>76</v>
      </c>
      <c r="D135" s="122">
        <v>99</v>
      </c>
      <c r="E135" s="73">
        <v>1</v>
      </c>
      <c r="F135" s="73">
        <v>1</v>
      </c>
      <c r="G135" s="44">
        <v>521.42999999999995</v>
      </c>
      <c r="H135" s="44">
        <f t="shared" si="3"/>
        <v>0.18986249352741502</v>
      </c>
      <c r="J135" s="83" t="s">
        <v>5591</v>
      </c>
      <c r="K135" s="83" t="s">
        <v>5592</v>
      </c>
    </row>
    <row r="136" spans="1:11" x14ac:dyDescent="0.3">
      <c r="A136" s="73" t="s">
        <v>2242</v>
      </c>
      <c r="B136" s="73">
        <v>130</v>
      </c>
      <c r="C136" s="44" t="s">
        <v>303</v>
      </c>
      <c r="D136" s="122">
        <v>19.5</v>
      </c>
      <c r="E136" s="73"/>
      <c r="F136" s="73">
        <v>2</v>
      </c>
      <c r="G136" s="44">
        <v>156.43</v>
      </c>
      <c r="H136" s="44">
        <f t="shared" si="3"/>
        <v>0.24931279166400305</v>
      </c>
      <c r="J136" s="83" t="s">
        <v>5593</v>
      </c>
      <c r="K136" s="83" t="s">
        <v>5594</v>
      </c>
    </row>
    <row r="137" spans="1:11" x14ac:dyDescent="0.3">
      <c r="A137" s="73" t="s">
        <v>2242</v>
      </c>
      <c r="B137" s="73">
        <v>131</v>
      </c>
      <c r="C137" s="44" t="s">
        <v>1118</v>
      </c>
      <c r="D137" s="122">
        <v>55.3</v>
      </c>
      <c r="E137" s="73"/>
      <c r="F137" s="73">
        <v>1</v>
      </c>
      <c r="G137" s="44">
        <v>260.70999999999998</v>
      </c>
      <c r="H137" s="44">
        <f t="shared" si="3"/>
        <v>0.21211307583138353</v>
      </c>
      <c r="J137" s="83" t="s">
        <v>5595</v>
      </c>
      <c r="K137" s="83" t="s">
        <v>5596</v>
      </c>
    </row>
    <row r="138" spans="1:11" x14ac:dyDescent="0.3">
      <c r="A138" s="73" t="s">
        <v>2242</v>
      </c>
      <c r="B138" s="73">
        <v>132</v>
      </c>
      <c r="C138" s="44" t="s">
        <v>502</v>
      </c>
      <c r="D138" s="122">
        <v>41.3</v>
      </c>
      <c r="E138" s="73"/>
      <c r="F138" s="73">
        <v>1</v>
      </c>
      <c r="G138" s="44">
        <v>260.70999999999998</v>
      </c>
      <c r="H138" s="44">
        <f t="shared" si="3"/>
        <v>0.15841356296267883</v>
      </c>
      <c r="J138" s="83" t="s">
        <v>5595</v>
      </c>
      <c r="K138" s="83" t="s">
        <v>5597</v>
      </c>
    </row>
    <row r="139" spans="1:11" x14ac:dyDescent="0.3">
      <c r="A139" s="73" t="s">
        <v>2242</v>
      </c>
      <c r="B139" s="73">
        <v>133</v>
      </c>
      <c r="C139" s="44" t="s">
        <v>5515</v>
      </c>
      <c r="D139" s="122">
        <v>49.99</v>
      </c>
      <c r="E139" s="73"/>
      <c r="F139" s="73">
        <v>1</v>
      </c>
      <c r="G139" s="44">
        <v>260.70999999999998</v>
      </c>
      <c r="H139" s="44">
        <f t="shared" si="3"/>
        <v>0.19174561773618198</v>
      </c>
      <c r="J139" s="83" t="s">
        <v>5598</v>
      </c>
      <c r="K139" s="83" t="s">
        <v>5599</v>
      </c>
    </row>
    <row r="140" spans="1:11" x14ac:dyDescent="0.3">
      <c r="A140" s="73" t="s">
        <v>2561</v>
      </c>
      <c r="B140" s="73">
        <v>134</v>
      </c>
      <c r="C140" s="44" t="s">
        <v>86</v>
      </c>
      <c r="D140" s="122">
        <v>9</v>
      </c>
      <c r="E140" s="73"/>
      <c r="F140" s="73">
        <v>2</v>
      </c>
      <c r="G140" s="44">
        <v>260.70999999999998</v>
      </c>
      <c r="H140" s="44">
        <f t="shared" si="3"/>
        <v>6.904223083119175E-2</v>
      </c>
      <c r="J140" s="83" t="s">
        <v>5600</v>
      </c>
      <c r="K140" s="83" t="s">
        <v>1179</v>
      </c>
    </row>
    <row r="141" spans="1:11" x14ac:dyDescent="0.3">
      <c r="A141" s="73" t="s">
        <v>2242</v>
      </c>
      <c r="B141" s="73">
        <v>135</v>
      </c>
      <c r="C141" s="44" t="s">
        <v>67</v>
      </c>
      <c r="D141" s="122">
        <v>20</v>
      </c>
      <c r="E141" s="73"/>
      <c r="F141" s="73">
        <v>1</v>
      </c>
      <c r="G141" s="44">
        <v>260.70999999999998</v>
      </c>
      <c r="H141" s="44">
        <f t="shared" si="3"/>
        <v>7.6713589812435284E-2</v>
      </c>
      <c r="J141" s="83" t="s">
        <v>5601</v>
      </c>
      <c r="K141" s="83" t="s">
        <v>5602</v>
      </c>
    </row>
    <row r="142" spans="1:11" x14ac:dyDescent="0.3">
      <c r="A142" s="73" t="s">
        <v>2242</v>
      </c>
      <c r="B142" s="73">
        <v>136</v>
      </c>
      <c r="C142" s="44" t="s">
        <v>68</v>
      </c>
      <c r="D142" s="122">
        <v>24.99</v>
      </c>
      <c r="E142" s="73"/>
      <c r="F142" s="73">
        <v>2</v>
      </c>
      <c r="G142" s="44">
        <v>104.29</v>
      </c>
      <c r="H142" s="44">
        <f t="shared" si="3"/>
        <v>0.47924057915428125</v>
      </c>
      <c r="J142" s="83" t="s">
        <v>5586</v>
      </c>
      <c r="K142" s="83" t="s">
        <v>5603</v>
      </c>
    </row>
    <row r="143" spans="1:11" x14ac:dyDescent="0.3">
      <c r="A143" s="73" t="s">
        <v>2560</v>
      </c>
      <c r="B143" s="73">
        <v>137</v>
      </c>
      <c r="C143" s="44" t="s">
        <v>82</v>
      </c>
      <c r="D143" s="122">
        <v>18.97</v>
      </c>
      <c r="E143" s="73"/>
      <c r="F143" s="73">
        <v>1</v>
      </c>
      <c r="G143" s="44">
        <v>104.2857143</v>
      </c>
      <c r="H143" s="44">
        <f t="shared" si="3"/>
        <v>0.18190410956412273</v>
      </c>
      <c r="J143" s="83" t="s">
        <v>5604</v>
      </c>
      <c r="K143" s="83" t="s">
        <v>1169</v>
      </c>
    </row>
    <row r="144" spans="1:11" x14ac:dyDescent="0.3">
      <c r="A144" s="73" t="s">
        <v>2560</v>
      </c>
      <c r="B144" s="73">
        <v>138</v>
      </c>
      <c r="C144" s="44" t="s">
        <v>84</v>
      </c>
      <c r="D144" s="122">
        <v>7</v>
      </c>
      <c r="E144" s="73"/>
      <c r="F144" s="73">
        <v>1</v>
      </c>
      <c r="G144" s="44">
        <v>104.2857143</v>
      </c>
      <c r="H144" s="44">
        <f t="shared" si="3"/>
        <v>6.7123287662037914E-2</v>
      </c>
      <c r="J144" s="83" t="s">
        <v>5604</v>
      </c>
      <c r="K144" s="83" t="s">
        <v>1170</v>
      </c>
    </row>
    <row r="145" spans="1:11" x14ac:dyDescent="0.3">
      <c r="A145" s="73" t="s">
        <v>2560</v>
      </c>
      <c r="B145" s="73">
        <v>139</v>
      </c>
      <c r="C145" s="44" t="s">
        <v>1117</v>
      </c>
      <c r="D145" s="122">
        <v>10</v>
      </c>
      <c r="E145" s="73"/>
      <c r="F145" s="73">
        <v>1</v>
      </c>
      <c r="G145" s="44">
        <v>104.2857143</v>
      </c>
      <c r="H145" s="44">
        <f t="shared" si="3"/>
        <v>9.5890410945768445E-2</v>
      </c>
      <c r="J145" s="83" t="s">
        <v>5604</v>
      </c>
      <c r="K145" s="83" t="s">
        <v>1171</v>
      </c>
    </row>
    <row r="146" spans="1:11" x14ac:dyDescent="0.3">
      <c r="A146" s="73" t="s">
        <v>5516</v>
      </c>
      <c r="B146" s="73">
        <v>140</v>
      </c>
      <c r="C146" s="44" t="s">
        <v>81</v>
      </c>
      <c r="D146" s="122">
        <v>7.5</v>
      </c>
      <c r="E146" s="73"/>
      <c r="F146" s="73">
        <v>2</v>
      </c>
      <c r="G146" s="44">
        <v>521.42999999999995</v>
      </c>
      <c r="H146" s="44">
        <f t="shared" si="3"/>
        <v>2.8767044473850759E-2</v>
      </c>
      <c r="J146" s="83" t="s">
        <v>5605</v>
      </c>
      <c r="K146" s="83" t="s">
        <v>5606</v>
      </c>
    </row>
    <row r="147" spans="1:11" x14ac:dyDescent="0.3">
      <c r="A147" s="73" t="s">
        <v>5516</v>
      </c>
      <c r="B147" s="73">
        <v>141</v>
      </c>
      <c r="C147" s="44" t="s">
        <v>1737</v>
      </c>
      <c r="D147" s="122">
        <v>9.5</v>
      </c>
      <c r="E147" s="73"/>
      <c r="F147" s="73">
        <v>2</v>
      </c>
      <c r="G147" s="44">
        <v>521.42999999999995</v>
      </c>
      <c r="H147" s="44">
        <f t="shared" si="3"/>
        <v>3.6438256333544299E-2</v>
      </c>
      <c r="J147" s="83" t="s">
        <v>5607</v>
      </c>
      <c r="K147" s="83" t="s">
        <v>5608</v>
      </c>
    </row>
    <row r="148" spans="1:11" x14ac:dyDescent="0.3">
      <c r="A148" s="73" t="s">
        <v>5517</v>
      </c>
      <c r="B148" s="73">
        <v>142</v>
      </c>
      <c r="C148" s="44" t="s">
        <v>5518</v>
      </c>
      <c r="D148" s="122">
        <v>15</v>
      </c>
      <c r="E148" s="73"/>
      <c r="F148" s="73">
        <v>1</v>
      </c>
      <c r="G148" s="44">
        <v>260.70999999999998</v>
      </c>
      <c r="H148" s="44">
        <f t="shared" si="3"/>
        <v>5.7535192359326456E-2</v>
      </c>
      <c r="J148" s="83" t="s">
        <v>5609</v>
      </c>
      <c r="K148" s="83" t="s">
        <v>5610</v>
      </c>
    </row>
    <row r="149" spans="1:11" x14ac:dyDescent="0.3">
      <c r="A149" s="73" t="s">
        <v>5611</v>
      </c>
      <c r="B149" s="73">
        <v>143</v>
      </c>
      <c r="C149" s="73" t="s">
        <v>80</v>
      </c>
      <c r="D149" s="122">
        <v>3.99</v>
      </c>
      <c r="E149" s="73"/>
      <c r="F149" s="73">
        <v>2</v>
      </c>
      <c r="G149" s="44">
        <v>52.14</v>
      </c>
      <c r="H149" s="44">
        <f t="shared" ref="H149:H165" si="4">(D149*F149)/G149</f>
        <v>0.15304948216340622</v>
      </c>
      <c r="J149" s="83" t="s">
        <v>5617</v>
      </c>
      <c r="K149" s="83" t="s">
        <v>1806</v>
      </c>
    </row>
    <row r="150" spans="1:11" x14ac:dyDescent="0.3">
      <c r="A150" s="73" t="s">
        <v>5611</v>
      </c>
      <c r="B150" s="73">
        <v>144</v>
      </c>
      <c r="C150" s="73" t="s">
        <v>1122</v>
      </c>
      <c r="D150" s="122">
        <v>79</v>
      </c>
      <c r="E150" s="73"/>
      <c r="F150" s="73">
        <v>1</v>
      </c>
      <c r="G150" s="44">
        <v>208.57142859999999</v>
      </c>
      <c r="H150" s="44">
        <f t="shared" si="4"/>
        <v>0.37876712323578532</v>
      </c>
      <c r="J150" s="83" t="s">
        <v>5618</v>
      </c>
      <c r="K150" s="83" t="s">
        <v>5619</v>
      </c>
    </row>
    <row r="151" spans="1:11" x14ac:dyDescent="0.3">
      <c r="A151" s="73" t="s">
        <v>5611</v>
      </c>
      <c r="B151" s="73">
        <v>145</v>
      </c>
      <c r="C151" s="73" t="s">
        <v>1123</v>
      </c>
      <c r="D151" s="122">
        <v>65</v>
      </c>
      <c r="E151" s="73"/>
      <c r="F151" s="73">
        <v>1</v>
      </c>
      <c r="G151" s="44">
        <v>208.57142859999999</v>
      </c>
      <c r="H151" s="44">
        <f t="shared" si="4"/>
        <v>0.31164383557374742</v>
      </c>
      <c r="J151" s="83" t="s">
        <v>5620</v>
      </c>
      <c r="K151" s="83" t="s">
        <v>5621</v>
      </c>
    </row>
    <row r="152" spans="1:11" x14ac:dyDescent="0.3">
      <c r="A152" s="73" t="s">
        <v>5611</v>
      </c>
      <c r="B152" s="73">
        <v>146</v>
      </c>
      <c r="C152" s="73" t="s">
        <v>5612</v>
      </c>
      <c r="D152" s="122">
        <v>7</v>
      </c>
      <c r="E152" s="73"/>
      <c r="F152" s="73">
        <v>1</v>
      </c>
      <c r="G152" s="44">
        <v>52.142857139999997</v>
      </c>
      <c r="H152" s="44">
        <f t="shared" si="4"/>
        <v>0.13424657534982173</v>
      </c>
      <c r="J152" s="83" t="s">
        <v>5622</v>
      </c>
      <c r="K152" s="83" t="s">
        <v>5623</v>
      </c>
    </row>
    <row r="153" spans="1:11" x14ac:dyDescent="0.3">
      <c r="A153" s="73" t="s">
        <v>5611</v>
      </c>
      <c r="B153" s="73">
        <v>147</v>
      </c>
      <c r="C153" s="73" t="s">
        <v>78</v>
      </c>
      <c r="D153" s="122">
        <v>69</v>
      </c>
      <c r="E153" s="73"/>
      <c r="F153" s="73">
        <v>1</v>
      </c>
      <c r="G153" s="44">
        <v>208.57</v>
      </c>
      <c r="H153" s="44">
        <f t="shared" si="4"/>
        <v>0.33082418372728584</v>
      </c>
      <c r="J153" s="83" t="s">
        <v>5624</v>
      </c>
      <c r="K153" s="83" t="s">
        <v>5625</v>
      </c>
    </row>
    <row r="154" spans="1:11" x14ac:dyDescent="0.3">
      <c r="A154" s="73" t="s">
        <v>5611</v>
      </c>
      <c r="B154" s="73">
        <v>148</v>
      </c>
      <c r="C154" s="73" t="s">
        <v>5613</v>
      </c>
      <c r="D154" s="122">
        <v>45</v>
      </c>
      <c r="E154" s="73"/>
      <c r="F154" s="73">
        <v>1</v>
      </c>
      <c r="G154" s="44">
        <v>208.57</v>
      </c>
      <c r="H154" s="44">
        <f t="shared" si="4"/>
        <v>0.21575490243083859</v>
      </c>
      <c r="J154" s="83" t="s">
        <v>5626</v>
      </c>
      <c r="K154" s="83" t="s">
        <v>5627</v>
      </c>
    </row>
    <row r="155" spans="1:11" x14ac:dyDescent="0.3">
      <c r="A155" s="73" t="s">
        <v>5611</v>
      </c>
      <c r="B155" s="73">
        <v>149</v>
      </c>
      <c r="C155" s="73" t="s">
        <v>5614</v>
      </c>
      <c r="D155" s="122">
        <v>15.99</v>
      </c>
      <c r="E155" s="73"/>
      <c r="F155" s="73">
        <v>1</v>
      </c>
      <c r="G155" s="44">
        <v>208.57</v>
      </c>
      <c r="H155" s="44">
        <f t="shared" si="4"/>
        <v>7.6664908663757969E-2</v>
      </c>
      <c r="J155" s="83" t="s">
        <v>5628</v>
      </c>
      <c r="K155" s="83" t="s">
        <v>1815</v>
      </c>
    </row>
    <row r="156" spans="1:11" x14ac:dyDescent="0.3">
      <c r="A156" s="73" t="s">
        <v>5611</v>
      </c>
      <c r="B156" s="73">
        <v>150</v>
      </c>
      <c r="C156" s="73" t="s">
        <v>5128</v>
      </c>
      <c r="D156" s="122">
        <v>16.989999999999998</v>
      </c>
      <c r="E156" s="73"/>
      <c r="F156" s="73">
        <v>1</v>
      </c>
      <c r="G156" s="44">
        <v>521.42999999999995</v>
      </c>
      <c r="H156" s="44">
        <f t="shared" si="4"/>
        <v>3.2583472374048288E-2</v>
      </c>
      <c r="J156" s="83" t="s">
        <v>5629</v>
      </c>
      <c r="K156" s="83" t="s">
        <v>1817</v>
      </c>
    </row>
    <row r="157" spans="1:11" x14ac:dyDescent="0.3">
      <c r="A157" s="73" t="s">
        <v>5615</v>
      </c>
      <c r="B157" s="73">
        <v>151</v>
      </c>
      <c r="C157" s="73" t="s">
        <v>1805</v>
      </c>
      <c r="D157" s="122">
        <v>39.99</v>
      </c>
      <c r="E157" s="73"/>
      <c r="F157" s="73">
        <v>1</v>
      </c>
      <c r="G157" s="44">
        <v>208.57</v>
      </c>
      <c r="H157" s="44">
        <f t="shared" si="4"/>
        <v>0.19173418996020522</v>
      </c>
      <c r="J157" s="83" t="s">
        <v>5630</v>
      </c>
      <c r="K157" s="83" t="s">
        <v>5631</v>
      </c>
    </row>
    <row r="158" spans="1:11" x14ac:dyDescent="0.3">
      <c r="A158" s="73" t="s">
        <v>5615</v>
      </c>
      <c r="B158" s="73">
        <v>152</v>
      </c>
      <c r="C158" s="73" t="s">
        <v>5616</v>
      </c>
      <c r="D158" s="122">
        <v>99</v>
      </c>
      <c r="E158" s="73"/>
      <c r="F158" s="73">
        <v>1</v>
      </c>
      <c r="G158" s="44">
        <v>208.57</v>
      </c>
      <c r="H158" s="44">
        <f t="shared" si="4"/>
        <v>0.47466078534784484</v>
      </c>
      <c r="J158" s="83" t="s">
        <v>5632</v>
      </c>
      <c r="K158" s="83" t="s">
        <v>5633</v>
      </c>
    </row>
    <row r="159" spans="1:11" x14ac:dyDescent="0.3">
      <c r="A159" s="73" t="s">
        <v>2562</v>
      </c>
      <c r="B159" s="73">
        <v>153</v>
      </c>
      <c r="C159" s="73" t="s">
        <v>80</v>
      </c>
      <c r="D159" s="122">
        <v>3.99</v>
      </c>
      <c r="E159" s="73"/>
      <c r="F159" s="73">
        <v>1</v>
      </c>
      <c r="G159" s="44">
        <v>52.14</v>
      </c>
      <c r="H159" s="44">
        <f t="shared" si="4"/>
        <v>7.652474108170311E-2</v>
      </c>
      <c r="J159" s="83" t="s">
        <v>5634</v>
      </c>
      <c r="K159" s="83" t="s">
        <v>2259</v>
      </c>
    </row>
    <row r="160" spans="1:11" x14ac:dyDescent="0.3">
      <c r="A160" s="73" t="s">
        <v>2562</v>
      </c>
      <c r="B160" s="73">
        <v>154</v>
      </c>
      <c r="C160" s="73" t="s">
        <v>1122</v>
      </c>
      <c r="D160" s="122">
        <v>35</v>
      </c>
      <c r="E160" s="73"/>
      <c r="F160" s="73">
        <v>1</v>
      </c>
      <c r="G160" s="44">
        <v>104.29</v>
      </c>
      <c r="H160" s="44">
        <f t="shared" si="4"/>
        <v>0.33560264646658355</v>
      </c>
      <c r="J160" s="83" t="s">
        <v>5635</v>
      </c>
      <c r="K160" s="83" t="s">
        <v>5636</v>
      </c>
    </row>
    <row r="161" spans="1:11" x14ac:dyDescent="0.3">
      <c r="A161" s="73" t="s">
        <v>2562</v>
      </c>
      <c r="B161" s="73">
        <v>155</v>
      </c>
      <c r="C161" s="73" t="s">
        <v>1123</v>
      </c>
      <c r="D161" s="122">
        <v>11.24</v>
      </c>
      <c r="E161" s="73"/>
      <c r="F161" s="73">
        <v>1</v>
      </c>
      <c r="G161" s="44">
        <v>52.14</v>
      </c>
      <c r="H161" s="44">
        <f t="shared" si="4"/>
        <v>0.2155734560797852</v>
      </c>
      <c r="J161" s="83" t="s">
        <v>5637</v>
      </c>
      <c r="K161" s="83" t="s">
        <v>5638</v>
      </c>
    </row>
    <row r="162" spans="1:11" x14ac:dyDescent="0.3">
      <c r="A162" s="73" t="s">
        <v>2562</v>
      </c>
      <c r="B162" s="73">
        <v>156</v>
      </c>
      <c r="C162" s="73" t="s">
        <v>1123</v>
      </c>
      <c r="D162" s="122">
        <v>15</v>
      </c>
      <c r="E162" s="73"/>
      <c r="F162" s="73">
        <v>1</v>
      </c>
      <c r="G162" s="44">
        <v>52.14</v>
      </c>
      <c r="H162" s="44">
        <f t="shared" si="4"/>
        <v>0.28768699654775604</v>
      </c>
      <c r="J162" s="83" t="s">
        <v>5637</v>
      </c>
      <c r="K162" s="83" t="s">
        <v>5639</v>
      </c>
    </row>
    <row r="163" spans="1:11" x14ac:dyDescent="0.3">
      <c r="A163" s="73" t="s">
        <v>2562</v>
      </c>
      <c r="B163" s="73">
        <v>157</v>
      </c>
      <c r="C163" s="73" t="s">
        <v>78</v>
      </c>
      <c r="D163" s="122">
        <v>30</v>
      </c>
      <c r="E163" s="73"/>
      <c r="F163" s="73">
        <v>1</v>
      </c>
      <c r="G163" s="44">
        <v>52.14</v>
      </c>
      <c r="H163" s="44">
        <f t="shared" si="4"/>
        <v>0.57537399309551207</v>
      </c>
      <c r="J163" s="83" t="s">
        <v>5640</v>
      </c>
      <c r="K163" s="83" t="s">
        <v>5641</v>
      </c>
    </row>
    <row r="164" spans="1:11" x14ac:dyDescent="0.3">
      <c r="A164" s="73" t="s">
        <v>2562</v>
      </c>
      <c r="B164" s="73">
        <v>158</v>
      </c>
      <c r="C164" s="73" t="s">
        <v>79</v>
      </c>
      <c r="D164" s="122">
        <v>9.5</v>
      </c>
      <c r="E164" s="73"/>
      <c r="F164" s="73">
        <v>1</v>
      </c>
      <c r="G164" s="44">
        <v>104.29</v>
      </c>
      <c r="H164" s="44">
        <f t="shared" si="4"/>
        <v>9.1092146898072671E-2</v>
      </c>
      <c r="J164" s="83" t="s">
        <v>5642</v>
      </c>
      <c r="K164" s="83" t="s">
        <v>5643</v>
      </c>
    </row>
    <row r="165" spans="1:11" x14ac:dyDescent="0.3">
      <c r="A165" s="73" t="s">
        <v>2251</v>
      </c>
      <c r="B165" s="73">
        <v>159</v>
      </c>
      <c r="C165" s="73" t="s">
        <v>553</v>
      </c>
      <c r="D165" s="122">
        <v>40</v>
      </c>
      <c r="E165" s="73"/>
      <c r="F165" s="73">
        <v>1</v>
      </c>
      <c r="G165" s="44">
        <v>260.70999999999998</v>
      </c>
      <c r="H165" s="44">
        <f t="shared" si="4"/>
        <v>0.15342717962487057</v>
      </c>
      <c r="J165" s="83" t="s">
        <v>1134</v>
      </c>
      <c r="K165" s="83" t="s">
        <v>5644</v>
      </c>
    </row>
    <row r="166" spans="1:11" x14ac:dyDescent="0.3">
      <c r="A166" s="73"/>
      <c r="B166" s="73"/>
      <c r="C166" s="73"/>
      <c r="D166" s="122"/>
      <c r="E166" s="73"/>
      <c r="F166" s="73"/>
      <c r="G166" s="44"/>
      <c r="H166" s="44"/>
    </row>
    <row r="167" spans="1:11" x14ac:dyDescent="0.3">
      <c r="A167" s="40" t="s">
        <v>11</v>
      </c>
      <c r="B167" s="73"/>
      <c r="C167" s="73"/>
      <c r="D167" s="122"/>
      <c r="E167" s="73"/>
      <c r="F167" s="73"/>
      <c r="G167" s="44"/>
      <c r="H167" s="44"/>
    </row>
    <row r="168" spans="1:11" x14ac:dyDescent="0.3">
      <c r="A168" s="73"/>
      <c r="B168" s="73">
        <v>160</v>
      </c>
      <c r="C168" s="86" t="s">
        <v>87</v>
      </c>
      <c r="D168" s="122"/>
      <c r="E168" s="73"/>
      <c r="F168" s="73">
        <v>1</v>
      </c>
      <c r="G168" s="44">
        <v>1</v>
      </c>
      <c r="H168" s="44">
        <f t="shared" ref="H168:H173" si="5">(D168*F168)/G168</f>
        <v>0</v>
      </c>
      <c r="K168" s="83" t="s">
        <v>5645</v>
      </c>
    </row>
    <row r="169" spans="1:11" x14ac:dyDescent="0.3">
      <c r="A169" s="73"/>
      <c r="B169" s="73">
        <v>161</v>
      </c>
      <c r="C169" s="86" t="s">
        <v>88</v>
      </c>
      <c r="D169" s="122">
        <v>6.8992800000000001</v>
      </c>
      <c r="E169" s="73"/>
      <c r="F169" s="73">
        <v>1</v>
      </c>
      <c r="G169" s="44">
        <v>52.142857100000001</v>
      </c>
      <c r="H169" s="44">
        <f t="shared" si="5"/>
        <v>0.13231495901286161</v>
      </c>
      <c r="K169" s="83" t="s">
        <v>5646</v>
      </c>
    </row>
    <row r="170" spans="1:11" x14ac:dyDescent="0.3">
      <c r="A170" s="73"/>
      <c r="B170" s="73">
        <v>162</v>
      </c>
      <c r="C170" s="86" t="s">
        <v>554</v>
      </c>
      <c r="D170" s="122">
        <v>8.4981299999999997</v>
      </c>
      <c r="E170" s="73"/>
      <c r="F170" s="73">
        <v>1</v>
      </c>
      <c r="G170" s="44">
        <v>1</v>
      </c>
      <c r="H170" s="44">
        <f t="shared" si="5"/>
        <v>8.4981299999999997</v>
      </c>
      <c r="K170" s="83" t="s">
        <v>5647</v>
      </c>
    </row>
    <row r="171" spans="1:11" x14ac:dyDescent="0.3">
      <c r="A171" s="73"/>
      <c r="B171" s="73">
        <v>163</v>
      </c>
      <c r="C171" s="86" t="s">
        <v>89</v>
      </c>
      <c r="D171" s="122">
        <v>1.72</v>
      </c>
      <c r="E171" s="73"/>
      <c r="F171" s="73">
        <v>1</v>
      </c>
      <c r="G171" s="44">
        <v>52.142857100000001</v>
      </c>
      <c r="H171" s="44">
        <f t="shared" si="5"/>
        <v>3.2986301396975039E-2</v>
      </c>
      <c r="K171" s="83" t="s">
        <v>5648</v>
      </c>
    </row>
    <row r="172" spans="1:11" x14ac:dyDescent="0.3">
      <c r="A172" s="73"/>
      <c r="B172" s="73">
        <v>164</v>
      </c>
      <c r="C172" s="86" t="s">
        <v>90</v>
      </c>
      <c r="D172" s="122">
        <v>16.589280000000002</v>
      </c>
      <c r="E172" s="73"/>
      <c r="F172" s="73">
        <v>1</v>
      </c>
      <c r="G172" s="44">
        <v>52.142857100000001</v>
      </c>
      <c r="H172" s="44">
        <f t="shared" si="5"/>
        <v>0.31815057560395943</v>
      </c>
      <c r="K172" s="83" t="s">
        <v>1186</v>
      </c>
    </row>
    <row r="173" spans="1:11" x14ac:dyDescent="0.3">
      <c r="A173" s="73"/>
      <c r="B173" s="73">
        <v>165</v>
      </c>
      <c r="C173" s="86" t="s">
        <v>91</v>
      </c>
      <c r="D173" s="122">
        <v>145.35</v>
      </c>
      <c r="E173" s="73"/>
      <c r="F173" s="73">
        <v>1</v>
      </c>
      <c r="G173" s="44">
        <v>52.142857100000001</v>
      </c>
      <c r="H173" s="44">
        <f t="shared" si="5"/>
        <v>2.7875342488664665</v>
      </c>
      <c r="J173" s="83" t="s">
        <v>5649</v>
      </c>
    </row>
    <row r="174" spans="1:11" x14ac:dyDescent="0.3">
      <c r="A174" s="73"/>
      <c r="B174" s="73"/>
      <c r="C174" s="86"/>
      <c r="D174" s="122"/>
      <c r="E174" s="73"/>
      <c r="F174" s="73"/>
      <c r="G174" s="44"/>
      <c r="H174" s="44"/>
    </row>
    <row r="175" spans="1:11" x14ac:dyDescent="0.3">
      <c r="A175" s="40" t="s">
        <v>245</v>
      </c>
      <c r="B175" s="73"/>
      <c r="C175" s="86"/>
      <c r="D175" s="122"/>
      <c r="E175" s="73"/>
      <c r="F175" s="73"/>
      <c r="G175" s="44"/>
      <c r="H175" s="44"/>
    </row>
    <row r="176" spans="1:11" x14ac:dyDescent="0.3">
      <c r="A176" s="73" t="s">
        <v>5650</v>
      </c>
      <c r="B176" s="73">
        <v>166</v>
      </c>
      <c r="C176" s="44" t="s">
        <v>504</v>
      </c>
      <c r="D176" s="122">
        <v>10.98</v>
      </c>
      <c r="E176" s="73">
        <v>1</v>
      </c>
      <c r="F176" s="73">
        <v>1</v>
      </c>
      <c r="G176" s="44">
        <v>1042.8599999999999</v>
      </c>
      <c r="H176" s="44">
        <f t="shared" ref="H176:H239" si="6">(D176*F176)/G176</f>
        <v>1.0528738277429379E-2</v>
      </c>
      <c r="J176" s="83" t="s">
        <v>5680</v>
      </c>
      <c r="K176" s="83" t="s">
        <v>5681</v>
      </c>
    </row>
    <row r="177" spans="1:11" x14ac:dyDescent="0.3">
      <c r="A177" s="73" t="s">
        <v>5650</v>
      </c>
      <c r="B177" s="73">
        <v>167</v>
      </c>
      <c r="C177" s="44" t="s">
        <v>505</v>
      </c>
      <c r="D177" s="122">
        <v>5.12</v>
      </c>
      <c r="E177" s="73">
        <v>1</v>
      </c>
      <c r="F177" s="73">
        <v>1</v>
      </c>
      <c r="G177" s="44">
        <v>1042.8599999999999</v>
      </c>
      <c r="H177" s="44">
        <f t="shared" si="6"/>
        <v>4.9095755902038634E-3</v>
      </c>
      <c r="J177" s="83" t="s">
        <v>5682</v>
      </c>
      <c r="K177" s="83" t="s">
        <v>5683</v>
      </c>
    </row>
    <row r="178" spans="1:11" x14ac:dyDescent="0.3">
      <c r="A178" s="73" t="s">
        <v>5650</v>
      </c>
      <c r="B178" s="73">
        <v>168</v>
      </c>
      <c r="C178" s="44" t="s">
        <v>506</v>
      </c>
      <c r="D178" s="122">
        <v>3.28</v>
      </c>
      <c r="E178" s="73"/>
      <c r="F178" s="73">
        <v>1</v>
      </c>
      <c r="G178" s="44">
        <v>1042.8599999999999</v>
      </c>
      <c r="H178" s="44">
        <f t="shared" si="6"/>
        <v>3.1451968624743496E-3</v>
      </c>
      <c r="J178" s="83" t="s">
        <v>5684</v>
      </c>
      <c r="K178" s="83" t="s">
        <v>5685</v>
      </c>
    </row>
    <row r="179" spans="1:11" x14ac:dyDescent="0.3">
      <c r="A179" s="73" t="s">
        <v>2269</v>
      </c>
      <c r="B179" s="73">
        <v>169</v>
      </c>
      <c r="C179" s="44" t="s">
        <v>1188</v>
      </c>
      <c r="D179" s="122">
        <v>16</v>
      </c>
      <c r="E179" s="73"/>
      <c r="F179" s="73">
        <v>1</v>
      </c>
      <c r="G179" s="44">
        <v>260.70999999999998</v>
      </c>
      <c r="H179" s="44">
        <f t="shared" si="6"/>
        <v>6.1370871849948223E-2</v>
      </c>
      <c r="J179" s="83" t="s">
        <v>5686</v>
      </c>
      <c r="K179" s="83" t="s">
        <v>1198</v>
      </c>
    </row>
    <row r="180" spans="1:11" x14ac:dyDescent="0.3">
      <c r="A180" s="73" t="s">
        <v>2269</v>
      </c>
      <c r="B180" s="73">
        <v>170</v>
      </c>
      <c r="C180" s="44" t="s">
        <v>1188</v>
      </c>
      <c r="D180" s="122"/>
      <c r="E180" s="73"/>
      <c r="F180" s="73">
        <v>1</v>
      </c>
      <c r="G180" s="44">
        <v>104.29</v>
      </c>
      <c r="H180" s="44">
        <f t="shared" si="6"/>
        <v>0</v>
      </c>
      <c r="J180" s="83" t="s">
        <v>5687</v>
      </c>
      <c r="K180" s="83" t="s">
        <v>5688</v>
      </c>
    </row>
    <row r="181" spans="1:11" x14ac:dyDescent="0.3">
      <c r="A181" s="73" t="s">
        <v>2269</v>
      </c>
      <c r="B181" s="73">
        <v>171</v>
      </c>
      <c r="C181" s="44" t="s">
        <v>6917</v>
      </c>
      <c r="D181" s="122">
        <v>5</v>
      </c>
      <c r="E181" s="73"/>
      <c r="F181" s="73">
        <v>1</v>
      </c>
      <c r="G181" s="44">
        <v>521.42999999999995</v>
      </c>
      <c r="H181" s="44">
        <f t="shared" si="6"/>
        <v>9.5890148246169198E-3</v>
      </c>
      <c r="J181" s="83" t="s">
        <v>5689</v>
      </c>
      <c r="K181" s="83" t="s">
        <v>1194</v>
      </c>
    </row>
    <row r="182" spans="1:11" x14ac:dyDescent="0.3">
      <c r="A182" s="73" t="s">
        <v>2269</v>
      </c>
      <c r="B182" s="73">
        <v>172</v>
      </c>
      <c r="C182" s="44" t="s">
        <v>6926</v>
      </c>
      <c r="D182" s="122">
        <v>6.5</v>
      </c>
      <c r="E182" s="73">
        <v>1</v>
      </c>
      <c r="F182" s="73">
        <v>1</v>
      </c>
      <c r="G182" s="44">
        <v>521.42999999999995</v>
      </c>
      <c r="H182" s="44">
        <f t="shared" si="6"/>
        <v>1.2465719272001996E-2</v>
      </c>
      <c r="J182" s="83" t="s">
        <v>1224</v>
      </c>
      <c r="K182" s="83" t="s">
        <v>1823</v>
      </c>
    </row>
    <row r="183" spans="1:11" x14ac:dyDescent="0.3">
      <c r="A183" s="73" t="s">
        <v>2269</v>
      </c>
      <c r="B183" s="73">
        <v>173</v>
      </c>
      <c r="C183" s="44" t="s">
        <v>1189</v>
      </c>
      <c r="D183" s="122"/>
      <c r="E183" s="73"/>
      <c r="F183" s="73">
        <v>1</v>
      </c>
      <c r="G183" s="44">
        <v>1042.8599999999999</v>
      </c>
      <c r="H183" s="44">
        <f t="shared" si="6"/>
        <v>0</v>
      </c>
      <c r="J183" s="83" t="s">
        <v>5690</v>
      </c>
      <c r="K183" s="83" t="s">
        <v>5691</v>
      </c>
    </row>
    <row r="184" spans="1:11" x14ac:dyDescent="0.3">
      <c r="A184" s="73" t="s">
        <v>2270</v>
      </c>
      <c r="B184" s="73">
        <v>174</v>
      </c>
      <c r="C184" s="44" t="s">
        <v>6917</v>
      </c>
      <c r="D184" s="122">
        <v>5</v>
      </c>
      <c r="E184" s="73"/>
      <c r="F184" s="73">
        <v>1</v>
      </c>
      <c r="G184" s="44">
        <v>521.42999999999995</v>
      </c>
      <c r="H184" s="44">
        <f t="shared" si="6"/>
        <v>9.5890148246169198E-3</v>
      </c>
      <c r="J184" s="83" t="s">
        <v>5689</v>
      </c>
      <c r="K184" s="83" t="s">
        <v>1194</v>
      </c>
    </row>
    <row r="185" spans="1:11" x14ac:dyDescent="0.3">
      <c r="A185" s="73" t="s">
        <v>2270</v>
      </c>
      <c r="B185" s="73">
        <v>175</v>
      </c>
      <c r="C185" s="44" t="s">
        <v>6926</v>
      </c>
      <c r="D185" s="122">
        <v>6.5</v>
      </c>
      <c r="E185" s="73">
        <v>1</v>
      </c>
      <c r="F185" s="73">
        <v>2</v>
      </c>
      <c r="G185" s="44">
        <v>521.42999999999995</v>
      </c>
      <c r="H185" s="44">
        <f t="shared" si="6"/>
        <v>2.4931438544003991E-2</v>
      </c>
      <c r="J185" s="83" t="s">
        <v>5692</v>
      </c>
      <c r="K185" s="83" t="s">
        <v>1823</v>
      </c>
    </row>
    <row r="186" spans="1:11" x14ac:dyDescent="0.3">
      <c r="A186" s="73" t="s">
        <v>2270</v>
      </c>
      <c r="B186" s="73">
        <v>176</v>
      </c>
      <c r="C186" s="44" t="s">
        <v>6969</v>
      </c>
      <c r="D186" s="122">
        <v>34.5</v>
      </c>
      <c r="E186" s="73"/>
      <c r="F186" s="73">
        <v>1</v>
      </c>
      <c r="G186" s="44">
        <v>521.42999999999995</v>
      </c>
      <c r="H186" s="44">
        <f t="shared" si="6"/>
        <v>6.6164202289856741E-2</v>
      </c>
      <c r="J186" s="83" t="s">
        <v>5693</v>
      </c>
      <c r="K186" s="83" t="s">
        <v>5694</v>
      </c>
    </row>
    <row r="187" spans="1:11" x14ac:dyDescent="0.3">
      <c r="A187" s="73" t="s">
        <v>2270</v>
      </c>
      <c r="B187" s="73">
        <v>177</v>
      </c>
      <c r="C187" s="44" t="s">
        <v>6970</v>
      </c>
      <c r="D187" s="122">
        <v>15</v>
      </c>
      <c r="E187" s="73"/>
      <c r="F187" s="73">
        <v>1</v>
      </c>
      <c r="G187" s="44">
        <v>521.42999999999995</v>
      </c>
      <c r="H187" s="44">
        <f t="shared" si="6"/>
        <v>2.8767044473850759E-2</v>
      </c>
      <c r="J187" s="83" t="s">
        <v>5695</v>
      </c>
      <c r="K187" s="83" t="s">
        <v>1206</v>
      </c>
    </row>
    <row r="188" spans="1:11" x14ac:dyDescent="0.3">
      <c r="A188" s="73" t="s">
        <v>2270</v>
      </c>
      <c r="B188" s="73">
        <v>178</v>
      </c>
      <c r="C188" s="44" t="s">
        <v>6971</v>
      </c>
      <c r="D188" s="122">
        <v>26.15</v>
      </c>
      <c r="E188" s="73">
        <v>1</v>
      </c>
      <c r="F188" s="73">
        <v>3</v>
      </c>
      <c r="G188" s="44">
        <v>521.42999999999995</v>
      </c>
      <c r="H188" s="44">
        <f t="shared" si="6"/>
        <v>0.15045164259823945</v>
      </c>
      <c r="J188" s="83" t="s">
        <v>5696</v>
      </c>
      <c r="K188" s="83" t="s">
        <v>5697</v>
      </c>
    </row>
    <row r="189" spans="1:11" x14ac:dyDescent="0.3">
      <c r="A189" s="73" t="s">
        <v>2270</v>
      </c>
      <c r="B189" s="73">
        <v>179</v>
      </c>
      <c r="C189" s="44" t="s">
        <v>6972</v>
      </c>
      <c r="D189" s="122">
        <v>3</v>
      </c>
      <c r="E189" s="73">
        <v>1</v>
      </c>
      <c r="F189" s="73">
        <v>1</v>
      </c>
      <c r="G189" s="44">
        <v>1042.8599999999999</v>
      </c>
      <c r="H189" s="44">
        <f t="shared" si="6"/>
        <v>2.8767044473850759E-3</v>
      </c>
      <c r="J189" s="83" t="s">
        <v>5698</v>
      </c>
      <c r="K189" s="83" t="s">
        <v>1210</v>
      </c>
    </row>
    <row r="190" spans="1:11" x14ac:dyDescent="0.3">
      <c r="A190" s="73" t="s">
        <v>2270</v>
      </c>
      <c r="B190" s="73">
        <v>180</v>
      </c>
      <c r="C190" s="44" t="s">
        <v>97</v>
      </c>
      <c r="D190" s="122">
        <v>192.88</v>
      </c>
      <c r="E190" s="73"/>
      <c r="F190" s="73">
        <v>1</v>
      </c>
      <c r="G190" s="44">
        <v>521.42999999999995</v>
      </c>
      <c r="H190" s="44">
        <f t="shared" si="6"/>
        <v>0.36990583587442227</v>
      </c>
      <c r="J190" s="83" t="s">
        <v>5699</v>
      </c>
      <c r="K190" s="83" t="s">
        <v>1833</v>
      </c>
    </row>
    <row r="191" spans="1:11" x14ac:dyDescent="0.3">
      <c r="A191" s="73" t="s">
        <v>2270</v>
      </c>
      <c r="B191" s="73">
        <v>181</v>
      </c>
      <c r="C191" s="44" t="s">
        <v>507</v>
      </c>
      <c r="D191" s="122">
        <v>4.99</v>
      </c>
      <c r="E191" s="73"/>
      <c r="F191" s="73">
        <v>3</v>
      </c>
      <c r="G191" s="44">
        <v>52.14</v>
      </c>
      <c r="H191" s="44">
        <f t="shared" si="6"/>
        <v>0.28711162255466055</v>
      </c>
      <c r="J191" s="83" t="s">
        <v>5700</v>
      </c>
    </row>
    <row r="192" spans="1:11" x14ac:dyDescent="0.3">
      <c r="A192" s="73" t="s">
        <v>2270</v>
      </c>
      <c r="B192" s="73">
        <v>182</v>
      </c>
      <c r="C192" s="44" t="s">
        <v>98</v>
      </c>
      <c r="D192" s="122">
        <v>209.99</v>
      </c>
      <c r="E192" s="73"/>
      <c r="F192" s="73">
        <v>2</v>
      </c>
      <c r="G192" s="44">
        <v>1042.8599999999999</v>
      </c>
      <c r="H192" s="44">
        <f t="shared" si="6"/>
        <v>0.4027194446042614</v>
      </c>
      <c r="J192" s="83" t="s">
        <v>5701</v>
      </c>
      <c r="K192" s="83" t="s">
        <v>5702</v>
      </c>
    </row>
    <row r="193" spans="1:11" x14ac:dyDescent="0.3">
      <c r="A193" s="73" t="s">
        <v>2270</v>
      </c>
      <c r="B193" s="73">
        <v>183</v>
      </c>
      <c r="C193" s="44" t="s">
        <v>103</v>
      </c>
      <c r="D193" s="122">
        <v>6</v>
      </c>
      <c r="E193" s="73">
        <v>1</v>
      </c>
      <c r="F193" s="73">
        <v>4</v>
      </c>
      <c r="G193" s="44">
        <v>260.70999999999998</v>
      </c>
      <c r="H193" s="44">
        <f t="shared" si="6"/>
        <v>9.2056307774922339E-2</v>
      </c>
      <c r="J193" s="83" t="s">
        <v>5703</v>
      </c>
      <c r="K193" s="83" t="s">
        <v>5704</v>
      </c>
    </row>
    <row r="194" spans="1:11" x14ac:dyDescent="0.3">
      <c r="A194" s="73" t="s">
        <v>2270</v>
      </c>
      <c r="B194" s="73">
        <v>184</v>
      </c>
      <c r="C194" s="44" t="s">
        <v>316</v>
      </c>
      <c r="D194" s="122"/>
      <c r="E194" s="73">
        <v>1</v>
      </c>
      <c r="F194" s="73">
        <v>2</v>
      </c>
      <c r="G194" s="44">
        <v>260.70999999999998</v>
      </c>
      <c r="H194" s="44">
        <f t="shared" si="6"/>
        <v>0</v>
      </c>
      <c r="J194" s="83" t="s">
        <v>5705</v>
      </c>
      <c r="K194" s="83" t="s">
        <v>5706</v>
      </c>
    </row>
    <row r="195" spans="1:11" x14ac:dyDescent="0.3">
      <c r="A195" s="73" t="s">
        <v>2270</v>
      </c>
      <c r="B195" s="73">
        <v>185</v>
      </c>
      <c r="C195" s="44" t="s">
        <v>5651</v>
      </c>
      <c r="D195" s="122"/>
      <c r="E195" s="73"/>
      <c r="F195" s="73">
        <v>1</v>
      </c>
      <c r="G195" s="44">
        <v>1042.8599999999999</v>
      </c>
      <c r="H195" s="44">
        <f t="shared" si="6"/>
        <v>0</v>
      </c>
      <c r="J195" s="83" t="s">
        <v>5707</v>
      </c>
      <c r="K195" s="83" t="s">
        <v>5708</v>
      </c>
    </row>
    <row r="196" spans="1:11" x14ac:dyDescent="0.3">
      <c r="A196" s="73" t="s">
        <v>2270</v>
      </c>
      <c r="B196" s="73">
        <v>186</v>
      </c>
      <c r="C196" s="44" t="s">
        <v>100</v>
      </c>
      <c r="D196" s="122">
        <v>154.19</v>
      </c>
      <c r="E196" s="73"/>
      <c r="F196" s="73">
        <v>1</v>
      </c>
      <c r="G196" s="44">
        <v>1042.8599999999999</v>
      </c>
      <c r="H196" s="44">
        <f t="shared" si="6"/>
        <v>0.1478530195807683</v>
      </c>
      <c r="J196" s="83" t="s">
        <v>5709</v>
      </c>
      <c r="K196" s="83" t="s">
        <v>5710</v>
      </c>
    </row>
    <row r="197" spans="1:11" x14ac:dyDescent="0.3">
      <c r="A197" s="73" t="s">
        <v>2270</v>
      </c>
      <c r="B197" s="73">
        <v>187</v>
      </c>
      <c r="C197" s="44" t="s">
        <v>102</v>
      </c>
      <c r="D197" s="122"/>
      <c r="E197" s="73"/>
      <c r="F197" s="73">
        <v>1</v>
      </c>
      <c r="G197" s="44">
        <v>260.70999999999998</v>
      </c>
      <c r="H197" s="44">
        <f t="shared" si="6"/>
        <v>0</v>
      </c>
      <c r="J197" s="83" t="s">
        <v>5711</v>
      </c>
    </row>
    <row r="198" spans="1:11" x14ac:dyDescent="0.3">
      <c r="A198" s="73" t="s">
        <v>2270</v>
      </c>
      <c r="B198" s="73">
        <v>188</v>
      </c>
      <c r="C198" s="44" t="s">
        <v>1192</v>
      </c>
      <c r="D198" s="122">
        <v>18</v>
      </c>
      <c r="E198" s="73"/>
      <c r="F198" s="73">
        <v>1</v>
      </c>
      <c r="G198" s="44">
        <v>1303.57</v>
      </c>
      <c r="H198" s="44">
        <f t="shared" si="6"/>
        <v>1.3808234310393765E-2</v>
      </c>
      <c r="J198" s="83" t="s">
        <v>5712</v>
      </c>
      <c r="K198" s="83" t="s">
        <v>5713</v>
      </c>
    </row>
    <row r="199" spans="1:11" x14ac:dyDescent="0.3">
      <c r="A199" s="73" t="s">
        <v>2270</v>
      </c>
      <c r="B199" s="73">
        <v>189</v>
      </c>
      <c r="C199" s="44" t="s">
        <v>274</v>
      </c>
      <c r="D199" s="122">
        <v>6.99</v>
      </c>
      <c r="E199" s="73"/>
      <c r="F199" s="73">
        <v>1</v>
      </c>
      <c r="G199" s="44">
        <v>521.42999999999995</v>
      </c>
      <c r="H199" s="44">
        <f t="shared" si="6"/>
        <v>1.3405442724814455E-2</v>
      </c>
      <c r="J199" s="83" t="s">
        <v>5714</v>
      </c>
      <c r="K199" s="83" t="s">
        <v>5715</v>
      </c>
    </row>
    <row r="200" spans="1:11" x14ac:dyDescent="0.3">
      <c r="A200" s="73" t="s">
        <v>2271</v>
      </c>
      <c r="B200" s="73">
        <v>190</v>
      </c>
      <c r="C200" s="44" t="s">
        <v>6917</v>
      </c>
      <c r="D200" s="122">
        <v>5</v>
      </c>
      <c r="E200" s="73"/>
      <c r="F200" s="73">
        <v>1</v>
      </c>
      <c r="G200" s="44">
        <v>521.42999999999995</v>
      </c>
      <c r="H200" s="44">
        <f t="shared" si="6"/>
        <v>9.5890148246169198E-3</v>
      </c>
      <c r="J200" s="83" t="s">
        <v>5689</v>
      </c>
      <c r="K200" s="83" t="s">
        <v>1194</v>
      </c>
    </row>
    <row r="201" spans="1:11" x14ac:dyDescent="0.3">
      <c r="A201" s="73" t="s">
        <v>2271</v>
      </c>
      <c r="B201" s="73">
        <v>191</v>
      </c>
      <c r="C201" s="44" t="s">
        <v>6926</v>
      </c>
      <c r="D201" s="122">
        <v>6.5</v>
      </c>
      <c r="E201" s="73">
        <v>1</v>
      </c>
      <c r="F201" s="73">
        <v>1</v>
      </c>
      <c r="G201" s="44">
        <v>521.42999999999995</v>
      </c>
      <c r="H201" s="44">
        <f t="shared" si="6"/>
        <v>1.2465719272001996E-2</v>
      </c>
      <c r="J201" s="83" t="s">
        <v>1224</v>
      </c>
      <c r="K201" s="83" t="s">
        <v>1823</v>
      </c>
    </row>
    <row r="202" spans="1:11" x14ac:dyDescent="0.3">
      <c r="A202" s="73" t="s">
        <v>2271</v>
      </c>
      <c r="B202" s="73">
        <v>192</v>
      </c>
      <c r="C202" s="44" t="s">
        <v>6969</v>
      </c>
      <c r="D202" s="122">
        <v>34.5</v>
      </c>
      <c r="E202" s="73"/>
      <c r="F202" s="73">
        <v>1</v>
      </c>
      <c r="G202" s="44">
        <v>521.42999999999995</v>
      </c>
      <c r="H202" s="44">
        <f t="shared" si="6"/>
        <v>6.6164202289856741E-2</v>
      </c>
      <c r="J202" s="83" t="s">
        <v>5693</v>
      </c>
      <c r="K202" s="83" t="s">
        <v>5694</v>
      </c>
    </row>
    <row r="203" spans="1:11" x14ac:dyDescent="0.3">
      <c r="A203" s="73" t="s">
        <v>2271</v>
      </c>
      <c r="B203" s="73">
        <v>193</v>
      </c>
      <c r="C203" s="44" t="s">
        <v>6970</v>
      </c>
      <c r="D203" s="122">
        <v>15</v>
      </c>
      <c r="E203" s="73"/>
      <c r="F203" s="73">
        <v>1</v>
      </c>
      <c r="G203" s="44">
        <v>521.42999999999995</v>
      </c>
      <c r="H203" s="44">
        <f t="shared" si="6"/>
        <v>2.8767044473850759E-2</v>
      </c>
      <c r="J203" s="83" t="s">
        <v>5695</v>
      </c>
      <c r="K203" s="83" t="s">
        <v>1206</v>
      </c>
    </row>
    <row r="204" spans="1:11" x14ac:dyDescent="0.3">
      <c r="A204" s="73" t="s">
        <v>2271</v>
      </c>
      <c r="B204" s="73">
        <v>194</v>
      </c>
      <c r="C204" s="44" t="s">
        <v>6971</v>
      </c>
      <c r="D204" s="122">
        <v>26.15</v>
      </c>
      <c r="E204" s="73">
        <v>1</v>
      </c>
      <c r="F204" s="73">
        <v>3</v>
      </c>
      <c r="G204" s="44">
        <v>521.42999999999995</v>
      </c>
      <c r="H204" s="44">
        <f t="shared" si="6"/>
        <v>0.15045164259823945</v>
      </c>
      <c r="J204" s="83" t="s">
        <v>5696</v>
      </c>
      <c r="K204" s="83" t="s">
        <v>5697</v>
      </c>
    </row>
    <row r="205" spans="1:11" x14ac:dyDescent="0.3">
      <c r="A205" s="73" t="s">
        <v>2271</v>
      </c>
      <c r="B205" s="73">
        <v>195</v>
      </c>
      <c r="C205" s="44" t="s">
        <v>6972</v>
      </c>
      <c r="D205" s="122">
        <v>3</v>
      </c>
      <c r="E205" s="73">
        <v>1</v>
      </c>
      <c r="F205" s="73">
        <v>1</v>
      </c>
      <c r="G205" s="44">
        <v>1042.8599999999999</v>
      </c>
      <c r="H205" s="44">
        <f t="shared" si="6"/>
        <v>2.8767044473850759E-3</v>
      </c>
      <c r="J205" s="83" t="s">
        <v>5698</v>
      </c>
      <c r="K205" s="83" t="s">
        <v>1210</v>
      </c>
    </row>
    <row r="206" spans="1:11" x14ac:dyDescent="0.3">
      <c r="A206" s="73" t="s">
        <v>2271</v>
      </c>
      <c r="B206" s="73">
        <v>196</v>
      </c>
      <c r="C206" s="44" t="s">
        <v>5652</v>
      </c>
      <c r="D206" s="122">
        <v>74.989999999999995</v>
      </c>
      <c r="E206" s="73"/>
      <c r="F206" s="73">
        <v>1</v>
      </c>
      <c r="G206" s="44">
        <v>521.42999999999995</v>
      </c>
      <c r="H206" s="44">
        <f t="shared" si="6"/>
        <v>0.14381604433960454</v>
      </c>
      <c r="J206" s="83" t="s">
        <v>5716</v>
      </c>
      <c r="K206" s="83" t="s">
        <v>5717</v>
      </c>
    </row>
    <row r="207" spans="1:11" x14ac:dyDescent="0.3">
      <c r="A207" s="73" t="s">
        <v>2271</v>
      </c>
      <c r="B207" s="73">
        <v>197</v>
      </c>
      <c r="C207" s="44" t="s">
        <v>5653</v>
      </c>
      <c r="D207" s="122">
        <v>79</v>
      </c>
      <c r="E207" s="73"/>
      <c r="F207" s="73">
        <v>2</v>
      </c>
      <c r="G207" s="44">
        <v>521.42999999999995</v>
      </c>
      <c r="H207" s="44">
        <f t="shared" si="6"/>
        <v>0.30301286845789466</v>
      </c>
      <c r="J207" s="83" t="s">
        <v>5718</v>
      </c>
      <c r="K207" s="83" t="s">
        <v>5719</v>
      </c>
    </row>
    <row r="208" spans="1:11" x14ac:dyDescent="0.3">
      <c r="A208" s="73" t="s">
        <v>2271</v>
      </c>
      <c r="B208" s="73">
        <v>198</v>
      </c>
      <c r="C208" s="44" t="s">
        <v>5654</v>
      </c>
      <c r="D208" s="122"/>
      <c r="E208" s="73"/>
      <c r="F208" s="73">
        <v>2</v>
      </c>
      <c r="G208" s="44">
        <v>521.42999999999995</v>
      </c>
      <c r="H208" s="44">
        <f t="shared" si="6"/>
        <v>0</v>
      </c>
      <c r="J208" s="83" t="s">
        <v>5720</v>
      </c>
      <c r="K208" s="83" t="s">
        <v>5721</v>
      </c>
    </row>
    <row r="209" spans="1:11" x14ac:dyDescent="0.3">
      <c r="A209" s="73" t="s">
        <v>2271</v>
      </c>
      <c r="B209" s="73">
        <v>199</v>
      </c>
      <c r="C209" s="44" t="s">
        <v>508</v>
      </c>
      <c r="D209" s="122">
        <v>17.05</v>
      </c>
      <c r="E209" s="73"/>
      <c r="F209" s="73">
        <v>4</v>
      </c>
      <c r="G209" s="44">
        <v>260.70999999999998</v>
      </c>
      <c r="H209" s="44">
        <f t="shared" si="6"/>
        <v>0.26159334126040429</v>
      </c>
      <c r="J209" s="83" t="s">
        <v>5722</v>
      </c>
      <c r="K209" s="83" t="s">
        <v>5723</v>
      </c>
    </row>
    <row r="210" spans="1:11" x14ac:dyDescent="0.3">
      <c r="A210" s="73" t="s">
        <v>2271</v>
      </c>
      <c r="B210" s="73">
        <v>200</v>
      </c>
      <c r="C210" s="44" t="s">
        <v>105</v>
      </c>
      <c r="D210" s="122">
        <v>9</v>
      </c>
      <c r="E210" s="73"/>
      <c r="F210" s="73">
        <v>2</v>
      </c>
      <c r="G210" s="44">
        <v>260.70999999999998</v>
      </c>
      <c r="H210" s="44">
        <f t="shared" si="6"/>
        <v>6.904223083119175E-2</v>
      </c>
      <c r="J210" s="83" t="s">
        <v>5724</v>
      </c>
      <c r="K210" s="83" t="s">
        <v>1229</v>
      </c>
    </row>
    <row r="211" spans="1:11" x14ac:dyDescent="0.3">
      <c r="A211" s="73" t="s">
        <v>2271</v>
      </c>
      <c r="B211" s="73">
        <v>201</v>
      </c>
      <c r="C211" s="44" t="s">
        <v>106</v>
      </c>
      <c r="D211" s="122">
        <v>0</v>
      </c>
      <c r="E211" s="73"/>
      <c r="F211" s="73"/>
      <c r="G211" s="44">
        <v>260.70999999999998</v>
      </c>
      <c r="H211" s="44">
        <f t="shared" si="6"/>
        <v>0</v>
      </c>
      <c r="J211" s="83" t="s">
        <v>5725</v>
      </c>
      <c r="K211" s="83" t="s">
        <v>5726</v>
      </c>
    </row>
    <row r="212" spans="1:11" x14ac:dyDescent="0.3">
      <c r="A212" s="73" t="s">
        <v>2272</v>
      </c>
      <c r="B212" s="73">
        <v>202</v>
      </c>
      <c r="C212" s="44" t="s">
        <v>6926</v>
      </c>
      <c r="D212" s="122">
        <v>6.5</v>
      </c>
      <c r="E212" s="73">
        <v>1</v>
      </c>
      <c r="F212" s="73">
        <v>1</v>
      </c>
      <c r="G212" s="44">
        <v>521.42999999999995</v>
      </c>
      <c r="H212" s="44">
        <f t="shared" si="6"/>
        <v>1.2465719272001996E-2</v>
      </c>
      <c r="J212" s="83" t="s">
        <v>1224</v>
      </c>
      <c r="K212" s="83" t="s">
        <v>1823</v>
      </c>
    </row>
    <row r="213" spans="1:11" x14ac:dyDescent="0.3">
      <c r="A213" s="73" t="s">
        <v>2272</v>
      </c>
      <c r="B213" s="73">
        <v>203</v>
      </c>
      <c r="C213" s="44" t="s">
        <v>317</v>
      </c>
      <c r="D213" s="122">
        <v>23.99</v>
      </c>
      <c r="E213" s="73"/>
      <c r="F213" s="73">
        <v>1</v>
      </c>
      <c r="G213" s="44">
        <v>521.42999999999995</v>
      </c>
      <c r="H213" s="44">
        <f t="shared" si="6"/>
        <v>4.6008093128511979E-2</v>
      </c>
      <c r="J213" s="83" t="s">
        <v>5727</v>
      </c>
      <c r="K213" s="83" t="s">
        <v>5728</v>
      </c>
    </row>
    <row r="214" spans="1:11" x14ac:dyDescent="0.3">
      <c r="A214" s="73" t="s">
        <v>2273</v>
      </c>
      <c r="B214" s="73">
        <v>204</v>
      </c>
      <c r="C214" s="44" t="s">
        <v>107</v>
      </c>
      <c r="D214" s="122">
        <v>17</v>
      </c>
      <c r="E214" s="73">
        <v>1</v>
      </c>
      <c r="F214" s="73">
        <v>2</v>
      </c>
      <c r="G214" s="44">
        <v>156.43</v>
      </c>
      <c r="H214" s="44">
        <f t="shared" si="6"/>
        <v>0.21734961324554114</v>
      </c>
      <c r="J214" s="83" t="s">
        <v>5729</v>
      </c>
      <c r="K214" s="83" t="s">
        <v>1235</v>
      </c>
    </row>
    <row r="215" spans="1:11" x14ac:dyDescent="0.3">
      <c r="A215" s="73" t="s">
        <v>2273</v>
      </c>
      <c r="B215" s="73">
        <v>205</v>
      </c>
      <c r="C215" s="44" t="s">
        <v>108</v>
      </c>
      <c r="D215" s="122">
        <v>7.2</v>
      </c>
      <c r="E215" s="73">
        <v>1</v>
      </c>
      <c r="F215" s="73">
        <v>6</v>
      </c>
      <c r="G215" s="44">
        <v>260.70999999999998</v>
      </c>
      <c r="H215" s="44">
        <f t="shared" si="6"/>
        <v>0.16570135399486022</v>
      </c>
      <c r="J215" s="83" t="s">
        <v>5730</v>
      </c>
      <c r="K215" s="83" t="s">
        <v>5731</v>
      </c>
    </row>
    <row r="216" spans="1:11" x14ac:dyDescent="0.3">
      <c r="A216" s="73" t="s">
        <v>2273</v>
      </c>
      <c r="B216" s="73">
        <v>206</v>
      </c>
      <c r="C216" s="44" t="s">
        <v>2943</v>
      </c>
      <c r="D216" s="122">
        <v>2.5</v>
      </c>
      <c r="E216" s="73">
        <v>4</v>
      </c>
      <c r="F216" s="73">
        <v>4</v>
      </c>
      <c r="G216" s="44">
        <v>1042.8599999999999</v>
      </c>
      <c r="H216" s="44">
        <f t="shared" si="6"/>
        <v>9.5890148246169198E-3</v>
      </c>
      <c r="J216" s="83" t="s">
        <v>5732</v>
      </c>
      <c r="K216" s="83" t="s">
        <v>5733</v>
      </c>
    </row>
    <row r="217" spans="1:11" x14ac:dyDescent="0.3">
      <c r="A217" s="73" t="s">
        <v>2273</v>
      </c>
      <c r="B217" s="73">
        <v>208</v>
      </c>
      <c r="C217" s="86" t="s">
        <v>109</v>
      </c>
      <c r="D217" s="122">
        <v>22</v>
      </c>
      <c r="E217" s="73">
        <v>24</v>
      </c>
      <c r="F217" s="73">
        <v>1</v>
      </c>
      <c r="G217" s="44">
        <v>1042.8599999999999</v>
      </c>
      <c r="H217" s="44">
        <f t="shared" si="6"/>
        <v>2.1095832614157223E-2</v>
      </c>
      <c r="J217" s="83" t="s">
        <v>5734</v>
      </c>
      <c r="K217" s="83" t="s">
        <v>5735</v>
      </c>
    </row>
    <row r="218" spans="1:11" x14ac:dyDescent="0.3">
      <c r="A218" s="73" t="s">
        <v>2273</v>
      </c>
      <c r="B218" s="73">
        <v>209</v>
      </c>
      <c r="C218" s="86" t="s">
        <v>318</v>
      </c>
      <c r="D218" s="122">
        <v>8</v>
      </c>
      <c r="E218" s="73">
        <v>2</v>
      </c>
      <c r="F218" s="73">
        <v>1</v>
      </c>
      <c r="G218" s="44">
        <v>1042.8599999999999</v>
      </c>
      <c r="H218" s="44">
        <f t="shared" si="6"/>
        <v>7.6712118596935358E-3</v>
      </c>
      <c r="J218" s="83" t="s">
        <v>5736</v>
      </c>
      <c r="K218" s="83" t="s">
        <v>1249</v>
      </c>
    </row>
    <row r="219" spans="1:11" x14ac:dyDescent="0.3">
      <c r="A219" s="73" t="s">
        <v>2273</v>
      </c>
      <c r="B219" s="73">
        <v>210</v>
      </c>
      <c r="C219" s="86" t="s">
        <v>509</v>
      </c>
      <c r="D219" s="122"/>
      <c r="E219" s="73">
        <v>1</v>
      </c>
      <c r="F219" s="73">
        <v>1</v>
      </c>
      <c r="G219" s="44">
        <v>1042.8599999999999</v>
      </c>
      <c r="H219" s="44">
        <f t="shared" si="6"/>
        <v>0</v>
      </c>
      <c r="J219" s="83" t="s">
        <v>5737</v>
      </c>
      <c r="K219" s="83" t="s">
        <v>5738</v>
      </c>
    </row>
    <row r="220" spans="1:11" x14ac:dyDescent="0.3">
      <c r="A220" s="73" t="s">
        <v>2273</v>
      </c>
      <c r="B220" s="73">
        <v>211</v>
      </c>
      <c r="C220" s="86" t="s">
        <v>510</v>
      </c>
      <c r="D220" s="122">
        <v>4.5</v>
      </c>
      <c r="E220" s="73">
        <v>4</v>
      </c>
      <c r="F220" s="73">
        <v>2</v>
      </c>
      <c r="G220" s="44">
        <v>156.43</v>
      </c>
      <c r="H220" s="44">
        <f t="shared" si="6"/>
        <v>5.7533721153231472E-2</v>
      </c>
      <c r="J220" s="83" t="s">
        <v>5739</v>
      </c>
      <c r="K220" s="83" t="s">
        <v>5740</v>
      </c>
    </row>
    <row r="221" spans="1:11" x14ac:dyDescent="0.3">
      <c r="A221" s="73" t="s">
        <v>2273</v>
      </c>
      <c r="B221" s="73">
        <v>212</v>
      </c>
      <c r="C221" s="86" t="s">
        <v>5655</v>
      </c>
      <c r="D221" s="122">
        <v>4</v>
      </c>
      <c r="E221" s="73">
        <v>4</v>
      </c>
      <c r="F221" s="73">
        <v>2</v>
      </c>
      <c r="G221" s="44">
        <v>156.43</v>
      </c>
      <c r="H221" s="44">
        <f t="shared" si="6"/>
        <v>5.1141085469539091E-2</v>
      </c>
      <c r="J221" s="83" t="s">
        <v>5741</v>
      </c>
      <c r="K221" s="83" t="s">
        <v>5742</v>
      </c>
    </row>
    <row r="222" spans="1:11" x14ac:dyDescent="0.3">
      <c r="A222" s="73" t="s">
        <v>2273</v>
      </c>
      <c r="B222" s="73">
        <v>213</v>
      </c>
      <c r="C222" s="86" t="s">
        <v>111</v>
      </c>
      <c r="D222" s="122">
        <v>9</v>
      </c>
      <c r="E222" s="73">
        <v>4</v>
      </c>
      <c r="F222" s="73">
        <v>2</v>
      </c>
      <c r="G222" s="44">
        <v>156.43</v>
      </c>
      <c r="H222" s="44">
        <f t="shared" si="6"/>
        <v>0.11506744230646294</v>
      </c>
      <c r="J222" s="83" t="s">
        <v>5743</v>
      </c>
      <c r="K222" s="83" t="s">
        <v>1255</v>
      </c>
    </row>
    <row r="223" spans="1:11" x14ac:dyDescent="0.3">
      <c r="A223" s="73" t="s">
        <v>2273</v>
      </c>
      <c r="B223" s="73">
        <v>214</v>
      </c>
      <c r="C223" s="86" t="s">
        <v>320</v>
      </c>
      <c r="D223" s="122">
        <v>2</v>
      </c>
      <c r="E223" s="73">
        <v>2</v>
      </c>
      <c r="F223" s="73">
        <v>1</v>
      </c>
      <c r="G223" s="44">
        <v>1042.8599999999999</v>
      </c>
      <c r="H223" s="44">
        <f t="shared" si="6"/>
        <v>1.917802964923384E-3</v>
      </c>
      <c r="J223" s="83" t="s">
        <v>5744</v>
      </c>
      <c r="K223" s="83" t="s">
        <v>5745</v>
      </c>
    </row>
    <row r="224" spans="1:11" x14ac:dyDescent="0.3">
      <c r="A224" s="73" t="s">
        <v>2305</v>
      </c>
      <c r="B224" s="73">
        <v>215</v>
      </c>
      <c r="C224" s="86" t="s">
        <v>112</v>
      </c>
      <c r="D224" s="122">
        <v>9.6</v>
      </c>
      <c r="E224" s="73"/>
      <c r="F224" s="73">
        <v>1</v>
      </c>
      <c r="G224" s="44">
        <v>1042.8599999999999</v>
      </c>
      <c r="H224" s="44">
        <f t="shared" si="6"/>
        <v>9.205454231632243E-3</v>
      </c>
      <c r="J224" s="83" t="s">
        <v>5746</v>
      </c>
      <c r="K224" s="83" t="s">
        <v>5747</v>
      </c>
    </row>
    <row r="225" spans="1:11" x14ac:dyDescent="0.3">
      <c r="A225" s="73" t="s">
        <v>5656</v>
      </c>
      <c r="B225" s="73">
        <v>216</v>
      </c>
      <c r="C225" s="86" t="s">
        <v>5657</v>
      </c>
      <c r="D225" s="122">
        <v>1.2</v>
      </c>
      <c r="E225" s="73">
        <v>1</v>
      </c>
      <c r="F225" s="73">
        <v>1</v>
      </c>
      <c r="G225" s="44">
        <v>1042.8599999999999</v>
      </c>
      <c r="H225" s="44">
        <f t="shared" si="6"/>
        <v>1.1506817789540304E-3</v>
      </c>
      <c r="J225" s="83" t="s">
        <v>5748</v>
      </c>
      <c r="K225" s="83" t="s">
        <v>5749</v>
      </c>
    </row>
    <row r="226" spans="1:11" x14ac:dyDescent="0.3">
      <c r="A226" s="73" t="s">
        <v>5656</v>
      </c>
      <c r="B226" s="73">
        <v>217</v>
      </c>
      <c r="C226" s="86" t="s">
        <v>5658</v>
      </c>
      <c r="D226" s="122"/>
      <c r="E226" s="73"/>
      <c r="F226" s="73">
        <v>1</v>
      </c>
      <c r="G226" s="44">
        <v>1042.8599999999999</v>
      </c>
      <c r="H226" s="44">
        <f t="shared" si="6"/>
        <v>0</v>
      </c>
      <c r="J226" s="83" t="s">
        <v>5748</v>
      </c>
      <c r="K226" s="83" t="s">
        <v>5750</v>
      </c>
    </row>
    <row r="227" spans="1:11" x14ac:dyDescent="0.3">
      <c r="A227" s="73" t="s">
        <v>2304</v>
      </c>
      <c r="B227" s="73">
        <v>218</v>
      </c>
      <c r="C227" s="86" t="s">
        <v>114</v>
      </c>
      <c r="D227" s="122">
        <v>210</v>
      </c>
      <c r="E227" s="73"/>
      <c r="F227" s="73">
        <v>1</v>
      </c>
      <c r="G227" s="44">
        <v>521.42999999999995</v>
      </c>
      <c r="H227" s="44">
        <f t="shared" si="6"/>
        <v>0.40273862263391064</v>
      </c>
      <c r="J227" s="83" t="s">
        <v>5751</v>
      </c>
      <c r="K227" s="83" t="s">
        <v>5752</v>
      </c>
    </row>
    <row r="228" spans="1:11" x14ac:dyDescent="0.3">
      <c r="A228" s="73" t="s">
        <v>2304</v>
      </c>
      <c r="B228" s="73">
        <v>219</v>
      </c>
      <c r="C228" s="86" t="s">
        <v>115</v>
      </c>
      <c r="D228" s="122">
        <v>249</v>
      </c>
      <c r="E228" s="73"/>
      <c r="F228" s="73">
        <v>1</v>
      </c>
      <c r="G228" s="44">
        <v>521.42999999999995</v>
      </c>
      <c r="H228" s="44">
        <f t="shared" si="6"/>
        <v>0.47753293826592258</v>
      </c>
      <c r="J228" s="83" t="s">
        <v>5753</v>
      </c>
      <c r="K228" s="83" t="s">
        <v>5754</v>
      </c>
    </row>
    <row r="229" spans="1:11" x14ac:dyDescent="0.3">
      <c r="A229" s="73" t="s">
        <v>2304</v>
      </c>
      <c r="B229" s="73">
        <v>220</v>
      </c>
      <c r="C229" s="86" t="s">
        <v>116</v>
      </c>
      <c r="D229" s="122">
        <v>220</v>
      </c>
      <c r="E229" s="73"/>
      <c r="F229" s="73">
        <v>1</v>
      </c>
      <c r="G229" s="44">
        <v>521.42999999999995</v>
      </c>
      <c r="H229" s="44">
        <f t="shared" si="6"/>
        <v>0.42191665228314446</v>
      </c>
      <c r="J229" s="83" t="s">
        <v>5755</v>
      </c>
      <c r="K229" s="83" t="s">
        <v>5756</v>
      </c>
    </row>
    <row r="230" spans="1:11" x14ac:dyDescent="0.3">
      <c r="A230" s="73" t="s">
        <v>2304</v>
      </c>
      <c r="B230" s="73">
        <v>221</v>
      </c>
      <c r="C230" s="86" t="s">
        <v>113</v>
      </c>
      <c r="D230" s="122">
        <v>39.99</v>
      </c>
      <c r="E230" s="73"/>
      <c r="F230" s="73">
        <v>1</v>
      </c>
      <c r="G230" s="44">
        <v>365</v>
      </c>
      <c r="H230" s="44">
        <f t="shared" si="6"/>
        <v>0.10956164383561644</v>
      </c>
      <c r="J230" s="83" t="s">
        <v>5757</v>
      </c>
      <c r="K230" s="83" t="s">
        <v>5758</v>
      </c>
    </row>
    <row r="231" spans="1:11" x14ac:dyDescent="0.3">
      <c r="A231" s="73" t="s">
        <v>2304</v>
      </c>
      <c r="B231" s="73">
        <v>222</v>
      </c>
      <c r="C231" s="86" t="s">
        <v>117</v>
      </c>
      <c r="D231" s="122">
        <v>7.29</v>
      </c>
      <c r="E231" s="73"/>
      <c r="F231" s="73">
        <v>1</v>
      </c>
      <c r="G231" s="44">
        <v>208.57</v>
      </c>
      <c r="H231" s="44">
        <f t="shared" si="6"/>
        <v>3.4952294193795849E-2</v>
      </c>
      <c r="J231" s="83" t="s">
        <v>5759</v>
      </c>
      <c r="K231" s="83" t="s">
        <v>5760</v>
      </c>
    </row>
    <row r="232" spans="1:11" x14ac:dyDescent="0.3">
      <c r="A232" s="73" t="s">
        <v>2304</v>
      </c>
      <c r="B232" s="73">
        <v>223</v>
      </c>
      <c r="C232" s="86" t="s">
        <v>118</v>
      </c>
      <c r="D232" s="122">
        <v>9.99</v>
      </c>
      <c r="E232" s="73"/>
      <c r="F232" s="73">
        <v>1</v>
      </c>
      <c r="G232" s="44">
        <v>208.57</v>
      </c>
      <c r="H232" s="44">
        <f t="shared" si="6"/>
        <v>4.7897588339646163E-2</v>
      </c>
      <c r="J232" s="83" t="s">
        <v>5759</v>
      </c>
      <c r="K232" s="83" t="s">
        <v>5761</v>
      </c>
    </row>
    <row r="233" spans="1:11" x14ac:dyDescent="0.3">
      <c r="A233" s="73" t="s">
        <v>2304</v>
      </c>
      <c r="B233" s="73">
        <v>224</v>
      </c>
      <c r="C233" s="86" t="s">
        <v>512</v>
      </c>
      <c r="D233" s="122">
        <v>14.99</v>
      </c>
      <c r="E233" s="73">
        <v>1</v>
      </c>
      <c r="F233" s="73">
        <v>1</v>
      </c>
      <c r="G233" s="44">
        <v>260.70999999999998</v>
      </c>
      <c r="H233" s="44">
        <f t="shared" si="6"/>
        <v>5.7496835564420243E-2</v>
      </c>
      <c r="J233" s="83" t="s">
        <v>5762</v>
      </c>
      <c r="K233" s="83" t="s">
        <v>5763</v>
      </c>
    </row>
    <row r="234" spans="1:11" x14ac:dyDescent="0.3">
      <c r="A234" s="73" t="s">
        <v>2306</v>
      </c>
      <c r="B234" s="73">
        <v>225</v>
      </c>
      <c r="C234" s="86" t="s">
        <v>5659</v>
      </c>
      <c r="D234" s="122">
        <v>32</v>
      </c>
      <c r="E234" s="73"/>
      <c r="F234" s="73">
        <v>1</v>
      </c>
      <c r="G234" s="44">
        <v>365</v>
      </c>
      <c r="H234" s="44">
        <f t="shared" si="6"/>
        <v>8.7671232876712329E-2</v>
      </c>
      <c r="J234" s="83" t="s">
        <v>5764</v>
      </c>
      <c r="K234" s="83" t="s">
        <v>1264</v>
      </c>
    </row>
    <row r="235" spans="1:11" x14ac:dyDescent="0.3">
      <c r="A235" s="73" t="s">
        <v>2305</v>
      </c>
      <c r="B235" s="73">
        <v>226</v>
      </c>
      <c r="C235" s="73" t="s">
        <v>119</v>
      </c>
      <c r="D235" s="124">
        <v>36</v>
      </c>
      <c r="E235" s="73">
        <v>3</v>
      </c>
      <c r="F235" s="73">
        <v>1</v>
      </c>
      <c r="G235" s="44">
        <v>1042.8599999999999</v>
      </c>
      <c r="H235" s="44">
        <f t="shared" si="6"/>
        <v>3.4520453368620911E-2</v>
      </c>
      <c r="J235" s="83" t="s">
        <v>5765</v>
      </c>
      <c r="K235" s="83" t="s">
        <v>5766</v>
      </c>
    </row>
    <row r="236" spans="1:11" x14ac:dyDescent="0.3">
      <c r="A236" s="73" t="s">
        <v>2305</v>
      </c>
      <c r="B236" s="73">
        <v>227</v>
      </c>
      <c r="C236" s="73" t="s">
        <v>321</v>
      </c>
      <c r="D236" s="124">
        <v>25</v>
      </c>
      <c r="E236" s="73"/>
      <c r="F236" s="73">
        <v>1</v>
      </c>
      <c r="G236" s="44">
        <v>104.29</v>
      </c>
      <c r="H236" s="44">
        <f t="shared" si="6"/>
        <v>0.23971617604755968</v>
      </c>
      <c r="J236" s="83" t="s">
        <v>5767</v>
      </c>
      <c r="K236" s="83" t="s">
        <v>5768</v>
      </c>
    </row>
    <row r="237" spans="1:11" x14ac:dyDescent="0.3">
      <c r="A237" s="73" t="s">
        <v>2305</v>
      </c>
      <c r="B237" s="73">
        <v>228</v>
      </c>
      <c r="C237" s="73" t="s">
        <v>514</v>
      </c>
      <c r="D237" s="124">
        <v>20</v>
      </c>
      <c r="E237" s="73"/>
      <c r="F237" s="73">
        <v>1</v>
      </c>
      <c r="G237" s="44">
        <v>1042.8599999999999</v>
      </c>
      <c r="H237" s="44">
        <f t="shared" si="6"/>
        <v>1.917802964923384E-2</v>
      </c>
      <c r="J237" s="83" t="s">
        <v>5769</v>
      </c>
      <c r="K237" s="83" t="s">
        <v>5770</v>
      </c>
    </row>
    <row r="238" spans="1:11" x14ac:dyDescent="0.3">
      <c r="A238" s="73" t="s">
        <v>2305</v>
      </c>
      <c r="B238" s="73">
        <v>229</v>
      </c>
      <c r="C238" s="86" t="s">
        <v>120</v>
      </c>
      <c r="D238" s="122">
        <v>33</v>
      </c>
      <c r="E238" s="73">
        <v>12</v>
      </c>
      <c r="F238" s="73">
        <v>1</v>
      </c>
      <c r="G238" s="44">
        <v>782.14</v>
      </c>
      <c r="H238" s="44">
        <f t="shared" si="6"/>
        <v>4.2191934947707573E-2</v>
      </c>
      <c r="J238" s="83" t="s">
        <v>5771</v>
      </c>
      <c r="K238" s="83" t="s">
        <v>5772</v>
      </c>
    </row>
    <row r="239" spans="1:11" x14ac:dyDescent="0.3">
      <c r="A239" s="73" t="s">
        <v>2305</v>
      </c>
      <c r="B239" s="73">
        <v>230</v>
      </c>
      <c r="C239" s="86" t="s">
        <v>2307</v>
      </c>
      <c r="D239" s="122"/>
      <c r="E239" s="73"/>
      <c r="F239" s="73">
        <v>1</v>
      </c>
      <c r="G239" s="44">
        <v>782.14</v>
      </c>
      <c r="H239" s="44">
        <f t="shared" si="6"/>
        <v>0</v>
      </c>
      <c r="J239" s="83" t="s">
        <v>5773</v>
      </c>
      <c r="K239" s="83" t="s">
        <v>1272</v>
      </c>
    </row>
    <row r="240" spans="1:11" x14ac:dyDescent="0.3">
      <c r="A240" s="73" t="s">
        <v>2305</v>
      </c>
      <c r="B240" s="73">
        <v>231</v>
      </c>
      <c r="C240" s="73" t="s">
        <v>270</v>
      </c>
      <c r="D240" s="124">
        <v>0</v>
      </c>
      <c r="E240" s="73"/>
      <c r="F240" s="73">
        <v>1</v>
      </c>
      <c r="G240" s="44">
        <v>1042.8599999999999</v>
      </c>
      <c r="H240" s="44">
        <f t="shared" ref="H240:H303" si="7">(D240*F240)/G240</f>
        <v>0</v>
      </c>
      <c r="K240" s="83" t="s">
        <v>5774</v>
      </c>
    </row>
    <row r="241" spans="1:11" x14ac:dyDescent="0.3">
      <c r="A241" s="73" t="s">
        <v>2305</v>
      </c>
      <c r="B241" s="73">
        <v>232</v>
      </c>
      <c r="C241" s="73" t="s">
        <v>1241</v>
      </c>
      <c r="D241" s="124">
        <v>3.6</v>
      </c>
      <c r="E241" s="73"/>
      <c r="F241" s="73">
        <v>1</v>
      </c>
      <c r="G241" s="44">
        <v>521.42999999999995</v>
      </c>
      <c r="H241" s="44">
        <f t="shared" si="7"/>
        <v>6.9040906737241822E-3</v>
      </c>
      <c r="J241" s="83" t="s">
        <v>5775</v>
      </c>
      <c r="K241" s="83" t="s">
        <v>5776</v>
      </c>
    </row>
    <row r="242" spans="1:11" x14ac:dyDescent="0.3">
      <c r="A242" s="73" t="s">
        <v>2305</v>
      </c>
      <c r="B242" s="73">
        <v>233</v>
      </c>
      <c r="C242" s="86" t="s">
        <v>1242</v>
      </c>
      <c r="D242" s="122">
        <v>3.6</v>
      </c>
      <c r="E242" s="73">
        <v>1</v>
      </c>
      <c r="F242" s="73">
        <v>1</v>
      </c>
      <c r="G242" s="44">
        <v>521.42999999999995</v>
      </c>
      <c r="H242" s="44">
        <f t="shared" si="7"/>
        <v>6.9040906737241822E-3</v>
      </c>
      <c r="J242" s="83" t="s">
        <v>5777</v>
      </c>
      <c r="K242" s="83" t="s">
        <v>5778</v>
      </c>
    </row>
    <row r="243" spans="1:11" x14ac:dyDescent="0.3">
      <c r="A243" s="73" t="s">
        <v>2305</v>
      </c>
      <c r="B243" s="73">
        <v>234</v>
      </c>
      <c r="C243" s="86" t="s">
        <v>555</v>
      </c>
      <c r="D243" s="122">
        <v>4</v>
      </c>
      <c r="E243" s="73"/>
      <c r="F243" s="73">
        <v>1</v>
      </c>
      <c r="G243" s="44">
        <v>521.42999999999995</v>
      </c>
      <c r="H243" s="44">
        <f t="shared" si="7"/>
        <v>7.6712118596935358E-3</v>
      </c>
      <c r="J243" s="83" t="s">
        <v>5779</v>
      </c>
      <c r="K243" s="83" t="s">
        <v>5780</v>
      </c>
    </row>
    <row r="244" spans="1:11" x14ac:dyDescent="0.3">
      <c r="A244" s="73" t="s">
        <v>2305</v>
      </c>
      <c r="B244" s="73">
        <v>235</v>
      </c>
      <c r="C244" s="86" t="s">
        <v>322</v>
      </c>
      <c r="D244" s="122">
        <v>5</v>
      </c>
      <c r="E244" s="73"/>
      <c r="F244" s="73">
        <v>1</v>
      </c>
      <c r="G244" s="44">
        <v>521.42999999999995</v>
      </c>
      <c r="H244" s="44">
        <f t="shared" si="7"/>
        <v>9.5890148246169198E-3</v>
      </c>
      <c r="J244" s="83" t="s">
        <v>5781</v>
      </c>
      <c r="K244" s="83" t="s">
        <v>5782</v>
      </c>
    </row>
    <row r="245" spans="1:11" x14ac:dyDescent="0.3">
      <c r="A245" s="73" t="s">
        <v>2305</v>
      </c>
      <c r="B245" s="73">
        <v>236</v>
      </c>
      <c r="C245" s="86" t="s">
        <v>515</v>
      </c>
      <c r="D245" s="122">
        <v>5</v>
      </c>
      <c r="E245" s="73">
        <v>1</v>
      </c>
      <c r="F245" s="73">
        <v>2</v>
      </c>
      <c r="G245" s="44">
        <v>521.42999999999995</v>
      </c>
      <c r="H245" s="44">
        <f t="shared" si="7"/>
        <v>1.917802964923384E-2</v>
      </c>
      <c r="J245" s="83" t="s">
        <v>5783</v>
      </c>
      <c r="K245" s="83" t="s">
        <v>5784</v>
      </c>
    </row>
    <row r="246" spans="1:11" x14ac:dyDescent="0.3">
      <c r="A246" s="73" t="s">
        <v>2305</v>
      </c>
      <c r="B246" s="73">
        <v>237</v>
      </c>
      <c r="C246" s="86" t="s">
        <v>327</v>
      </c>
      <c r="D246" s="122">
        <v>1.2</v>
      </c>
      <c r="E246" s="73"/>
      <c r="F246" s="73">
        <v>1</v>
      </c>
      <c r="G246" s="44">
        <v>1042.8599999999999</v>
      </c>
      <c r="H246" s="44">
        <f t="shared" si="7"/>
        <v>1.1506817789540304E-3</v>
      </c>
      <c r="J246" s="83" t="s">
        <v>5785</v>
      </c>
      <c r="K246" s="83" t="s">
        <v>1284</v>
      </c>
    </row>
    <row r="247" spans="1:11" x14ac:dyDescent="0.3">
      <c r="A247" s="73" t="s">
        <v>2306</v>
      </c>
      <c r="B247" s="73">
        <v>238</v>
      </c>
      <c r="C247" s="86" t="s">
        <v>271</v>
      </c>
      <c r="D247" s="122"/>
      <c r="E247" s="73"/>
      <c r="F247" s="73">
        <v>1</v>
      </c>
      <c r="G247" s="44">
        <v>1042.8599999999999</v>
      </c>
      <c r="H247" s="44">
        <f t="shared" si="7"/>
        <v>0</v>
      </c>
      <c r="J247" s="83" t="s">
        <v>5786</v>
      </c>
      <c r="K247" s="83" t="s">
        <v>5787</v>
      </c>
    </row>
    <row r="248" spans="1:11" x14ac:dyDescent="0.3">
      <c r="A248" s="73" t="s">
        <v>2305</v>
      </c>
      <c r="B248" s="73">
        <v>239</v>
      </c>
      <c r="C248" s="86" t="s">
        <v>121</v>
      </c>
      <c r="D248" s="122">
        <v>4</v>
      </c>
      <c r="E248" s="73">
        <v>1</v>
      </c>
      <c r="F248" s="73">
        <v>1</v>
      </c>
      <c r="G248" s="44">
        <v>521.42999999999995</v>
      </c>
      <c r="H248" s="44">
        <f t="shared" si="7"/>
        <v>7.6712118596935358E-3</v>
      </c>
      <c r="J248" s="83" t="s">
        <v>5788</v>
      </c>
      <c r="K248" s="83" t="s">
        <v>1282</v>
      </c>
    </row>
    <row r="249" spans="1:11" x14ac:dyDescent="0.3">
      <c r="A249" s="73" t="s">
        <v>2305</v>
      </c>
      <c r="B249" s="73">
        <v>240</v>
      </c>
      <c r="C249" s="86" t="s">
        <v>324</v>
      </c>
      <c r="D249" s="122">
        <v>23</v>
      </c>
      <c r="E249" s="73"/>
      <c r="F249" s="73"/>
      <c r="G249" s="44">
        <v>1042.8599999999999</v>
      </c>
      <c r="H249" s="44">
        <f t="shared" si="7"/>
        <v>0</v>
      </c>
      <c r="J249" s="83" t="s">
        <v>5789</v>
      </c>
      <c r="K249" s="83" t="s">
        <v>5790</v>
      </c>
    </row>
    <row r="250" spans="1:11" x14ac:dyDescent="0.3">
      <c r="A250" s="73" t="s">
        <v>2306</v>
      </c>
      <c r="B250" s="73">
        <v>241</v>
      </c>
      <c r="C250" s="73" t="s">
        <v>5660</v>
      </c>
      <c r="D250" s="124">
        <v>26</v>
      </c>
      <c r="E250" s="73">
        <v>9</v>
      </c>
      <c r="F250" s="73">
        <v>1</v>
      </c>
      <c r="G250" s="44">
        <v>260.70999999999998</v>
      </c>
      <c r="H250" s="44">
        <f t="shared" si="7"/>
        <v>9.9727666756165859E-2</v>
      </c>
      <c r="J250" s="83" t="s">
        <v>5791</v>
      </c>
      <c r="K250" s="83" t="s">
        <v>5792</v>
      </c>
    </row>
    <row r="251" spans="1:11" x14ac:dyDescent="0.3">
      <c r="A251" s="73" t="s">
        <v>2306</v>
      </c>
      <c r="B251" s="73">
        <v>242</v>
      </c>
      <c r="C251" s="86" t="s">
        <v>125</v>
      </c>
      <c r="D251" s="122">
        <v>1.2</v>
      </c>
      <c r="E251" s="73"/>
      <c r="F251" s="73">
        <v>1</v>
      </c>
      <c r="G251" s="44">
        <v>260.70999999999998</v>
      </c>
      <c r="H251" s="44">
        <f t="shared" si="7"/>
        <v>4.6028153887461166E-3</v>
      </c>
      <c r="J251" s="83" t="s">
        <v>5793</v>
      </c>
      <c r="K251" s="83" t="s">
        <v>5794</v>
      </c>
    </row>
    <row r="252" spans="1:11" x14ac:dyDescent="0.3">
      <c r="A252" s="73" t="s">
        <v>2306</v>
      </c>
      <c r="B252" s="73">
        <v>243</v>
      </c>
      <c r="C252" s="86" t="s">
        <v>126</v>
      </c>
      <c r="D252" s="122">
        <v>6.5</v>
      </c>
      <c r="E252" s="73"/>
      <c r="F252" s="73">
        <v>1</v>
      </c>
      <c r="G252" s="44">
        <v>1042.8599999999999</v>
      </c>
      <c r="H252" s="44">
        <f t="shared" si="7"/>
        <v>6.2328596360009978E-3</v>
      </c>
      <c r="J252" s="83" t="s">
        <v>5795</v>
      </c>
      <c r="K252" s="83" t="s">
        <v>3267</v>
      </c>
    </row>
    <row r="253" spans="1:11" x14ac:dyDescent="0.3">
      <c r="A253" s="73" t="s">
        <v>2306</v>
      </c>
      <c r="B253" s="73">
        <v>244</v>
      </c>
      <c r="C253" s="86" t="s">
        <v>128</v>
      </c>
      <c r="D253" s="122">
        <v>10</v>
      </c>
      <c r="E253" s="73"/>
      <c r="F253" s="73">
        <v>1</v>
      </c>
      <c r="G253" s="44">
        <v>1042.8599999999999</v>
      </c>
      <c r="H253" s="44">
        <f t="shared" si="7"/>
        <v>9.5890148246169198E-3</v>
      </c>
      <c r="J253" s="83" t="s">
        <v>5796</v>
      </c>
      <c r="K253" s="83" t="s">
        <v>1298</v>
      </c>
    </row>
    <row r="254" spans="1:11" x14ac:dyDescent="0.3">
      <c r="A254" s="73" t="s">
        <v>2306</v>
      </c>
      <c r="B254" s="73">
        <v>245</v>
      </c>
      <c r="C254" s="86" t="s">
        <v>1306</v>
      </c>
      <c r="D254" s="122">
        <v>3</v>
      </c>
      <c r="E254" s="73">
        <v>2</v>
      </c>
      <c r="F254" s="73">
        <v>1</v>
      </c>
      <c r="G254" s="44">
        <v>208.57</v>
      </c>
      <c r="H254" s="44">
        <f t="shared" si="7"/>
        <v>1.4383660162055905E-2</v>
      </c>
      <c r="J254" s="83" t="s">
        <v>4030</v>
      </c>
      <c r="K254" s="83" t="s">
        <v>4613</v>
      </c>
    </row>
    <row r="255" spans="1:11" x14ac:dyDescent="0.3">
      <c r="A255" s="73" t="s">
        <v>2306</v>
      </c>
      <c r="B255" s="73">
        <v>246</v>
      </c>
      <c r="C255" s="86" t="s">
        <v>323</v>
      </c>
      <c r="D255" s="122">
        <v>14</v>
      </c>
      <c r="E255" s="73">
        <v>3</v>
      </c>
      <c r="F255" s="73">
        <v>1</v>
      </c>
      <c r="G255" s="44">
        <v>1042.8599999999999</v>
      </c>
      <c r="H255" s="44">
        <f t="shared" si="7"/>
        <v>1.3424620754463688E-2</v>
      </c>
      <c r="J255" s="83" t="s">
        <v>5797</v>
      </c>
      <c r="K255" s="83" t="s">
        <v>3268</v>
      </c>
    </row>
    <row r="256" spans="1:11" x14ac:dyDescent="0.3">
      <c r="A256" s="73" t="s">
        <v>2306</v>
      </c>
      <c r="B256" s="73">
        <v>247</v>
      </c>
      <c r="C256" s="86" t="s">
        <v>129</v>
      </c>
      <c r="D256" s="122">
        <v>2</v>
      </c>
      <c r="E256" s="73"/>
      <c r="F256" s="73"/>
      <c r="G256" s="44">
        <v>104.29</v>
      </c>
      <c r="H256" s="44">
        <f t="shared" si="7"/>
        <v>0</v>
      </c>
      <c r="J256" s="83" t="s">
        <v>4041</v>
      </c>
      <c r="K256" s="83" t="s">
        <v>5798</v>
      </c>
    </row>
    <row r="257" spans="1:11" x14ac:dyDescent="0.3">
      <c r="A257" s="73" t="s">
        <v>2306</v>
      </c>
      <c r="B257" s="73">
        <v>248</v>
      </c>
      <c r="C257" s="86" t="s">
        <v>137</v>
      </c>
      <c r="D257" s="122">
        <v>5</v>
      </c>
      <c r="E257" s="73"/>
      <c r="F257" s="73">
        <v>1</v>
      </c>
      <c r="G257" s="44">
        <v>1042.8599999999999</v>
      </c>
      <c r="H257" s="44">
        <f t="shared" si="7"/>
        <v>4.7945074123084599E-3</v>
      </c>
      <c r="J257" s="83" t="s">
        <v>5799</v>
      </c>
      <c r="K257" s="83" t="s">
        <v>5800</v>
      </c>
    </row>
    <row r="258" spans="1:11" x14ac:dyDescent="0.3">
      <c r="A258" s="73" t="s">
        <v>2306</v>
      </c>
      <c r="B258" s="73">
        <v>249</v>
      </c>
      <c r="C258" s="86" t="s">
        <v>131</v>
      </c>
      <c r="D258" s="122">
        <v>20</v>
      </c>
      <c r="E258" s="73">
        <v>4</v>
      </c>
      <c r="F258" s="73">
        <v>1</v>
      </c>
      <c r="G258" s="44">
        <v>104.29</v>
      </c>
      <c r="H258" s="44">
        <f t="shared" si="7"/>
        <v>0.19177294083804775</v>
      </c>
      <c r="J258" s="83" t="s">
        <v>5801</v>
      </c>
      <c r="K258" s="83" t="s">
        <v>5802</v>
      </c>
    </row>
    <row r="259" spans="1:11" x14ac:dyDescent="0.3">
      <c r="A259" s="73" t="s">
        <v>2306</v>
      </c>
      <c r="B259" s="73">
        <v>250</v>
      </c>
      <c r="C259" s="86" t="s">
        <v>133</v>
      </c>
      <c r="D259" s="122">
        <v>1.2</v>
      </c>
      <c r="E259" s="73"/>
      <c r="F259" s="73">
        <v>1</v>
      </c>
      <c r="G259" s="44">
        <v>1042.8599999999999</v>
      </c>
      <c r="H259" s="44">
        <f t="shared" si="7"/>
        <v>1.1506817789540304E-3</v>
      </c>
      <c r="J259" s="83" t="s">
        <v>5803</v>
      </c>
      <c r="K259" s="83" t="s">
        <v>5804</v>
      </c>
    </row>
    <row r="260" spans="1:11" x14ac:dyDescent="0.3">
      <c r="A260" s="73" t="s">
        <v>2306</v>
      </c>
      <c r="B260" s="73">
        <v>251</v>
      </c>
      <c r="C260" s="86" t="s">
        <v>134</v>
      </c>
      <c r="D260" s="122"/>
      <c r="E260" s="73"/>
      <c r="F260" s="73">
        <v>1</v>
      </c>
      <c r="G260" s="44">
        <v>521.42999999999995</v>
      </c>
      <c r="H260" s="44">
        <f t="shared" si="7"/>
        <v>0</v>
      </c>
      <c r="J260" s="83" t="s">
        <v>5805</v>
      </c>
      <c r="K260" s="83" t="s">
        <v>5806</v>
      </c>
    </row>
    <row r="261" spans="1:11" x14ac:dyDescent="0.3">
      <c r="A261" s="73" t="s">
        <v>2356</v>
      </c>
      <c r="B261" s="73">
        <v>252</v>
      </c>
      <c r="C261" s="86" t="s">
        <v>158</v>
      </c>
      <c r="D261" s="122">
        <v>3.95</v>
      </c>
      <c r="E261" s="73">
        <v>20</v>
      </c>
      <c r="F261" s="73">
        <v>1</v>
      </c>
      <c r="G261" s="44">
        <v>6.6</v>
      </c>
      <c r="H261" s="44">
        <f t="shared" si="7"/>
        <v>0.59848484848484851</v>
      </c>
      <c r="J261" s="83" t="s">
        <v>5807</v>
      </c>
      <c r="K261" s="83" t="s">
        <v>5808</v>
      </c>
    </row>
    <row r="262" spans="1:11" x14ac:dyDescent="0.3">
      <c r="A262" s="73" t="s">
        <v>2306</v>
      </c>
      <c r="B262" s="73">
        <v>253</v>
      </c>
      <c r="C262" s="86" t="s">
        <v>1307</v>
      </c>
      <c r="D262" s="122">
        <v>3</v>
      </c>
      <c r="E262" s="73"/>
      <c r="F262" s="73">
        <v>1</v>
      </c>
      <c r="G262" s="44">
        <v>104.29</v>
      </c>
      <c r="H262" s="44">
        <f t="shared" si="7"/>
        <v>2.876594112570716E-2</v>
      </c>
      <c r="J262" s="83" t="s">
        <v>5809</v>
      </c>
      <c r="K262" s="83" t="s">
        <v>1334</v>
      </c>
    </row>
    <row r="263" spans="1:11" x14ac:dyDescent="0.3">
      <c r="A263" s="73" t="s">
        <v>2306</v>
      </c>
      <c r="B263" s="73">
        <v>255</v>
      </c>
      <c r="C263" s="86" t="s">
        <v>136</v>
      </c>
      <c r="D263" s="122">
        <v>2</v>
      </c>
      <c r="E263" s="73"/>
      <c r="F263" s="73">
        <v>1</v>
      </c>
      <c r="G263" s="44">
        <v>104.29</v>
      </c>
      <c r="H263" s="44">
        <f t="shared" si="7"/>
        <v>1.9177294083804773E-2</v>
      </c>
      <c r="J263" s="83" t="s">
        <v>5809</v>
      </c>
      <c r="K263" s="83" t="s">
        <v>5810</v>
      </c>
    </row>
    <row r="264" spans="1:11" x14ac:dyDescent="0.3">
      <c r="A264" s="73" t="s">
        <v>2306</v>
      </c>
      <c r="B264" s="73">
        <v>256</v>
      </c>
      <c r="C264" s="86" t="s">
        <v>2309</v>
      </c>
      <c r="D264" s="122">
        <v>5.5</v>
      </c>
      <c r="E264" s="73">
        <v>7</v>
      </c>
      <c r="F264" s="73">
        <v>1</v>
      </c>
      <c r="G264" s="44">
        <v>521.42999999999995</v>
      </c>
      <c r="H264" s="44">
        <f t="shared" si="7"/>
        <v>1.0547916307078612E-2</v>
      </c>
      <c r="J264" s="83" t="s">
        <v>5811</v>
      </c>
      <c r="K264" s="83" t="s">
        <v>5812</v>
      </c>
    </row>
    <row r="265" spans="1:11" x14ac:dyDescent="0.3">
      <c r="A265" s="73" t="s">
        <v>2306</v>
      </c>
      <c r="B265" s="73">
        <v>257</v>
      </c>
      <c r="C265" s="86" t="s">
        <v>5661</v>
      </c>
      <c r="D265" s="122"/>
      <c r="E265" s="73">
        <v>3</v>
      </c>
      <c r="F265" s="73">
        <v>1</v>
      </c>
      <c r="G265" s="44">
        <v>1042.8599999999999</v>
      </c>
      <c r="H265" s="44">
        <f t="shared" si="7"/>
        <v>0</v>
      </c>
      <c r="J265" s="83" t="s">
        <v>5813</v>
      </c>
      <c r="K265" s="83" t="s">
        <v>5814</v>
      </c>
    </row>
    <row r="266" spans="1:11" x14ac:dyDescent="0.3">
      <c r="A266" s="73" t="s">
        <v>2357</v>
      </c>
      <c r="B266" s="73">
        <v>258</v>
      </c>
      <c r="C266" s="86" t="s">
        <v>556</v>
      </c>
      <c r="D266" s="122">
        <v>2.2000000000000002</v>
      </c>
      <c r="E266" s="73"/>
      <c r="F266" s="73">
        <v>1</v>
      </c>
      <c r="G266" s="44">
        <v>7</v>
      </c>
      <c r="H266" s="44">
        <f t="shared" si="7"/>
        <v>0.31428571428571433</v>
      </c>
      <c r="J266" s="83" t="s">
        <v>5815</v>
      </c>
      <c r="K266" s="83" t="s">
        <v>5816</v>
      </c>
    </row>
    <row r="267" spans="1:11" x14ac:dyDescent="0.3">
      <c r="A267" s="73" t="s">
        <v>2357</v>
      </c>
      <c r="B267" s="73">
        <v>259</v>
      </c>
      <c r="C267" s="86" t="s">
        <v>1308</v>
      </c>
      <c r="D267" s="122">
        <v>1.36</v>
      </c>
      <c r="E267" s="73"/>
      <c r="F267" s="73">
        <v>1</v>
      </c>
      <c r="G267" s="44">
        <v>7</v>
      </c>
      <c r="H267" s="44">
        <f t="shared" si="7"/>
        <v>0.19428571428571431</v>
      </c>
      <c r="J267" s="83" t="s">
        <v>5817</v>
      </c>
      <c r="K267" s="83" t="s">
        <v>1340</v>
      </c>
    </row>
    <row r="268" spans="1:11" x14ac:dyDescent="0.3">
      <c r="A268" s="73" t="s">
        <v>2357</v>
      </c>
      <c r="B268" s="73">
        <v>260</v>
      </c>
      <c r="C268" s="73" t="s">
        <v>5662</v>
      </c>
      <c r="D268" s="124">
        <v>1.99</v>
      </c>
      <c r="E268" s="73">
        <v>40</v>
      </c>
      <c r="F268" s="73">
        <v>1</v>
      </c>
      <c r="G268" s="44">
        <v>13.3</v>
      </c>
      <c r="H268" s="44">
        <f t="shared" si="7"/>
        <v>0.14962406015037594</v>
      </c>
      <c r="J268" s="83" t="s">
        <v>5818</v>
      </c>
      <c r="K268" s="83" t="s">
        <v>5819</v>
      </c>
    </row>
    <row r="269" spans="1:11" x14ac:dyDescent="0.3">
      <c r="A269" s="73" t="s">
        <v>2357</v>
      </c>
      <c r="B269" s="73">
        <v>261</v>
      </c>
      <c r="C269" s="73" t="s">
        <v>138</v>
      </c>
      <c r="D269" s="124">
        <v>19.989999999999998</v>
      </c>
      <c r="E269" s="73"/>
      <c r="F269" s="73">
        <v>1</v>
      </c>
      <c r="G269" s="44">
        <v>782.14</v>
      </c>
      <c r="H269" s="44">
        <f t="shared" si="7"/>
        <v>2.5558084230444676E-2</v>
      </c>
      <c r="J269" s="83" t="s">
        <v>5820</v>
      </c>
      <c r="K269" s="83" t="s">
        <v>5821</v>
      </c>
    </row>
    <row r="270" spans="1:11" x14ac:dyDescent="0.3">
      <c r="A270" s="73" t="s">
        <v>2357</v>
      </c>
      <c r="B270" s="73">
        <v>262</v>
      </c>
      <c r="C270" s="73" t="s">
        <v>5663</v>
      </c>
      <c r="D270" s="124">
        <v>3.49</v>
      </c>
      <c r="E270" s="73">
        <v>3</v>
      </c>
      <c r="F270" s="73">
        <v>1</v>
      </c>
      <c r="G270" s="44">
        <v>782.14</v>
      </c>
      <c r="H270" s="44">
        <f t="shared" si="7"/>
        <v>4.4621167565908918E-3</v>
      </c>
      <c r="J270" s="83" t="s">
        <v>5822</v>
      </c>
      <c r="K270" s="83" t="s">
        <v>1904</v>
      </c>
    </row>
    <row r="271" spans="1:11" x14ac:dyDescent="0.3">
      <c r="A271" s="73" t="s">
        <v>2357</v>
      </c>
      <c r="B271" s="73">
        <v>263</v>
      </c>
      <c r="C271" s="73" t="s">
        <v>139</v>
      </c>
      <c r="D271" s="124">
        <v>19.989999999999998</v>
      </c>
      <c r="E271" s="73"/>
      <c r="F271" s="73">
        <v>1</v>
      </c>
      <c r="G271" s="44">
        <v>260.70999999999998</v>
      </c>
      <c r="H271" s="44">
        <f t="shared" si="7"/>
        <v>7.6675233017529057E-2</v>
      </c>
      <c r="J271" s="83" t="s">
        <v>5823</v>
      </c>
      <c r="K271" s="83" t="s">
        <v>1342</v>
      </c>
    </row>
    <row r="272" spans="1:11" x14ac:dyDescent="0.3">
      <c r="A272" s="73" t="s">
        <v>2357</v>
      </c>
      <c r="B272" s="73">
        <v>264</v>
      </c>
      <c r="C272" s="73" t="s">
        <v>140</v>
      </c>
      <c r="D272" s="124">
        <v>30</v>
      </c>
      <c r="E272" s="73"/>
      <c r="F272" s="73">
        <v>1</v>
      </c>
      <c r="G272" s="44">
        <v>1042.8599999999999</v>
      </c>
      <c r="H272" s="44">
        <f t="shared" si="7"/>
        <v>2.8767044473850759E-2</v>
      </c>
      <c r="J272" s="83" t="s">
        <v>5824</v>
      </c>
      <c r="K272" s="83" t="s">
        <v>5825</v>
      </c>
    </row>
    <row r="273" spans="1:11" x14ac:dyDescent="0.3">
      <c r="A273" s="73" t="s">
        <v>2357</v>
      </c>
      <c r="B273" s="73">
        <v>265</v>
      </c>
      <c r="C273" s="73" t="s">
        <v>1309</v>
      </c>
      <c r="D273" s="124">
        <v>9.5</v>
      </c>
      <c r="E273" s="73">
        <v>1</v>
      </c>
      <c r="F273" s="73">
        <v>1</v>
      </c>
      <c r="G273" s="44">
        <v>208.57</v>
      </c>
      <c r="H273" s="44">
        <f t="shared" si="7"/>
        <v>4.5548257179843697E-2</v>
      </c>
      <c r="J273" s="83" t="s">
        <v>5826</v>
      </c>
      <c r="K273" s="83" t="s">
        <v>5827</v>
      </c>
    </row>
    <row r="274" spans="1:11" x14ac:dyDescent="0.3">
      <c r="A274" s="73" t="s">
        <v>2357</v>
      </c>
      <c r="B274" s="73">
        <v>266</v>
      </c>
      <c r="C274" s="73" t="s">
        <v>5664</v>
      </c>
      <c r="D274" s="124"/>
      <c r="E274" s="73"/>
      <c r="F274" s="73">
        <v>1</v>
      </c>
      <c r="G274" s="44">
        <v>260.70999999999998</v>
      </c>
      <c r="H274" s="44">
        <f t="shared" si="7"/>
        <v>0</v>
      </c>
      <c r="J274" s="83" t="s">
        <v>5828</v>
      </c>
      <c r="K274" s="83" t="s">
        <v>5829</v>
      </c>
    </row>
    <row r="275" spans="1:11" x14ac:dyDescent="0.3">
      <c r="A275" s="73" t="s">
        <v>2357</v>
      </c>
      <c r="B275" s="73">
        <v>267</v>
      </c>
      <c r="C275" s="73" t="s">
        <v>331</v>
      </c>
      <c r="D275" s="124">
        <v>10</v>
      </c>
      <c r="E275" s="73"/>
      <c r="F275" s="73">
        <v>1</v>
      </c>
      <c r="G275" s="44">
        <v>260.70999999999998</v>
      </c>
      <c r="H275" s="44">
        <f t="shared" si="7"/>
        <v>3.8356794906217642E-2</v>
      </c>
      <c r="J275" s="83" t="s">
        <v>5830</v>
      </c>
      <c r="K275" s="83" t="s">
        <v>5831</v>
      </c>
    </row>
    <row r="276" spans="1:11" x14ac:dyDescent="0.3">
      <c r="A276" s="73" t="s">
        <v>2359</v>
      </c>
      <c r="B276" s="73">
        <v>268</v>
      </c>
      <c r="C276" s="73" t="s">
        <v>144</v>
      </c>
      <c r="D276" s="124">
        <v>4</v>
      </c>
      <c r="E276" s="73"/>
      <c r="F276" s="73">
        <v>1</v>
      </c>
      <c r="G276" s="44">
        <v>521.42999999999995</v>
      </c>
      <c r="H276" s="44">
        <f t="shared" si="7"/>
        <v>7.6712118596935358E-3</v>
      </c>
      <c r="J276" s="83" t="s">
        <v>5832</v>
      </c>
      <c r="K276" s="83" t="s">
        <v>5833</v>
      </c>
    </row>
    <row r="277" spans="1:11" x14ac:dyDescent="0.3">
      <c r="A277" s="73" t="s">
        <v>2359</v>
      </c>
      <c r="B277" s="73">
        <v>269</v>
      </c>
      <c r="C277" s="86" t="s">
        <v>142</v>
      </c>
      <c r="D277" s="122">
        <v>7.94</v>
      </c>
      <c r="E277" s="73"/>
      <c r="F277" s="73">
        <v>1</v>
      </c>
      <c r="G277" s="44">
        <v>521.42999999999995</v>
      </c>
      <c r="H277" s="44">
        <f t="shared" si="7"/>
        <v>1.5227355541491669E-2</v>
      </c>
      <c r="J277" s="83" t="s">
        <v>5834</v>
      </c>
      <c r="K277" s="83" t="s">
        <v>5835</v>
      </c>
    </row>
    <row r="278" spans="1:11" x14ac:dyDescent="0.3">
      <c r="A278" s="73" t="s">
        <v>2359</v>
      </c>
      <c r="B278" s="73">
        <v>270</v>
      </c>
      <c r="C278" s="86" t="s">
        <v>5665</v>
      </c>
      <c r="D278" s="122">
        <v>5.99</v>
      </c>
      <c r="E278" s="73"/>
      <c r="F278" s="73">
        <v>1</v>
      </c>
      <c r="G278" s="44">
        <v>26.07</v>
      </c>
      <c r="H278" s="44">
        <f t="shared" si="7"/>
        <v>0.22976601457614115</v>
      </c>
      <c r="J278" s="83" t="s">
        <v>5803</v>
      </c>
      <c r="K278" s="83" t="s">
        <v>5836</v>
      </c>
    </row>
    <row r="279" spans="1:11" x14ac:dyDescent="0.3">
      <c r="A279" s="73" t="s">
        <v>2359</v>
      </c>
      <c r="B279" s="73">
        <v>271</v>
      </c>
      <c r="C279" s="86" t="s">
        <v>145</v>
      </c>
      <c r="D279" s="122">
        <v>60</v>
      </c>
      <c r="E279" s="73"/>
      <c r="F279" s="73">
        <v>1</v>
      </c>
      <c r="G279" s="44">
        <v>521.42999999999995</v>
      </c>
      <c r="H279" s="44">
        <f t="shared" si="7"/>
        <v>0.11506817789540304</v>
      </c>
      <c r="J279" s="83" t="s">
        <v>5837</v>
      </c>
      <c r="K279" s="83" t="s">
        <v>5838</v>
      </c>
    </row>
    <row r="280" spans="1:11" x14ac:dyDescent="0.3">
      <c r="A280" s="73" t="s">
        <v>2359</v>
      </c>
      <c r="B280" s="73">
        <v>272</v>
      </c>
      <c r="C280" s="86" t="s">
        <v>146</v>
      </c>
      <c r="D280" s="122"/>
      <c r="E280" s="73"/>
      <c r="F280" s="73">
        <v>1</v>
      </c>
      <c r="G280" s="44">
        <v>78.209999999999994</v>
      </c>
      <c r="H280" s="44">
        <f t="shared" si="7"/>
        <v>0</v>
      </c>
      <c r="J280" s="83" t="s">
        <v>5839</v>
      </c>
      <c r="K280" s="83" t="s">
        <v>5840</v>
      </c>
    </row>
    <row r="281" spans="1:11" x14ac:dyDescent="0.3">
      <c r="A281" s="73" t="s">
        <v>2359</v>
      </c>
      <c r="B281" s="73">
        <v>273</v>
      </c>
      <c r="C281" s="86" t="s">
        <v>147</v>
      </c>
      <c r="D281" s="122">
        <v>1.2</v>
      </c>
      <c r="E281" s="73">
        <v>4</v>
      </c>
      <c r="F281" s="73">
        <v>1</v>
      </c>
      <c r="G281" s="44">
        <v>52.14</v>
      </c>
      <c r="H281" s="44">
        <f t="shared" si="7"/>
        <v>2.3014959723820481E-2</v>
      </c>
      <c r="J281" s="83" t="s">
        <v>3109</v>
      </c>
      <c r="K281" s="83" t="s">
        <v>1362</v>
      </c>
    </row>
    <row r="282" spans="1:11" x14ac:dyDescent="0.3">
      <c r="A282" s="73" t="s">
        <v>2359</v>
      </c>
      <c r="B282" s="73">
        <v>274</v>
      </c>
      <c r="C282" s="86" t="s">
        <v>152</v>
      </c>
      <c r="D282" s="122">
        <v>2.1</v>
      </c>
      <c r="E282" s="73">
        <v>2</v>
      </c>
      <c r="F282" s="73">
        <v>1</v>
      </c>
      <c r="G282" s="44">
        <v>4</v>
      </c>
      <c r="H282" s="44">
        <f t="shared" si="7"/>
        <v>0.52500000000000002</v>
      </c>
      <c r="J282" s="83" t="s">
        <v>5841</v>
      </c>
      <c r="K282" s="83" t="s">
        <v>5842</v>
      </c>
    </row>
    <row r="283" spans="1:11" x14ac:dyDescent="0.3">
      <c r="A283" s="73" t="s">
        <v>2359</v>
      </c>
      <c r="B283" s="73">
        <v>275</v>
      </c>
      <c r="C283" s="86" t="s">
        <v>516</v>
      </c>
      <c r="D283" s="122">
        <v>2</v>
      </c>
      <c r="E283" s="73">
        <v>8</v>
      </c>
      <c r="F283" s="73">
        <v>1</v>
      </c>
      <c r="G283" s="44">
        <v>52.14</v>
      </c>
      <c r="H283" s="44">
        <f t="shared" si="7"/>
        <v>3.8358266206367474E-2</v>
      </c>
      <c r="J283" s="83" t="s">
        <v>1910</v>
      </c>
      <c r="K283" s="83" t="s">
        <v>5843</v>
      </c>
    </row>
    <row r="284" spans="1:11" x14ac:dyDescent="0.3">
      <c r="A284" s="73" t="s">
        <v>2359</v>
      </c>
      <c r="B284" s="73">
        <v>276</v>
      </c>
      <c r="C284" s="73" t="s">
        <v>149</v>
      </c>
      <c r="D284" s="124">
        <v>1.1000000000000001</v>
      </c>
      <c r="E284" s="73">
        <v>10</v>
      </c>
      <c r="F284" s="73">
        <v>1</v>
      </c>
      <c r="G284" s="44">
        <v>4.3499999999999996</v>
      </c>
      <c r="H284" s="44">
        <f t="shared" si="7"/>
        <v>0.25287356321839083</v>
      </c>
      <c r="J284" s="83" t="s">
        <v>5844</v>
      </c>
      <c r="K284" s="83" t="s">
        <v>5845</v>
      </c>
    </row>
    <row r="285" spans="1:11" x14ac:dyDescent="0.3">
      <c r="A285" s="73" t="s">
        <v>2359</v>
      </c>
      <c r="B285" s="73">
        <v>277</v>
      </c>
      <c r="C285" s="73" t="s">
        <v>150</v>
      </c>
      <c r="D285" s="124">
        <v>8</v>
      </c>
      <c r="E285" s="73">
        <v>5</v>
      </c>
      <c r="F285" s="73">
        <v>1</v>
      </c>
      <c r="G285" s="44">
        <v>52.14</v>
      </c>
      <c r="H285" s="44">
        <f t="shared" si="7"/>
        <v>0.15343306482546989</v>
      </c>
      <c r="J285" s="83" t="s">
        <v>5846</v>
      </c>
      <c r="K285" s="83" t="s">
        <v>1374</v>
      </c>
    </row>
    <row r="286" spans="1:11" x14ac:dyDescent="0.3">
      <c r="A286" s="73" t="s">
        <v>2359</v>
      </c>
      <c r="B286" s="73">
        <v>278</v>
      </c>
      <c r="C286" s="73" t="s">
        <v>161</v>
      </c>
      <c r="D286" s="124">
        <v>9</v>
      </c>
      <c r="E286" s="73">
        <v>1</v>
      </c>
      <c r="F286" s="73">
        <v>2</v>
      </c>
      <c r="G286" s="44">
        <v>104.29</v>
      </c>
      <c r="H286" s="44">
        <f t="shared" si="7"/>
        <v>0.17259564675424297</v>
      </c>
      <c r="J286" s="83" t="s">
        <v>5847</v>
      </c>
      <c r="K286" s="83" t="s">
        <v>5848</v>
      </c>
    </row>
    <row r="287" spans="1:11" x14ac:dyDescent="0.3">
      <c r="A287" s="73" t="s">
        <v>2356</v>
      </c>
      <c r="B287" s="73">
        <v>279</v>
      </c>
      <c r="C287" s="73" t="s">
        <v>1313</v>
      </c>
      <c r="D287" s="124">
        <v>1.05</v>
      </c>
      <c r="E287" s="73"/>
      <c r="F287" s="73">
        <v>1</v>
      </c>
      <c r="G287" s="44">
        <v>6</v>
      </c>
      <c r="H287" s="44">
        <f t="shared" si="7"/>
        <v>0.17500000000000002</v>
      </c>
      <c r="J287" s="83" t="s">
        <v>5849</v>
      </c>
      <c r="K287" s="83" t="s">
        <v>1376</v>
      </c>
    </row>
    <row r="288" spans="1:11" x14ac:dyDescent="0.3">
      <c r="A288" s="73" t="s">
        <v>2356</v>
      </c>
      <c r="B288" s="73">
        <v>280</v>
      </c>
      <c r="C288" s="73" t="s">
        <v>155</v>
      </c>
      <c r="D288" s="124">
        <v>1.05</v>
      </c>
      <c r="E288" s="73"/>
      <c r="F288" s="73">
        <v>1</v>
      </c>
      <c r="G288" s="44">
        <v>52.14</v>
      </c>
      <c r="H288" s="44">
        <f t="shared" si="7"/>
        <v>2.0138089758342925E-2</v>
      </c>
      <c r="J288" s="83" t="s">
        <v>5850</v>
      </c>
      <c r="K288" s="83" t="s">
        <v>1368</v>
      </c>
    </row>
    <row r="289" spans="1:11" x14ac:dyDescent="0.3">
      <c r="A289" s="73" t="s">
        <v>2356</v>
      </c>
      <c r="B289" s="73">
        <v>281</v>
      </c>
      <c r="C289" s="73" t="s">
        <v>5666</v>
      </c>
      <c r="D289" s="124">
        <v>0.84</v>
      </c>
      <c r="E289" s="73"/>
      <c r="F289" s="73">
        <v>1</v>
      </c>
      <c r="G289" s="44">
        <v>13.04</v>
      </c>
      <c r="H289" s="44">
        <f t="shared" si="7"/>
        <v>6.4417177914110432E-2</v>
      </c>
      <c r="J289" s="83" t="s">
        <v>5851</v>
      </c>
      <c r="K289" s="83" t="s">
        <v>3290</v>
      </c>
    </row>
    <row r="290" spans="1:11" x14ac:dyDescent="0.3">
      <c r="A290" s="73" t="s">
        <v>2356</v>
      </c>
      <c r="B290" s="73">
        <v>282</v>
      </c>
      <c r="C290" s="73" t="s">
        <v>2960</v>
      </c>
      <c r="D290" s="124">
        <v>1.05</v>
      </c>
      <c r="E290" s="73">
        <v>1</v>
      </c>
      <c r="F290" s="73">
        <v>1</v>
      </c>
      <c r="G290" s="44">
        <v>52.14</v>
      </c>
      <c r="H290" s="44">
        <f t="shared" si="7"/>
        <v>2.0138089758342925E-2</v>
      </c>
      <c r="J290" s="83" t="s">
        <v>5852</v>
      </c>
      <c r="K290" s="83" t="s">
        <v>5853</v>
      </c>
    </row>
    <row r="291" spans="1:11" x14ac:dyDescent="0.3">
      <c r="A291" s="73" t="s">
        <v>2356</v>
      </c>
      <c r="B291" s="73">
        <v>283</v>
      </c>
      <c r="C291" s="73" t="s">
        <v>156</v>
      </c>
      <c r="D291" s="124">
        <v>0.39</v>
      </c>
      <c r="E291" s="73"/>
      <c r="F291" s="73">
        <v>1</v>
      </c>
      <c r="G291" s="44">
        <v>4.3499999999999996</v>
      </c>
      <c r="H291" s="44">
        <f t="shared" si="7"/>
        <v>8.9655172413793116E-2</v>
      </c>
      <c r="J291" s="83" t="s">
        <v>5854</v>
      </c>
      <c r="K291" s="83" t="s">
        <v>1412</v>
      </c>
    </row>
    <row r="292" spans="1:11" x14ac:dyDescent="0.3">
      <c r="A292" s="73" t="s">
        <v>2356</v>
      </c>
      <c r="B292" s="73">
        <v>284</v>
      </c>
      <c r="C292" s="73" t="s">
        <v>5667</v>
      </c>
      <c r="D292" s="124">
        <v>0.4</v>
      </c>
      <c r="E292" s="73">
        <v>6</v>
      </c>
      <c r="F292" s="73">
        <v>1</v>
      </c>
      <c r="G292" s="44">
        <v>12</v>
      </c>
      <c r="H292" s="44">
        <f t="shared" si="7"/>
        <v>3.3333333333333333E-2</v>
      </c>
      <c r="J292" s="83" t="s">
        <v>5855</v>
      </c>
      <c r="K292" s="83" t="s">
        <v>5856</v>
      </c>
    </row>
    <row r="293" spans="1:11" x14ac:dyDescent="0.3">
      <c r="A293" s="73" t="s">
        <v>2356</v>
      </c>
      <c r="B293" s="73">
        <v>285</v>
      </c>
      <c r="C293" s="73" t="s">
        <v>154</v>
      </c>
      <c r="D293" s="124">
        <v>2.4500000000000002</v>
      </c>
      <c r="E293" s="73"/>
      <c r="F293" s="73">
        <v>1</v>
      </c>
      <c r="G293" s="44">
        <v>8.69</v>
      </c>
      <c r="H293" s="44">
        <f t="shared" si="7"/>
        <v>0.28193325661680096</v>
      </c>
      <c r="J293" s="83" t="s">
        <v>5803</v>
      </c>
      <c r="K293" s="83" t="s">
        <v>5857</v>
      </c>
    </row>
    <row r="294" spans="1:11" x14ac:dyDescent="0.3">
      <c r="A294" s="73" t="s">
        <v>2356</v>
      </c>
      <c r="B294" s="73">
        <v>286</v>
      </c>
      <c r="C294" s="73" t="s">
        <v>153</v>
      </c>
      <c r="D294" s="124">
        <v>3.57</v>
      </c>
      <c r="E294" s="73"/>
      <c r="F294" s="73">
        <v>1</v>
      </c>
      <c r="G294" s="44">
        <v>8.69</v>
      </c>
      <c r="H294" s="44">
        <f t="shared" si="7"/>
        <v>0.41081703107019563</v>
      </c>
      <c r="J294" s="83" t="s">
        <v>5803</v>
      </c>
      <c r="K294" s="83" t="s">
        <v>5858</v>
      </c>
    </row>
    <row r="295" spans="1:11" x14ac:dyDescent="0.3">
      <c r="A295" s="73" t="s">
        <v>2356</v>
      </c>
      <c r="B295" s="73">
        <v>287</v>
      </c>
      <c r="C295" s="73" t="s">
        <v>148</v>
      </c>
      <c r="D295" s="124">
        <v>1</v>
      </c>
      <c r="E295" s="73"/>
      <c r="F295" s="73">
        <v>1</v>
      </c>
      <c r="G295" s="44">
        <v>4.3499999999999996</v>
      </c>
      <c r="H295" s="44">
        <f t="shared" si="7"/>
        <v>0.22988505747126439</v>
      </c>
      <c r="J295" s="83" t="s">
        <v>5859</v>
      </c>
      <c r="K295" s="83" t="s">
        <v>5860</v>
      </c>
    </row>
    <row r="296" spans="1:11" x14ac:dyDescent="0.3">
      <c r="A296" s="73" t="s">
        <v>2356</v>
      </c>
      <c r="B296" s="73">
        <v>288</v>
      </c>
      <c r="C296" s="73" t="s">
        <v>5668</v>
      </c>
      <c r="D296" s="124">
        <v>1.05</v>
      </c>
      <c r="E296" s="73"/>
      <c r="F296" s="73">
        <v>1</v>
      </c>
      <c r="G296" s="44">
        <v>13.04</v>
      </c>
      <c r="H296" s="44">
        <f t="shared" si="7"/>
        <v>8.0521472392638044E-2</v>
      </c>
      <c r="J296" s="83" t="s">
        <v>5803</v>
      </c>
      <c r="K296" s="83" t="s">
        <v>1391</v>
      </c>
    </row>
    <row r="297" spans="1:11" x14ac:dyDescent="0.3">
      <c r="A297" s="73" t="s">
        <v>5669</v>
      </c>
      <c r="B297" s="73">
        <v>289</v>
      </c>
      <c r="C297" s="73" t="s">
        <v>559</v>
      </c>
      <c r="D297" s="124"/>
      <c r="E297" s="73"/>
      <c r="F297" s="73">
        <v>1</v>
      </c>
      <c r="G297" s="44">
        <v>1042.8599999999999</v>
      </c>
      <c r="H297" s="44">
        <f t="shared" si="7"/>
        <v>0</v>
      </c>
      <c r="J297" s="83" t="s">
        <v>5803</v>
      </c>
      <c r="K297" s="83" t="s">
        <v>5861</v>
      </c>
    </row>
    <row r="298" spans="1:11" x14ac:dyDescent="0.3">
      <c r="A298" s="73" t="s">
        <v>2361</v>
      </c>
      <c r="B298" s="73">
        <v>290</v>
      </c>
      <c r="C298" s="73" t="s">
        <v>560</v>
      </c>
      <c r="D298" s="124"/>
      <c r="E298" s="73"/>
      <c r="F298" s="73">
        <v>2</v>
      </c>
      <c r="G298" s="44">
        <v>208.57</v>
      </c>
      <c r="H298" s="44">
        <f t="shared" si="7"/>
        <v>0</v>
      </c>
      <c r="J298" s="83" t="s">
        <v>5803</v>
      </c>
      <c r="K298" s="83" t="s">
        <v>5862</v>
      </c>
    </row>
    <row r="299" spans="1:11" x14ac:dyDescent="0.3">
      <c r="A299" s="73" t="s">
        <v>5670</v>
      </c>
      <c r="B299" s="73">
        <v>291</v>
      </c>
      <c r="C299" s="73" t="s">
        <v>557</v>
      </c>
      <c r="D299" s="124"/>
      <c r="E299" s="73">
        <v>40</v>
      </c>
      <c r="F299" s="73">
        <v>1</v>
      </c>
      <c r="G299" s="44">
        <v>260.70999999999998</v>
      </c>
      <c r="H299" s="44">
        <f t="shared" si="7"/>
        <v>0</v>
      </c>
      <c r="J299" s="83" t="s">
        <v>5863</v>
      </c>
      <c r="K299" s="83" t="s">
        <v>5864</v>
      </c>
    </row>
    <row r="300" spans="1:11" x14ac:dyDescent="0.3">
      <c r="A300" s="73" t="s">
        <v>5670</v>
      </c>
      <c r="B300" s="73">
        <v>292</v>
      </c>
      <c r="C300" s="73" t="s">
        <v>561</v>
      </c>
      <c r="D300" s="124">
        <v>6</v>
      </c>
      <c r="E300" s="73"/>
      <c r="F300" s="73">
        <v>1</v>
      </c>
      <c r="G300" s="44">
        <v>1042.8599999999999</v>
      </c>
      <c r="H300" s="44">
        <f t="shared" si="7"/>
        <v>5.7534088947701519E-3</v>
      </c>
      <c r="J300" s="83" t="s">
        <v>5865</v>
      </c>
      <c r="K300" s="83" t="s">
        <v>5866</v>
      </c>
    </row>
    <row r="301" spans="1:11" x14ac:dyDescent="0.3">
      <c r="A301" s="73" t="s">
        <v>5671</v>
      </c>
      <c r="B301" s="73">
        <v>293</v>
      </c>
      <c r="C301" s="73" t="s">
        <v>562</v>
      </c>
      <c r="D301" s="124">
        <v>1.2</v>
      </c>
      <c r="E301" s="73"/>
      <c r="F301" s="73">
        <v>1</v>
      </c>
      <c r="G301" s="44">
        <v>52.14</v>
      </c>
      <c r="H301" s="44">
        <f t="shared" si="7"/>
        <v>2.3014959723820481E-2</v>
      </c>
      <c r="J301" s="83" t="s">
        <v>5867</v>
      </c>
      <c r="K301" s="83" t="s">
        <v>5868</v>
      </c>
    </row>
    <row r="302" spans="1:11" x14ac:dyDescent="0.3">
      <c r="A302" s="73" t="s">
        <v>5671</v>
      </c>
      <c r="B302" s="73">
        <v>294</v>
      </c>
      <c r="C302" s="73" t="s">
        <v>5672</v>
      </c>
      <c r="D302" s="124">
        <v>8.85</v>
      </c>
      <c r="E302" s="73"/>
      <c r="F302" s="73">
        <v>2</v>
      </c>
      <c r="G302" s="44">
        <v>1042.8599999999999</v>
      </c>
      <c r="H302" s="44">
        <f t="shared" si="7"/>
        <v>1.6972556239571949E-2</v>
      </c>
      <c r="J302" s="83" t="s">
        <v>5869</v>
      </c>
      <c r="K302" s="83" t="s">
        <v>5870</v>
      </c>
    </row>
    <row r="303" spans="1:11" x14ac:dyDescent="0.3">
      <c r="A303" s="73" t="s">
        <v>5671</v>
      </c>
      <c r="B303" s="73">
        <v>295</v>
      </c>
      <c r="C303" s="73" t="s">
        <v>273</v>
      </c>
      <c r="D303" s="124"/>
      <c r="E303" s="73"/>
      <c r="F303" s="73">
        <v>1</v>
      </c>
      <c r="G303" s="44">
        <v>104.29</v>
      </c>
      <c r="H303" s="44">
        <f t="shared" si="7"/>
        <v>0</v>
      </c>
      <c r="J303" s="83" t="s">
        <v>5871</v>
      </c>
      <c r="K303" s="83" t="s">
        <v>5872</v>
      </c>
    </row>
    <row r="304" spans="1:11" x14ac:dyDescent="0.3">
      <c r="A304" s="73" t="s">
        <v>2365</v>
      </c>
      <c r="B304" s="73">
        <v>296</v>
      </c>
      <c r="C304" s="44" t="s">
        <v>6926</v>
      </c>
      <c r="D304" s="122">
        <v>6.5</v>
      </c>
      <c r="E304" s="73">
        <v>1</v>
      </c>
      <c r="F304" s="73">
        <v>1</v>
      </c>
      <c r="G304" s="44">
        <v>521.42999999999995</v>
      </c>
      <c r="H304" s="44">
        <f t="shared" ref="H304:H367" si="8">(D304*F304)/G304</f>
        <v>1.2465719272001996E-2</v>
      </c>
      <c r="J304" s="83" t="s">
        <v>1224</v>
      </c>
      <c r="K304" s="83" t="s">
        <v>1823</v>
      </c>
    </row>
    <row r="305" spans="1:11" x14ac:dyDescent="0.3">
      <c r="A305" s="153" t="s">
        <v>2365</v>
      </c>
      <c r="B305" s="73">
        <v>297</v>
      </c>
      <c r="C305" s="73" t="s">
        <v>317</v>
      </c>
      <c r="D305" s="124">
        <v>23.99</v>
      </c>
      <c r="E305" s="73"/>
      <c r="F305" s="73">
        <v>1</v>
      </c>
      <c r="G305" s="44">
        <v>521.42999999999995</v>
      </c>
      <c r="H305" s="44">
        <f t="shared" si="8"/>
        <v>4.6008093128511979E-2</v>
      </c>
      <c r="J305" s="83" t="s">
        <v>5727</v>
      </c>
      <c r="K305" s="83" t="s">
        <v>5873</v>
      </c>
    </row>
    <row r="306" spans="1:11" x14ac:dyDescent="0.3">
      <c r="A306" s="73" t="s">
        <v>2365</v>
      </c>
      <c r="B306" s="73">
        <v>298</v>
      </c>
      <c r="C306" s="73" t="s">
        <v>2366</v>
      </c>
      <c r="D306" s="124"/>
      <c r="E306" s="73">
        <v>1</v>
      </c>
      <c r="F306" s="73">
        <v>1</v>
      </c>
      <c r="G306" s="44">
        <v>1042.8599999999999</v>
      </c>
      <c r="H306" s="44">
        <f t="shared" si="8"/>
        <v>0</v>
      </c>
      <c r="J306" s="83" t="s">
        <v>5874</v>
      </c>
      <c r="K306" s="83" t="s">
        <v>5875</v>
      </c>
    </row>
    <row r="307" spans="1:11" x14ac:dyDescent="0.3">
      <c r="A307" s="73" t="s">
        <v>2365</v>
      </c>
      <c r="B307" s="73">
        <v>299</v>
      </c>
      <c r="C307" s="73" t="s">
        <v>874</v>
      </c>
      <c r="D307" s="124">
        <v>25</v>
      </c>
      <c r="E307" s="73">
        <v>1</v>
      </c>
      <c r="F307" s="73">
        <v>1</v>
      </c>
      <c r="G307" s="44">
        <v>521.42999999999995</v>
      </c>
      <c r="H307" s="44">
        <f t="shared" si="8"/>
        <v>4.7945074123084602E-2</v>
      </c>
      <c r="J307" s="83" t="s">
        <v>5876</v>
      </c>
      <c r="K307" s="83" t="s">
        <v>5877</v>
      </c>
    </row>
    <row r="308" spans="1:11" x14ac:dyDescent="0.3">
      <c r="A308" s="73" t="s">
        <v>2365</v>
      </c>
      <c r="B308" s="73">
        <v>300</v>
      </c>
      <c r="C308" s="73" t="s">
        <v>5673</v>
      </c>
      <c r="D308" s="124">
        <v>8</v>
      </c>
      <c r="E308" s="73">
        <v>1</v>
      </c>
      <c r="F308" s="73">
        <v>1</v>
      </c>
      <c r="G308" s="44">
        <v>521.42999999999995</v>
      </c>
      <c r="H308" s="44">
        <f t="shared" si="8"/>
        <v>1.5342423719387072E-2</v>
      </c>
      <c r="J308" s="83" t="s">
        <v>5876</v>
      </c>
      <c r="K308" s="83" t="s">
        <v>5878</v>
      </c>
    </row>
    <row r="309" spans="1:11" x14ac:dyDescent="0.3">
      <c r="A309" s="73" t="s">
        <v>2365</v>
      </c>
      <c r="B309" s="73">
        <v>301</v>
      </c>
      <c r="C309" s="73" t="s">
        <v>165</v>
      </c>
      <c r="D309" s="124">
        <v>8</v>
      </c>
      <c r="E309" s="73">
        <v>1</v>
      </c>
      <c r="F309" s="73">
        <v>1</v>
      </c>
      <c r="G309" s="44">
        <v>52.14</v>
      </c>
      <c r="H309" s="44">
        <f t="shared" si="8"/>
        <v>0.15343306482546989</v>
      </c>
      <c r="J309" s="83" t="s">
        <v>5879</v>
      </c>
      <c r="K309" s="83" t="s">
        <v>1415</v>
      </c>
    </row>
    <row r="310" spans="1:11" x14ac:dyDescent="0.3">
      <c r="A310" s="73" t="s">
        <v>2365</v>
      </c>
      <c r="B310" s="73">
        <v>302</v>
      </c>
      <c r="C310" s="73" t="s">
        <v>160</v>
      </c>
      <c r="D310" s="124"/>
      <c r="E310" s="73"/>
      <c r="F310" s="73">
        <v>4</v>
      </c>
      <c r="G310" s="44">
        <v>260.70999999999998</v>
      </c>
      <c r="H310" s="44">
        <f t="shared" si="8"/>
        <v>0</v>
      </c>
      <c r="J310" s="83" t="s">
        <v>5880</v>
      </c>
      <c r="K310" s="83" t="s">
        <v>5881</v>
      </c>
    </row>
    <row r="311" spans="1:11" x14ac:dyDescent="0.3">
      <c r="A311" s="73" t="s">
        <v>2365</v>
      </c>
      <c r="B311" s="73">
        <v>303</v>
      </c>
      <c r="C311" s="73" t="s">
        <v>161</v>
      </c>
      <c r="D311" s="124">
        <v>2</v>
      </c>
      <c r="E311" s="73">
        <v>1</v>
      </c>
      <c r="F311" s="73">
        <v>4</v>
      </c>
      <c r="G311" s="44">
        <v>260.70999999999998</v>
      </c>
      <c r="H311" s="44">
        <f t="shared" si="8"/>
        <v>3.0685435924974112E-2</v>
      </c>
      <c r="J311" s="83" t="s">
        <v>5882</v>
      </c>
      <c r="K311" s="83" t="s">
        <v>5883</v>
      </c>
    </row>
    <row r="312" spans="1:11" x14ac:dyDescent="0.3">
      <c r="A312" s="73" t="s">
        <v>2365</v>
      </c>
      <c r="B312" s="73">
        <v>304</v>
      </c>
      <c r="C312" s="73" t="s">
        <v>162</v>
      </c>
      <c r="D312" s="124"/>
      <c r="E312" s="73">
        <v>2</v>
      </c>
      <c r="F312" s="73">
        <v>4</v>
      </c>
      <c r="G312" s="44">
        <v>260.70999999999998</v>
      </c>
      <c r="H312" s="44">
        <f t="shared" si="8"/>
        <v>0</v>
      </c>
      <c r="J312" s="83" t="s">
        <v>5884</v>
      </c>
      <c r="K312" s="83" t="s">
        <v>5885</v>
      </c>
    </row>
    <row r="313" spans="1:11" x14ac:dyDescent="0.3">
      <c r="A313" s="73" t="s">
        <v>2365</v>
      </c>
      <c r="B313" s="73">
        <v>305</v>
      </c>
      <c r="C313" s="73" t="s">
        <v>1319</v>
      </c>
      <c r="D313" s="124">
        <v>7</v>
      </c>
      <c r="E313" s="73">
        <v>1</v>
      </c>
      <c r="F313" s="73">
        <v>1</v>
      </c>
      <c r="G313" s="44">
        <v>260.70999999999998</v>
      </c>
      <c r="H313" s="44">
        <f t="shared" si="8"/>
        <v>2.6849756434352348E-2</v>
      </c>
      <c r="J313" s="83" t="s">
        <v>5886</v>
      </c>
      <c r="K313" s="83" t="s">
        <v>5887</v>
      </c>
    </row>
    <row r="314" spans="1:11" x14ac:dyDescent="0.3">
      <c r="A314" s="73" t="s">
        <v>2365</v>
      </c>
      <c r="B314" s="73">
        <v>306</v>
      </c>
      <c r="C314" s="73" t="s">
        <v>5674</v>
      </c>
      <c r="D314" s="124">
        <v>7</v>
      </c>
      <c r="E314" s="73">
        <v>1</v>
      </c>
      <c r="F314" s="73">
        <v>1</v>
      </c>
      <c r="G314" s="44">
        <v>260.70999999999998</v>
      </c>
      <c r="H314" s="44">
        <f t="shared" si="8"/>
        <v>2.6849756434352348E-2</v>
      </c>
      <c r="J314" s="83" t="s">
        <v>5886</v>
      </c>
      <c r="K314" s="83" t="s">
        <v>5888</v>
      </c>
    </row>
    <row r="315" spans="1:11" x14ac:dyDescent="0.3">
      <c r="A315" s="73" t="s">
        <v>2365</v>
      </c>
      <c r="B315" s="73">
        <v>307</v>
      </c>
      <c r="C315" s="73" t="s">
        <v>6973</v>
      </c>
      <c r="D315" s="124">
        <v>7</v>
      </c>
      <c r="E315" s="73">
        <v>1</v>
      </c>
      <c r="F315" s="73">
        <v>1</v>
      </c>
      <c r="G315" s="44">
        <v>104.29</v>
      </c>
      <c r="H315" s="44">
        <f t="shared" si="8"/>
        <v>6.7120529293316702E-2</v>
      </c>
      <c r="J315" s="83" t="s">
        <v>5889</v>
      </c>
      <c r="K315" s="83" t="s">
        <v>5890</v>
      </c>
    </row>
    <row r="316" spans="1:11" x14ac:dyDescent="0.3">
      <c r="A316" s="73" t="s">
        <v>2365</v>
      </c>
      <c r="B316" s="73">
        <v>308</v>
      </c>
      <c r="C316" s="73" t="s">
        <v>6974</v>
      </c>
      <c r="D316" s="124">
        <v>15</v>
      </c>
      <c r="E316" s="73"/>
      <c r="F316" s="73">
        <v>1</v>
      </c>
      <c r="G316" s="44">
        <v>1042.8599999999999</v>
      </c>
      <c r="H316" s="44">
        <f t="shared" si="8"/>
        <v>1.438352223692538E-2</v>
      </c>
      <c r="I316" s="222"/>
      <c r="J316" s="156" t="s">
        <v>5891</v>
      </c>
      <c r="K316" s="83" t="s">
        <v>5892</v>
      </c>
    </row>
    <row r="317" spans="1:11" x14ac:dyDescent="0.3">
      <c r="A317" s="149" t="s">
        <v>2365</v>
      </c>
      <c r="B317" s="73">
        <v>309</v>
      </c>
      <c r="C317" s="73" t="s">
        <v>877</v>
      </c>
      <c r="D317" s="124">
        <v>1.2</v>
      </c>
      <c r="E317" s="73"/>
      <c r="F317" s="73">
        <v>1</v>
      </c>
      <c r="G317" s="44">
        <v>52.14</v>
      </c>
      <c r="H317" s="44">
        <f t="shared" si="8"/>
        <v>2.3014959723820481E-2</v>
      </c>
      <c r="J317" s="83" t="s">
        <v>5893</v>
      </c>
      <c r="K317" s="83" t="s">
        <v>5894</v>
      </c>
    </row>
    <row r="318" spans="1:11" x14ac:dyDescent="0.3">
      <c r="A318" s="149" t="s">
        <v>2365</v>
      </c>
      <c r="B318" s="73">
        <v>310</v>
      </c>
      <c r="C318" s="86" t="s">
        <v>335</v>
      </c>
      <c r="D318" s="122">
        <v>15</v>
      </c>
      <c r="E318" s="73">
        <v>1</v>
      </c>
      <c r="F318" s="73">
        <v>1</v>
      </c>
      <c r="G318" s="44">
        <v>521.42999999999995</v>
      </c>
      <c r="H318" s="44">
        <f t="shared" si="8"/>
        <v>2.8767044473850759E-2</v>
      </c>
      <c r="J318" s="83" t="s">
        <v>5895</v>
      </c>
      <c r="K318" s="83" t="s">
        <v>5896</v>
      </c>
    </row>
    <row r="319" spans="1:11" x14ac:dyDescent="0.3">
      <c r="A319" s="149" t="s">
        <v>2365</v>
      </c>
      <c r="B319" s="73">
        <v>311</v>
      </c>
      <c r="C319" s="86" t="s">
        <v>5675</v>
      </c>
      <c r="D319" s="122">
        <v>0.41</v>
      </c>
      <c r="E319" s="73"/>
      <c r="F319" s="73">
        <v>1</v>
      </c>
      <c r="G319" s="44">
        <v>3</v>
      </c>
      <c r="H319" s="44">
        <f t="shared" si="8"/>
        <v>0.13666666666666666</v>
      </c>
      <c r="J319" s="83" t="s">
        <v>5897</v>
      </c>
      <c r="K319" s="83" t="s">
        <v>5898</v>
      </c>
    </row>
    <row r="320" spans="1:11" x14ac:dyDescent="0.3">
      <c r="A320" s="149" t="s">
        <v>2365</v>
      </c>
      <c r="B320" s="73">
        <v>312</v>
      </c>
      <c r="C320" s="86" t="s">
        <v>156</v>
      </c>
      <c r="D320" s="122">
        <v>0.39</v>
      </c>
      <c r="E320" s="73"/>
      <c r="F320" s="73">
        <v>1</v>
      </c>
      <c r="G320" s="44">
        <v>13.04</v>
      </c>
      <c r="H320" s="44">
        <f t="shared" si="8"/>
        <v>2.9907975460122704E-2</v>
      </c>
      <c r="J320" s="83" t="s">
        <v>5899</v>
      </c>
      <c r="K320" s="83" t="s">
        <v>1412</v>
      </c>
    </row>
    <row r="321" spans="1:11" x14ac:dyDescent="0.3">
      <c r="A321" s="149" t="s">
        <v>2365</v>
      </c>
      <c r="B321" s="73">
        <v>313</v>
      </c>
      <c r="C321" s="86" t="s">
        <v>134</v>
      </c>
      <c r="D321" s="122"/>
      <c r="E321" s="73">
        <v>1</v>
      </c>
      <c r="F321" s="73">
        <v>1</v>
      </c>
      <c r="G321" s="44">
        <v>521.42999999999995</v>
      </c>
      <c r="H321" s="44">
        <f t="shared" si="8"/>
        <v>0</v>
      </c>
      <c r="J321" s="83" t="s">
        <v>5900</v>
      </c>
      <c r="K321" s="83" t="s">
        <v>5901</v>
      </c>
    </row>
    <row r="322" spans="1:11" x14ac:dyDescent="0.3">
      <c r="A322" s="149" t="s">
        <v>4592</v>
      </c>
      <c r="B322" s="73">
        <v>314</v>
      </c>
      <c r="C322" s="86" t="s">
        <v>6969</v>
      </c>
      <c r="D322" s="122"/>
      <c r="E322" s="73"/>
      <c r="F322" s="73">
        <v>1</v>
      </c>
      <c r="G322" s="44">
        <v>521.42999999999995</v>
      </c>
      <c r="H322" s="44">
        <f t="shared" si="8"/>
        <v>0</v>
      </c>
      <c r="J322" s="83" t="s">
        <v>5693</v>
      </c>
      <c r="K322" s="83" t="s">
        <v>5902</v>
      </c>
    </row>
    <row r="323" spans="1:11" x14ac:dyDescent="0.3">
      <c r="A323" s="149" t="s">
        <v>4592</v>
      </c>
      <c r="B323" s="73">
        <v>315</v>
      </c>
      <c r="C323" s="86" t="s">
        <v>6970</v>
      </c>
      <c r="D323" s="122">
        <v>15</v>
      </c>
      <c r="E323" s="73"/>
      <c r="F323" s="73">
        <v>1</v>
      </c>
      <c r="G323" s="44">
        <v>521.42999999999995</v>
      </c>
      <c r="H323" s="44">
        <f t="shared" si="8"/>
        <v>2.8767044473850759E-2</v>
      </c>
      <c r="J323" s="83" t="s">
        <v>5695</v>
      </c>
      <c r="K323" s="83" t="s">
        <v>1206</v>
      </c>
    </row>
    <row r="324" spans="1:11" x14ac:dyDescent="0.3">
      <c r="A324" s="149" t="s">
        <v>4592</v>
      </c>
      <c r="B324" s="73">
        <v>316</v>
      </c>
      <c r="C324" s="86" t="s">
        <v>6975</v>
      </c>
      <c r="D324" s="122">
        <v>3.49</v>
      </c>
      <c r="E324" s="73">
        <v>25</v>
      </c>
      <c r="F324" s="73">
        <v>1</v>
      </c>
      <c r="G324" s="44">
        <v>1042.8599999999999</v>
      </c>
      <c r="H324" s="44">
        <f t="shared" si="8"/>
        <v>3.3465661737913052E-3</v>
      </c>
      <c r="J324" s="83" t="s">
        <v>5903</v>
      </c>
      <c r="K324" s="83" t="s">
        <v>1933</v>
      </c>
    </row>
    <row r="325" spans="1:11" x14ac:dyDescent="0.3">
      <c r="A325" s="149" t="s">
        <v>4592</v>
      </c>
      <c r="B325" s="73">
        <v>317</v>
      </c>
      <c r="C325" s="86" t="s">
        <v>6971</v>
      </c>
      <c r="D325" s="122">
        <v>26.15</v>
      </c>
      <c r="E325" s="73"/>
      <c r="F325" s="73">
        <v>3</v>
      </c>
      <c r="G325" s="44">
        <v>521.42999999999995</v>
      </c>
      <c r="H325" s="44">
        <f t="shared" si="8"/>
        <v>0.15045164259823945</v>
      </c>
      <c r="J325" s="83" t="s">
        <v>5696</v>
      </c>
      <c r="K325" s="83" t="s">
        <v>5697</v>
      </c>
    </row>
    <row r="326" spans="1:11" x14ac:dyDescent="0.3">
      <c r="A326" s="149" t="s">
        <v>4592</v>
      </c>
      <c r="B326" s="73">
        <v>318</v>
      </c>
      <c r="C326" s="86" t="s">
        <v>6972</v>
      </c>
      <c r="D326" s="122">
        <v>3</v>
      </c>
      <c r="E326" s="73">
        <v>1</v>
      </c>
      <c r="F326" s="73">
        <v>1</v>
      </c>
      <c r="G326" s="44">
        <v>1042.8599999999999</v>
      </c>
      <c r="H326" s="44">
        <f t="shared" si="8"/>
        <v>2.8767044473850759E-3</v>
      </c>
      <c r="J326" s="83" t="s">
        <v>5698</v>
      </c>
      <c r="K326" s="83" t="s">
        <v>1210</v>
      </c>
    </row>
    <row r="327" spans="1:11" x14ac:dyDescent="0.3">
      <c r="A327" s="149" t="s">
        <v>4592</v>
      </c>
      <c r="B327" s="73">
        <v>319</v>
      </c>
      <c r="C327" s="86" t="s">
        <v>6917</v>
      </c>
      <c r="D327" s="122">
        <v>5</v>
      </c>
      <c r="E327" s="73"/>
      <c r="F327" s="73">
        <v>1</v>
      </c>
      <c r="G327" s="44">
        <v>521.42999999999995</v>
      </c>
      <c r="H327" s="44">
        <f t="shared" si="8"/>
        <v>9.5890148246169198E-3</v>
      </c>
      <c r="J327" s="83" t="s">
        <v>5689</v>
      </c>
      <c r="K327" s="83" t="s">
        <v>5904</v>
      </c>
    </row>
    <row r="328" spans="1:11" x14ac:dyDescent="0.3">
      <c r="A328" s="149" t="s">
        <v>4592</v>
      </c>
      <c r="B328" s="73">
        <v>320</v>
      </c>
      <c r="C328" s="44" t="s">
        <v>6926</v>
      </c>
      <c r="D328" s="122">
        <v>6.5</v>
      </c>
      <c r="E328" s="73">
        <v>1</v>
      </c>
      <c r="F328" s="73">
        <v>3</v>
      </c>
      <c r="G328" s="44">
        <v>521.42999999999995</v>
      </c>
      <c r="H328" s="44">
        <f t="shared" si="8"/>
        <v>3.7397157816005985E-2</v>
      </c>
      <c r="J328" s="83" t="s">
        <v>5905</v>
      </c>
      <c r="K328" s="83" t="s">
        <v>5906</v>
      </c>
    </row>
    <row r="329" spans="1:11" x14ac:dyDescent="0.3">
      <c r="A329" s="149" t="s">
        <v>4592</v>
      </c>
      <c r="B329" s="73">
        <v>321</v>
      </c>
      <c r="C329" s="86" t="s">
        <v>166</v>
      </c>
      <c r="D329" s="122">
        <v>179</v>
      </c>
      <c r="E329" s="73">
        <v>1</v>
      </c>
      <c r="F329" s="73">
        <v>1</v>
      </c>
      <c r="G329" s="44">
        <v>521.42999999999995</v>
      </c>
      <c r="H329" s="44">
        <f t="shared" si="8"/>
        <v>0.34328673072128574</v>
      </c>
      <c r="J329" s="83" t="s">
        <v>5907</v>
      </c>
      <c r="K329" s="83" t="s">
        <v>5908</v>
      </c>
    </row>
    <row r="330" spans="1:11" x14ac:dyDescent="0.3">
      <c r="A330" s="149" t="s">
        <v>4592</v>
      </c>
      <c r="B330" s="73">
        <v>322</v>
      </c>
      <c r="C330" s="86" t="s">
        <v>167</v>
      </c>
      <c r="D330" s="122">
        <v>495</v>
      </c>
      <c r="E330" s="73"/>
      <c r="F330" s="73">
        <v>1</v>
      </c>
      <c r="G330" s="44">
        <v>417.14</v>
      </c>
      <c r="H330" s="44">
        <f t="shared" si="8"/>
        <v>1.1866519633696122</v>
      </c>
      <c r="J330" s="83" t="s">
        <v>5909</v>
      </c>
      <c r="K330" s="83" t="s">
        <v>5910</v>
      </c>
    </row>
    <row r="331" spans="1:11" x14ac:dyDescent="0.3">
      <c r="A331" s="149" t="s">
        <v>4592</v>
      </c>
      <c r="B331" s="73">
        <v>323</v>
      </c>
      <c r="C331" s="86" t="s">
        <v>168</v>
      </c>
      <c r="D331" s="122">
        <v>250.4</v>
      </c>
      <c r="E331" s="73"/>
      <c r="F331" s="73">
        <v>2</v>
      </c>
      <c r="G331" s="44">
        <v>1042.8599999999999</v>
      </c>
      <c r="H331" s="44">
        <f t="shared" si="8"/>
        <v>0.48021786241681536</v>
      </c>
      <c r="J331" s="83" t="s">
        <v>5911</v>
      </c>
      <c r="K331" s="83" t="s">
        <v>5912</v>
      </c>
    </row>
    <row r="332" spans="1:11" x14ac:dyDescent="0.3">
      <c r="A332" s="149" t="s">
        <v>4592</v>
      </c>
      <c r="B332" s="73">
        <v>324</v>
      </c>
      <c r="C332" s="86" t="s">
        <v>169</v>
      </c>
      <c r="D332" s="122">
        <v>0</v>
      </c>
      <c r="E332" s="73"/>
      <c r="F332" s="73"/>
      <c r="G332" s="44">
        <v>1042.8599999999999</v>
      </c>
      <c r="H332" s="44">
        <f t="shared" si="8"/>
        <v>0</v>
      </c>
      <c r="J332" s="83" t="s">
        <v>5913</v>
      </c>
      <c r="K332" s="83" t="s">
        <v>5914</v>
      </c>
    </row>
    <row r="333" spans="1:11" x14ac:dyDescent="0.3">
      <c r="A333" s="149" t="s">
        <v>4592</v>
      </c>
      <c r="B333" s="73">
        <v>325</v>
      </c>
      <c r="C333" s="86" t="s">
        <v>170</v>
      </c>
      <c r="D333" s="122">
        <v>0</v>
      </c>
      <c r="E333" s="73"/>
      <c r="F333" s="73"/>
      <c r="G333" s="44">
        <v>1042.8599999999999</v>
      </c>
      <c r="H333" s="44">
        <f t="shared" si="8"/>
        <v>0</v>
      </c>
      <c r="J333" s="83" t="s">
        <v>5915</v>
      </c>
      <c r="K333" s="83" t="s">
        <v>5914</v>
      </c>
    </row>
    <row r="334" spans="1:11" x14ac:dyDescent="0.3">
      <c r="A334" s="149" t="s">
        <v>4592</v>
      </c>
      <c r="B334" s="73">
        <v>326</v>
      </c>
      <c r="C334" s="86" t="s">
        <v>335</v>
      </c>
      <c r="D334" s="122">
        <v>40.950000000000003</v>
      </c>
      <c r="E334" s="73">
        <v>1</v>
      </c>
      <c r="F334" s="73">
        <v>1</v>
      </c>
      <c r="G334" s="44">
        <v>782.14</v>
      </c>
      <c r="H334" s="44">
        <f t="shared" si="8"/>
        <v>5.2356355639655308E-2</v>
      </c>
      <c r="J334" s="83" t="s">
        <v>5916</v>
      </c>
      <c r="K334" s="83" t="s">
        <v>5917</v>
      </c>
    </row>
    <row r="335" spans="1:11" x14ac:dyDescent="0.3">
      <c r="A335" s="149" t="s">
        <v>4592</v>
      </c>
      <c r="B335" s="73">
        <v>327</v>
      </c>
      <c r="C335" s="86" t="s">
        <v>101</v>
      </c>
      <c r="D335" s="122">
        <v>10</v>
      </c>
      <c r="E335" s="73">
        <v>1</v>
      </c>
      <c r="F335" s="73">
        <v>2</v>
      </c>
      <c r="G335" s="44">
        <v>260.70999999999998</v>
      </c>
      <c r="H335" s="44">
        <f t="shared" si="8"/>
        <v>7.6713589812435284E-2</v>
      </c>
      <c r="J335" s="83" t="s">
        <v>5918</v>
      </c>
      <c r="K335" s="83" t="s">
        <v>5919</v>
      </c>
    </row>
    <row r="336" spans="1:11" x14ac:dyDescent="0.3">
      <c r="A336" s="149" t="s">
        <v>4592</v>
      </c>
      <c r="B336" s="73">
        <v>328</v>
      </c>
      <c r="C336" s="86" t="s">
        <v>5171</v>
      </c>
      <c r="D336" s="122">
        <v>79</v>
      </c>
      <c r="E336" s="73"/>
      <c r="F336" s="73">
        <v>1</v>
      </c>
      <c r="G336" s="44">
        <v>521.42999999999995</v>
      </c>
      <c r="H336" s="44">
        <f t="shared" si="8"/>
        <v>0.15150643422894733</v>
      </c>
      <c r="J336" s="83" t="s">
        <v>5920</v>
      </c>
      <c r="K336" s="83" t="s">
        <v>5719</v>
      </c>
    </row>
    <row r="337" spans="1:11" x14ac:dyDescent="0.3">
      <c r="A337" s="149" t="s">
        <v>4592</v>
      </c>
      <c r="B337" s="73">
        <v>329</v>
      </c>
      <c r="C337" s="86" t="s">
        <v>520</v>
      </c>
      <c r="D337" s="122"/>
      <c r="E337" s="73">
        <v>1</v>
      </c>
      <c r="F337" s="73">
        <v>1</v>
      </c>
      <c r="G337" s="44">
        <v>521.42999999999995</v>
      </c>
      <c r="H337" s="44">
        <f t="shared" si="8"/>
        <v>0</v>
      </c>
      <c r="J337" s="83" t="s">
        <v>5921</v>
      </c>
      <c r="K337" s="83" t="s">
        <v>5922</v>
      </c>
    </row>
    <row r="338" spans="1:11" x14ac:dyDescent="0.3">
      <c r="A338" s="149" t="s">
        <v>4592</v>
      </c>
      <c r="B338" s="73">
        <v>330</v>
      </c>
      <c r="C338" s="86" t="s">
        <v>2425</v>
      </c>
      <c r="D338" s="122"/>
      <c r="E338" s="73">
        <v>1</v>
      </c>
      <c r="F338" s="73">
        <v>1</v>
      </c>
      <c r="G338" s="44">
        <v>521.42999999999995</v>
      </c>
      <c r="H338" s="44">
        <f t="shared" si="8"/>
        <v>0</v>
      </c>
      <c r="J338" s="83" t="s">
        <v>5921</v>
      </c>
      <c r="K338" s="83" t="s">
        <v>5923</v>
      </c>
    </row>
    <row r="339" spans="1:11" x14ac:dyDescent="0.3">
      <c r="A339" s="149" t="s">
        <v>4592</v>
      </c>
      <c r="B339" s="73">
        <v>331</v>
      </c>
      <c r="C339" s="86" t="s">
        <v>172</v>
      </c>
      <c r="D339" s="122"/>
      <c r="E339" s="73">
        <v>2</v>
      </c>
      <c r="F339" s="73">
        <v>2</v>
      </c>
      <c r="G339" s="44">
        <v>104.29</v>
      </c>
      <c r="H339" s="44">
        <f t="shared" si="8"/>
        <v>0</v>
      </c>
      <c r="J339" s="83" t="s">
        <v>5924</v>
      </c>
      <c r="K339" s="83" t="s">
        <v>5925</v>
      </c>
    </row>
    <row r="340" spans="1:11" x14ac:dyDescent="0.3">
      <c r="A340" s="149" t="s">
        <v>4592</v>
      </c>
      <c r="B340" s="73">
        <v>332</v>
      </c>
      <c r="C340" s="86" t="s">
        <v>174</v>
      </c>
      <c r="D340" s="122">
        <v>10</v>
      </c>
      <c r="E340" s="73"/>
      <c r="F340" s="73">
        <v>2</v>
      </c>
      <c r="G340" s="44">
        <v>260.70999999999998</v>
      </c>
      <c r="H340" s="44">
        <f t="shared" si="8"/>
        <v>7.6713589812435284E-2</v>
      </c>
      <c r="J340" s="83" t="s">
        <v>5926</v>
      </c>
      <c r="K340" s="83" t="s">
        <v>5927</v>
      </c>
    </row>
    <row r="341" spans="1:11" x14ac:dyDescent="0.3">
      <c r="A341" s="149" t="s">
        <v>4592</v>
      </c>
      <c r="B341" s="73">
        <v>333</v>
      </c>
      <c r="C341" s="86" t="s">
        <v>175</v>
      </c>
      <c r="D341" s="122">
        <v>14</v>
      </c>
      <c r="E341" s="73"/>
      <c r="F341" s="73">
        <v>2</v>
      </c>
      <c r="G341" s="44">
        <v>260.70999999999998</v>
      </c>
      <c r="H341" s="44">
        <f t="shared" si="8"/>
        <v>0.10739902573740939</v>
      </c>
      <c r="J341" s="83" t="s">
        <v>5926</v>
      </c>
      <c r="K341" s="83" t="s">
        <v>5928</v>
      </c>
    </row>
    <row r="342" spans="1:11" x14ac:dyDescent="0.3">
      <c r="A342" s="149" t="s">
        <v>4592</v>
      </c>
      <c r="B342" s="73">
        <v>334</v>
      </c>
      <c r="C342" s="86" t="s">
        <v>176</v>
      </c>
      <c r="D342" s="122">
        <v>0</v>
      </c>
      <c r="E342" s="73">
        <v>2</v>
      </c>
      <c r="F342" s="73"/>
      <c r="G342" s="44">
        <v>260.70999999999998</v>
      </c>
      <c r="H342" s="44">
        <f t="shared" si="8"/>
        <v>0</v>
      </c>
      <c r="J342" s="83" t="s">
        <v>5929</v>
      </c>
      <c r="K342" s="83" t="s">
        <v>5930</v>
      </c>
    </row>
    <row r="343" spans="1:11" x14ac:dyDescent="0.3">
      <c r="A343" s="149" t="s">
        <v>4592</v>
      </c>
      <c r="B343" s="73">
        <v>335</v>
      </c>
      <c r="C343" s="86" t="s">
        <v>1413</v>
      </c>
      <c r="D343" s="122">
        <v>15.99</v>
      </c>
      <c r="E343" s="73"/>
      <c r="F343" s="73">
        <v>2</v>
      </c>
      <c r="G343" s="44">
        <v>260.70999999999998</v>
      </c>
      <c r="H343" s="44">
        <f t="shared" si="8"/>
        <v>0.12266503011008402</v>
      </c>
      <c r="J343" s="83" t="s">
        <v>5931</v>
      </c>
      <c r="K343" s="83" t="s">
        <v>5932</v>
      </c>
    </row>
    <row r="344" spans="1:11" x14ac:dyDescent="0.3">
      <c r="A344" s="73" t="s">
        <v>4592</v>
      </c>
      <c r="B344" s="73">
        <v>336</v>
      </c>
      <c r="C344" s="86" t="s">
        <v>316</v>
      </c>
      <c r="D344" s="122"/>
      <c r="E344" s="73"/>
      <c r="F344" s="73">
        <v>1</v>
      </c>
      <c r="G344" s="44">
        <v>365</v>
      </c>
      <c r="H344" s="44">
        <f t="shared" si="8"/>
        <v>0</v>
      </c>
      <c r="J344" s="83" t="s">
        <v>5933</v>
      </c>
      <c r="K344" s="83" t="s">
        <v>5706</v>
      </c>
    </row>
    <row r="345" spans="1:11" x14ac:dyDescent="0.3">
      <c r="A345" s="73" t="s">
        <v>4592</v>
      </c>
      <c r="B345" s="73">
        <v>337</v>
      </c>
      <c r="C345" s="86" t="s">
        <v>5676</v>
      </c>
      <c r="D345" s="122">
        <v>7</v>
      </c>
      <c r="E345" s="73">
        <v>20</v>
      </c>
      <c r="F345" s="73">
        <v>2</v>
      </c>
      <c r="G345" s="44">
        <v>521.42999999999995</v>
      </c>
      <c r="H345" s="44">
        <f t="shared" si="8"/>
        <v>2.6849241508927375E-2</v>
      </c>
      <c r="J345" s="83" t="s">
        <v>5934</v>
      </c>
      <c r="K345" s="83" t="s">
        <v>5935</v>
      </c>
    </row>
    <row r="346" spans="1:11" x14ac:dyDescent="0.3">
      <c r="A346" s="73" t="s">
        <v>4592</v>
      </c>
      <c r="B346" s="73">
        <v>338</v>
      </c>
      <c r="C346" s="86" t="s">
        <v>2994</v>
      </c>
      <c r="D346" s="122">
        <v>4.8</v>
      </c>
      <c r="E346" s="73">
        <v>2</v>
      </c>
      <c r="F346" s="73">
        <v>1</v>
      </c>
      <c r="G346" s="44">
        <v>521.42999999999995</v>
      </c>
      <c r="H346" s="44">
        <f t="shared" si="8"/>
        <v>9.205454231632243E-3</v>
      </c>
      <c r="J346" s="83" t="s">
        <v>5936</v>
      </c>
      <c r="K346" s="83" t="s">
        <v>5937</v>
      </c>
    </row>
    <row r="347" spans="1:11" x14ac:dyDescent="0.3">
      <c r="A347" s="73" t="s">
        <v>2928</v>
      </c>
      <c r="B347" s="73">
        <v>339</v>
      </c>
      <c r="C347" s="86" t="s">
        <v>6917</v>
      </c>
      <c r="D347" s="122">
        <v>5</v>
      </c>
      <c r="E347" s="73"/>
      <c r="F347" s="73">
        <v>1</v>
      </c>
      <c r="G347" s="44">
        <v>521.42999999999995</v>
      </c>
      <c r="H347" s="44">
        <f t="shared" si="8"/>
        <v>9.5890148246169198E-3</v>
      </c>
      <c r="J347" s="83" t="s">
        <v>5689</v>
      </c>
      <c r="K347" s="83" t="s">
        <v>5904</v>
      </c>
    </row>
    <row r="348" spans="1:11" x14ac:dyDescent="0.3">
      <c r="A348" s="73" t="s">
        <v>2928</v>
      </c>
      <c r="B348" s="73">
        <v>340</v>
      </c>
      <c r="C348" s="44" t="s">
        <v>6926</v>
      </c>
      <c r="D348" s="122">
        <v>6.5</v>
      </c>
      <c r="E348" s="73">
        <v>1</v>
      </c>
      <c r="F348" s="73">
        <v>2</v>
      </c>
      <c r="G348" s="44">
        <v>521.42999999999995</v>
      </c>
      <c r="H348" s="44">
        <f t="shared" si="8"/>
        <v>2.4931438544003991E-2</v>
      </c>
      <c r="J348" s="83" t="s">
        <v>5692</v>
      </c>
      <c r="K348" s="83" t="s">
        <v>5906</v>
      </c>
    </row>
    <row r="349" spans="1:11" x14ac:dyDescent="0.3">
      <c r="A349" s="73" t="s">
        <v>2928</v>
      </c>
      <c r="B349" s="73">
        <v>341</v>
      </c>
      <c r="C349" s="86" t="s">
        <v>6969</v>
      </c>
      <c r="D349" s="122"/>
      <c r="E349" s="73"/>
      <c r="F349" s="73">
        <v>1</v>
      </c>
      <c r="G349" s="44">
        <v>521.42999999999995</v>
      </c>
      <c r="H349" s="44">
        <f t="shared" si="8"/>
        <v>0</v>
      </c>
      <c r="J349" s="83" t="s">
        <v>5693</v>
      </c>
      <c r="K349" s="83" t="s">
        <v>5902</v>
      </c>
    </row>
    <row r="350" spans="1:11" x14ac:dyDescent="0.3">
      <c r="A350" s="73" t="s">
        <v>2928</v>
      </c>
      <c r="B350" s="73">
        <v>342</v>
      </c>
      <c r="C350" s="86" t="s">
        <v>6970</v>
      </c>
      <c r="D350" s="122">
        <v>15</v>
      </c>
      <c r="E350" s="73"/>
      <c r="F350" s="73">
        <v>1</v>
      </c>
      <c r="G350" s="44">
        <v>521.42999999999995</v>
      </c>
      <c r="H350" s="44">
        <f t="shared" si="8"/>
        <v>2.8767044473850759E-2</v>
      </c>
      <c r="J350" s="83" t="s">
        <v>5695</v>
      </c>
      <c r="K350" s="83" t="s">
        <v>1206</v>
      </c>
    </row>
    <row r="351" spans="1:11" x14ac:dyDescent="0.3">
      <c r="A351" s="73" t="s">
        <v>2928</v>
      </c>
      <c r="B351" s="73">
        <v>343</v>
      </c>
      <c r="C351" s="86" t="s">
        <v>6975</v>
      </c>
      <c r="D351" s="122">
        <v>3.49</v>
      </c>
      <c r="E351" s="73">
        <v>25</v>
      </c>
      <c r="F351" s="73">
        <v>1</v>
      </c>
      <c r="G351" s="44">
        <v>1042.8599999999999</v>
      </c>
      <c r="H351" s="44">
        <f t="shared" si="8"/>
        <v>3.3465661737913052E-3</v>
      </c>
      <c r="J351" s="83" t="s">
        <v>5903</v>
      </c>
      <c r="K351" s="83" t="s">
        <v>1933</v>
      </c>
    </row>
    <row r="352" spans="1:11" x14ac:dyDescent="0.3">
      <c r="A352" s="73" t="s">
        <v>2928</v>
      </c>
      <c r="B352" s="73">
        <v>344</v>
      </c>
      <c r="C352" s="86" t="s">
        <v>6971</v>
      </c>
      <c r="D352" s="122">
        <v>26.15</v>
      </c>
      <c r="E352" s="73"/>
      <c r="F352" s="73">
        <v>3</v>
      </c>
      <c r="G352" s="44">
        <v>521.42999999999995</v>
      </c>
      <c r="H352" s="44">
        <f t="shared" si="8"/>
        <v>0.15045164259823945</v>
      </c>
      <c r="J352" s="83" t="s">
        <v>5696</v>
      </c>
      <c r="K352" s="83" t="s">
        <v>5697</v>
      </c>
    </row>
    <row r="353" spans="1:11" x14ac:dyDescent="0.3">
      <c r="A353" s="73" t="s">
        <v>2928</v>
      </c>
      <c r="B353" s="73">
        <v>345</v>
      </c>
      <c r="C353" s="86" t="s">
        <v>6972</v>
      </c>
      <c r="D353" s="122">
        <v>3</v>
      </c>
      <c r="E353" s="73">
        <v>1</v>
      </c>
      <c r="F353" s="73">
        <v>1</v>
      </c>
      <c r="G353" s="44">
        <v>1042.8599999999999</v>
      </c>
      <c r="H353" s="44">
        <f t="shared" si="8"/>
        <v>2.8767044473850759E-3</v>
      </c>
      <c r="J353" s="83" t="s">
        <v>5698</v>
      </c>
      <c r="K353" s="83" t="s">
        <v>1210</v>
      </c>
    </row>
    <row r="354" spans="1:11" x14ac:dyDescent="0.3">
      <c r="A354" s="73" t="s">
        <v>2928</v>
      </c>
      <c r="B354" s="73">
        <v>346</v>
      </c>
      <c r="C354" s="86" t="s">
        <v>5677</v>
      </c>
      <c r="D354" s="122">
        <v>179</v>
      </c>
      <c r="E354" s="73"/>
      <c r="F354" s="73">
        <v>1</v>
      </c>
      <c r="G354" s="44">
        <v>521.42999999999995</v>
      </c>
      <c r="H354" s="44">
        <f t="shared" si="8"/>
        <v>0.34328673072128574</v>
      </c>
      <c r="J354" s="83" t="s">
        <v>5938</v>
      </c>
      <c r="K354" s="83" t="s">
        <v>5939</v>
      </c>
    </row>
    <row r="355" spans="1:11" x14ac:dyDescent="0.3">
      <c r="A355" s="73" t="s">
        <v>2928</v>
      </c>
      <c r="B355" s="73">
        <v>347</v>
      </c>
      <c r="C355" s="86" t="s">
        <v>333</v>
      </c>
      <c r="D355" s="122">
        <v>255</v>
      </c>
      <c r="E355" s="73"/>
      <c r="F355" s="73">
        <v>1</v>
      </c>
      <c r="G355" s="44">
        <v>521.42999999999995</v>
      </c>
      <c r="H355" s="44">
        <f t="shared" si="8"/>
        <v>0.4890397560554629</v>
      </c>
      <c r="J355" s="83" t="s">
        <v>5940</v>
      </c>
      <c r="K355" s="83" t="s">
        <v>5941</v>
      </c>
    </row>
    <row r="356" spans="1:11" x14ac:dyDescent="0.3">
      <c r="A356" s="73" t="s">
        <v>2928</v>
      </c>
      <c r="B356" s="73">
        <v>348</v>
      </c>
      <c r="C356" s="86" t="s">
        <v>5678</v>
      </c>
      <c r="D356" s="122">
        <v>12.99</v>
      </c>
      <c r="E356" s="73"/>
      <c r="F356" s="73">
        <v>1</v>
      </c>
      <c r="G356" s="44">
        <v>521.42999999999995</v>
      </c>
      <c r="H356" s="44">
        <f t="shared" si="8"/>
        <v>2.4912260514354759E-2</v>
      </c>
      <c r="J356" s="83" t="s">
        <v>5942</v>
      </c>
      <c r="K356" s="83" t="s">
        <v>5943</v>
      </c>
    </row>
    <row r="357" spans="1:11" x14ac:dyDescent="0.3">
      <c r="A357" s="73" t="s">
        <v>2928</v>
      </c>
      <c r="B357" s="73">
        <v>349</v>
      </c>
      <c r="C357" s="86" t="s">
        <v>170</v>
      </c>
      <c r="D357" s="122"/>
      <c r="E357" s="73">
        <v>1</v>
      </c>
      <c r="F357" s="73">
        <v>1</v>
      </c>
      <c r="G357" s="44">
        <v>521.42999999999995</v>
      </c>
      <c r="H357" s="44">
        <f t="shared" si="8"/>
        <v>0</v>
      </c>
      <c r="J357" s="83" t="s">
        <v>5944</v>
      </c>
      <c r="K357" s="83" t="s">
        <v>5945</v>
      </c>
    </row>
    <row r="358" spans="1:11" x14ac:dyDescent="0.3">
      <c r="A358" s="73" t="s">
        <v>2928</v>
      </c>
      <c r="B358" s="73">
        <v>350</v>
      </c>
      <c r="C358" s="86" t="s">
        <v>101</v>
      </c>
      <c r="D358" s="122">
        <v>10</v>
      </c>
      <c r="E358" s="73">
        <v>1</v>
      </c>
      <c r="F358" s="73">
        <v>1</v>
      </c>
      <c r="G358" s="44">
        <v>521.42999999999995</v>
      </c>
      <c r="H358" s="44">
        <f t="shared" si="8"/>
        <v>1.917802964923384E-2</v>
      </c>
      <c r="J358" s="83" t="s">
        <v>5918</v>
      </c>
      <c r="K358" s="83" t="s">
        <v>5919</v>
      </c>
    </row>
    <row r="359" spans="1:11" x14ac:dyDescent="0.3">
      <c r="A359" s="73" t="s">
        <v>2928</v>
      </c>
      <c r="B359" s="73">
        <v>351</v>
      </c>
      <c r="C359" s="73" t="s">
        <v>171</v>
      </c>
      <c r="D359" s="124"/>
      <c r="E359" s="73"/>
      <c r="F359" s="73">
        <v>1</v>
      </c>
      <c r="G359" s="44">
        <v>521.42999999999995</v>
      </c>
      <c r="H359" s="44">
        <f t="shared" si="8"/>
        <v>0</v>
      </c>
      <c r="J359" s="83" t="s">
        <v>5946</v>
      </c>
      <c r="K359" s="83" t="s">
        <v>5947</v>
      </c>
    </row>
    <row r="360" spans="1:11" x14ac:dyDescent="0.3">
      <c r="A360" s="73" t="s">
        <v>2928</v>
      </c>
      <c r="B360" s="73">
        <v>352</v>
      </c>
      <c r="C360" s="73" t="s">
        <v>3946</v>
      </c>
      <c r="D360" s="124">
        <v>10</v>
      </c>
      <c r="E360" s="73"/>
      <c r="F360" s="73">
        <v>1</v>
      </c>
      <c r="G360" s="44">
        <v>521.42999999999995</v>
      </c>
      <c r="H360" s="44">
        <f t="shared" si="8"/>
        <v>1.917802964923384E-2</v>
      </c>
      <c r="J360" s="83" t="s">
        <v>5948</v>
      </c>
      <c r="K360" s="83" t="s">
        <v>5927</v>
      </c>
    </row>
    <row r="361" spans="1:11" x14ac:dyDescent="0.3">
      <c r="A361" s="73" t="s">
        <v>2928</v>
      </c>
      <c r="B361" s="73">
        <v>353</v>
      </c>
      <c r="C361" s="73" t="s">
        <v>175</v>
      </c>
      <c r="D361" s="124">
        <v>14</v>
      </c>
      <c r="E361" s="73"/>
      <c r="F361" s="73">
        <v>1</v>
      </c>
      <c r="G361" s="44">
        <v>521.42999999999995</v>
      </c>
      <c r="H361" s="44">
        <f t="shared" si="8"/>
        <v>2.6849241508927375E-2</v>
      </c>
      <c r="J361" s="83" t="s">
        <v>5949</v>
      </c>
      <c r="K361" s="83" t="s">
        <v>5950</v>
      </c>
    </row>
    <row r="362" spans="1:11" x14ac:dyDescent="0.3">
      <c r="A362" s="73" t="s">
        <v>2928</v>
      </c>
      <c r="B362" s="73">
        <v>354</v>
      </c>
      <c r="C362" s="73" t="s">
        <v>5679</v>
      </c>
      <c r="D362" s="124"/>
      <c r="E362" s="73">
        <v>2</v>
      </c>
      <c r="F362" s="73">
        <v>2</v>
      </c>
      <c r="G362" s="44">
        <v>521.42999999999995</v>
      </c>
      <c r="H362" s="44">
        <f t="shared" si="8"/>
        <v>0</v>
      </c>
      <c r="J362" s="83" t="s">
        <v>5951</v>
      </c>
      <c r="K362" s="83" t="s">
        <v>5925</v>
      </c>
    </row>
    <row r="363" spans="1:11" x14ac:dyDescent="0.3">
      <c r="A363" s="73" t="s">
        <v>2928</v>
      </c>
      <c r="B363" s="73">
        <v>355</v>
      </c>
      <c r="C363" s="73" t="s">
        <v>176</v>
      </c>
      <c r="D363" s="124">
        <v>0</v>
      </c>
      <c r="E363" s="73"/>
      <c r="F363" s="73"/>
      <c r="G363" s="44">
        <v>521.42999999999995</v>
      </c>
      <c r="H363" s="44">
        <f t="shared" si="8"/>
        <v>0</v>
      </c>
      <c r="J363" s="83" t="s">
        <v>5952</v>
      </c>
      <c r="K363" s="83" t="s">
        <v>5930</v>
      </c>
    </row>
    <row r="364" spans="1:11" x14ac:dyDescent="0.3">
      <c r="A364" s="73" t="s">
        <v>2269</v>
      </c>
      <c r="B364" s="73">
        <v>356</v>
      </c>
      <c r="C364" s="73" t="s">
        <v>343</v>
      </c>
      <c r="D364" s="124">
        <v>220.94</v>
      </c>
      <c r="E364" s="73"/>
      <c r="F364" s="73">
        <v>1</v>
      </c>
      <c r="G364" s="44">
        <v>521.42999999999995</v>
      </c>
      <c r="H364" s="44">
        <f t="shared" si="8"/>
        <v>0.42371938707017243</v>
      </c>
      <c r="J364" s="83" t="s">
        <v>5953</v>
      </c>
      <c r="K364" s="83" t="s">
        <v>5954</v>
      </c>
    </row>
    <row r="365" spans="1:11" x14ac:dyDescent="0.3">
      <c r="A365" s="73" t="s">
        <v>2935</v>
      </c>
      <c r="B365" s="73">
        <v>357</v>
      </c>
      <c r="C365" s="73" t="s">
        <v>343</v>
      </c>
      <c r="D365" s="124">
        <v>494.06</v>
      </c>
      <c r="E365" s="73"/>
      <c r="F365" s="73">
        <v>1</v>
      </c>
      <c r="G365" s="44">
        <v>521.42999999999995</v>
      </c>
      <c r="H365" s="44">
        <f t="shared" si="8"/>
        <v>0.94750973285004703</v>
      </c>
      <c r="J365" s="83" t="s">
        <v>5955</v>
      </c>
      <c r="K365" s="83" t="s">
        <v>5956</v>
      </c>
    </row>
    <row r="366" spans="1:11" x14ac:dyDescent="0.3">
      <c r="A366" s="73" t="s">
        <v>4592</v>
      </c>
      <c r="B366" s="73">
        <v>358</v>
      </c>
      <c r="C366" s="73" t="s">
        <v>343</v>
      </c>
      <c r="D366" s="124">
        <v>271.18</v>
      </c>
      <c r="E366" s="73"/>
      <c r="F366" s="73">
        <v>1</v>
      </c>
      <c r="G366" s="44">
        <v>521.42999999999995</v>
      </c>
      <c r="H366" s="44">
        <f t="shared" si="8"/>
        <v>0.52006980802792324</v>
      </c>
      <c r="J366" s="156" t="s">
        <v>5957</v>
      </c>
      <c r="K366" s="83" t="s">
        <v>5958</v>
      </c>
    </row>
    <row r="367" spans="1:11" x14ac:dyDescent="0.3">
      <c r="A367" s="149" t="s">
        <v>2928</v>
      </c>
      <c r="B367" s="73">
        <v>359</v>
      </c>
      <c r="C367" s="73" t="s">
        <v>343</v>
      </c>
      <c r="D367" s="124">
        <v>271.18</v>
      </c>
      <c r="E367" s="73"/>
      <c r="F367" s="73">
        <v>1</v>
      </c>
      <c r="G367" s="44">
        <v>521.42999999999995</v>
      </c>
      <c r="H367" s="44">
        <f t="shared" si="8"/>
        <v>0.52006980802792324</v>
      </c>
      <c r="J367" s="83" t="s">
        <v>5957</v>
      </c>
      <c r="K367" s="83" t="s">
        <v>5958</v>
      </c>
    </row>
    <row r="368" spans="1:11" x14ac:dyDescent="0.3">
      <c r="A368" s="149" t="s">
        <v>2929</v>
      </c>
      <c r="B368" s="73">
        <v>360</v>
      </c>
      <c r="C368" s="104" t="s">
        <v>5652</v>
      </c>
      <c r="D368" s="122">
        <v>86</v>
      </c>
      <c r="E368" s="73">
        <v>1</v>
      </c>
      <c r="F368" s="73">
        <v>1</v>
      </c>
      <c r="G368" s="44">
        <v>260.70999999999998</v>
      </c>
      <c r="H368" s="44">
        <f t="shared" ref="H368:H377" si="9">(D368*F368)/G368</f>
        <v>0.32986843619347173</v>
      </c>
      <c r="J368" s="83" t="s">
        <v>5959</v>
      </c>
      <c r="K368" s="83" t="s">
        <v>5960</v>
      </c>
    </row>
    <row r="369" spans="1:11" x14ac:dyDescent="0.3">
      <c r="A369" s="149" t="s">
        <v>2929</v>
      </c>
      <c r="B369" s="73">
        <v>361</v>
      </c>
      <c r="C369" s="86" t="s">
        <v>5653</v>
      </c>
      <c r="D369" s="122">
        <v>0</v>
      </c>
      <c r="E369" s="73"/>
      <c r="F369" s="73">
        <v>2</v>
      </c>
      <c r="G369" s="44">
        <v>260.70999999999998</v>
      </c>
      <c r="H369" s="44">
        <f t="shared" si="9"/>
        <v>0</v>
      </c>
      <c r="J369" s="83" t="s">
        <v>5959</v>
      </c>
      <c r="K369" s="83" t="s">
        <v>5961</v>
      </c>
    </row>
    <row r="370" spans="1:11" x14ac:dyDescent="0.3">
      <c r="A370" s="149" t="s">
        <v>2929</v>
      </c>
      <c r="B370" s="73">
        <v>362</v>
      </c>
      <c r="C370" s="104" t="s">
        <v>521</v>
      </c>
      <c r="D370" s="122">
        <v>5</v>
      </c>
      <c r="E370" s="73"/>
      <c r="F370" s="73">
        <v>1</v>
      </c>
      <c r="G370" s="44">
        <v>521.42999999999995</v>
      </c>
      <c r="H370" s="44">
        <f t="shared" si="9"/>
        <v>9.5890148246169198E-3</v>
      </c>
      <c r="J370" s="83" t="s">
        <v>5962</v>
      </c>
      <c r="K370" s="83" t="s">
        <v>5963</v>
      </c>
    </row>
    <row r="371" spans="1:11" x14ac:dyDescent="0.3">
      <c r="A371" s="73" t="s">
        <v>2929</v>
      </c>
      <c r="B371" s="73">
        <v>363</v>
      </c>
      <c r="C371" s="73" t="s">
        <v>522</v>
      </c>
      <c r="D371" s="124">
        <v>7</v>
      </c>
      <c r="E371" s="73"/>
      <c r="F371" s="73">
        <v>1</v>
      </c>
      <c r="G371" s="44">
        <v>521.42999999999995</v>
      </c>
      <c r="H371" s="44">
        <f t="shared" si="9"/>
        <v>1.3424620754463688E-2</v>
      </c>
      <c r="J371" s="156" t="s">
        <v>5964</v>
      </c>
      <c r="K371" s="83" t="s">
        <v>5965</v>
      </c>
    </row>
    <row r="372" spans="1:11" x14ac:dyDescent="0.3">
      <c r="A372" s="73"/>
      <c r="B372" s="73">
        <v>364</v>
      </c>
      <c r="C372" s="73" t="s">
        <v>179</v>
      </c>
      <c r="D372" s="124"/>
      <c r="E372" s="73"/>
      <c r="F372" s="73">
        <v>1</v>
      </c>
      <c r="G372" s="44">
        <v>52.142857139999997</v>
      </c>
      <c r="H372" s="44">
        <f t="shared" si="9"/>
        <v>0</v>
      </c>
      <c r="J372" s="156" t="s">
        <v>5966</v>
      </c>
    </row>
    <row r="373" spans="1:11" x14ac:dyDescent="0.3">
      <c r="A373" s="149"/>
      <c r="B373" s="73">
        <v>365</v>
      </c>
      <c r="C373" s="73" t="s">
        <v>523</v>
      </c>
      <c r="D373" s="124">
        <v>34.99</v>
      </c>
      <c r="E373" s="73"/>
      <c r="F373" s="73">
        <v>1</v>
      </c>
      <c r="G373" s="44">
        <v>521.42857140000001</v>
      </c>
      <c r="H373" s="44">
        <f t="shared" si="9"/>
        <v>6.7104109592718036E-2</v>
      </c>
      <c r="J373" s="156" t="s">
        <v>5967</v>
      </c>
      <c r="K373" s="83" t="s">
        <v>5968</v>
      </c>
    </row>
    <row r="374" spans="1:11" x14ac:dyDescent="0.3">
      <c r="A374" s="73"/>
      <c r="B374" s="73">
        <v>366</v>
      </c>
      <c r="C374" s="73" t="s">
        <v>524</v>
      </c>
      <c r="D374" s="124">
        <v>0</v>
      </c>
      <c r="E374" s="73"/>
      <c r="F374" s="73">
        <v>2</v>
      </c>
      <c r="G374" s="44">
        <v>104.29</v>
      </c>
      <c r="H374" s="44">
        <f t="shared" si="9"/>
        <v>0</v>
      </c>
      <c r="J374" s="83" t="s">
        <v>5969</v>
      </c>
      <c r="K374" s="83" t="s">
        <v>5970</v>
      </c>
    </row>
    <row r="375" spans="1:11" x14ac:dyDescent="0.3">
      <c r="A375" s="69"/>
      <c r="B375" s="73">
        <v>367</v>
      </c>
      <c r="C375" s="86" t="s">
        <v>180</v>
      </c>
      <c r="D375" s="122">
        <v>25.5</v>
      </c>
      <c r="E375" s="73"/>
      <c r="F375" s="73">
        <v>2</v>
      </c>
      <c r="G375" s="44">
        <v>4.3499999999999996</v>
      </c>
      <c r="H375" s="44">
        <f t="shared" si="9"/>
        <v>11.724137931034484</v>
      </c>
      <c r="J375" s="83" t="s">
        <v>5971</v>
      </c>
      <c r="K375" s="83" t="s">
        <v>5972</v>
      </c>
    </row>
    <row r="376" spans="1:11" x14ac:dyDescent="0.3">
      <c r="A376" s="69"/>
      <c r="B376" s="73">
        <v>368</v>
      </c>
      <c r="C376" s="86" t="s">
        <v>337</v>
      </c>
      <c r="D376" s="122">
        <v>25.41</v>
      </c>
      <c r="E376" s="73"/>
      <c r="F376" s="73">
        <v>1</v>
      </c>
      <c r="G376" s="44">
        <v>4.345238095</v>
      </c>
      <c r="H376" s="44">
        <f t="shared" si="9"/>
        <v>5.8477808222382341</v>
      </c>
      <c r="J376" s="83" t="s">
        <v>5973</v>
      </c>
      <c r="K376" s="83" t="s">
        <v>5974</v>
      </c>
    </row>
    <row r="377" spans="1:11" x14ac:dyDescent="0.3">
      <c r="A377" s="69"/>
      <c r="B377" s="73">
        <v>369</v>
      </c>
      <c r="C377" s="86" t="s">
        <v>338</v>
      </c>
      <c r="D377" s="122"/>
      <c r="E377" s="73"/>
      <c r="F377" s="73">
        <v>1</v>
      </c>
      <c r="G377" s="44">
        <v>4.345238095</v>
      </c>
      <c r="H377" s="44">
        <f t="shared" si="9"/>
        <v>0</v>
      </c>
      <c r="J377" s="83" t="s">
        <v>5975</v>
      </c>
    </row>
    <row r="378" spans="1:11" x14ac:dyDescent="0.3">
      <c r="A378" s="69"/>
      <c r="B378" s="73"/>
      <c r="C378" s="86"/>
      <c r="D378" s="122"/>
      <c r="E378" s="73"/>
      <c r="F378" s="73"/>
      <c r="G378" s="44"/>
      <c r="H378" s="44"/>
    </row>
    <row r="379" spans="1:11" x14ac:dyDescent="0.3">
      <c r="A379" s="69" t="s">
        <v>344</v>
      </c>
      <c r="B379" s="73"/>
      <c r="C379" s="86"/>
      <c r="D379" s="122"/>
      <c r="E379" s="73"/>
      <c r="F379" s="73"/>
      <c r="G379" s="44"/>
      <c r="H379" s="44"/>
    </row>
    <row r="380" spans="1:11" x14ac:dyDescent="0.3">
      <c r="A380" s="149" t="s">
        <v>5976</v>
      </c>
      <c r="B380" s="73">
        <v>370</v>
      </c>
      <c r="C380" s="73" t="s">
        <v>5977</v>
      </c>
      <c r="D380" s="151">
        <v>22.5</v>
      </c>
      <c r="E380" s="73"/>
      <c r="F380" s="73">
        <v>1</v>
      </c>
      <c r="G380" s="135">
        <v>6</v>
      </c>
      <c r="H380" s="44">
        <f t="shared" ref="H380:H443" si="10">(D380*F380)/G380</f>
        <v>3.75</v>
      </c>
      <c r="J380" s="83" t="s">
        <v>5989</v>
      </c>
    </row>
    <row r="381" spans="1:11" x14ac:dyDescent="0.3">
      <c r="A381" s="149" t="s">
        <v>5976</v>
      </c>
      <c r="B381" s="73">
        <v>371</v>
      </c>
      <c r="C381" s="73" t="s">
        <v>247</v>
      </c>
      <c r="D381" s="151">
        <v>12.99</v>
      </c>
      <c r="E381" s="73"/>
      <c r="F381" s="73">
        <v>1</v>
      </c>
      <c r="G381" s="135">
        <v>260.7142857</v>
      </c>
      <c r="H381" s="44">
        <f t="shared" si="10"/>
        <v>4.9824657536976694E-2</v>
      </c>
      <c r="J381" s="83" t="s">
        <v>5990</v>
      </c>
      <c r="K381" s="83" t="s">
        <v>5991</v>
      </c>
    </row>
    <row r="382" spans="1:11" x14ac:dyDescent="0.3">
      <c r="A382" s="149" t="s">
        <v>5978</v>
      </c>
      <c r="B382" s="73">
        <v>372</v>
      </c>
      <c r="C382" s="73" t="s">
        <v>4119</v>
      </c>
      <c r="D382" s="151">
        <v>1.75</v>
      </c>
      <c r="E382" s="73">
        <v>2</v>
      </c>
      <c r="F382" s="73">
        <v>1</v>
      </c>
      <c r="G382" s="135">
        <v>8.69047619</v>
      </c>
      <c r="H382" s="44">
        <f t="shared" si="10"/>
        <v>0.20136986302473259</v>
      </c>
      <c r="J382" s="83" t="s">
        <v>5992</v>
      </c>
      <c r="K382" s="83" t="s">
        <v>5993</v>
      </c>
    </row>
    <row r="383" spans="1:11" x14ac:dyDescent="0.3">
      <c r="A383" s="149" t="s">
        <v>3395</v>
      </c>
      <c r="B383" s="73">
        <v>373</v>
      </c>
      <c r="C383" s="73" t="s">
        <v>189</v>
      </c>
      <c r="D383" s="151">
        <v>1.75</v>
      </c>
      <c r="E383" s="73">
        <v>4</v>
      </c>
      <c r="F383" s="73">
        <v>1</v>
      </c>
      <c r="G383" s="135">
        <v>1</v>
      </c>
      <c r="H383" s="44">
        <f t="shared" si="10"/>
        <v>1.75</v>
      </c>
      <c r="J383" s="83" t="s">
        <v>5994</v>
      </c>
      <c r="K383" s="83" t="s">
        <v>5995</v>
      </c>
    </row>
    <row r="384" spans="1:11" x14ac:dyDescent="0.3">
      <c r="A384" s="149" t="s">
        <v>3395</v>
      </c>
      <c r="B384" s="73">
        <v>374</v>
      </c>
      <c r="C384" s="73" t="s">
        <v>190</v>
      </c>
      <c r="D384" s="151">
        <v>1</v>
      </c>
      <c r="E384" s="73"/>
      <c r="F384" s="73">
        <v>1</v>
      </c>
      <c r="G384" s="135">
        <v>4.345238095</v>
      </c>
      <c r="H384" s="44">
        <f t="shared" si="10"/>
        <v>0.23013698631398011</v>
      </c>
      <c r="J384" s="83" t="s">
        <v>2426</v>
      </c>
      <c r="K384" s="83" t="s">
        <v>5996</v>
      </c>
    </row>
    <row r="385" spans="1:11" x14ac:dyDescent="0.3">
      <c r="A385" s="149" t="s">
        <v>5976</v>
      </c>
      <c r="B385" s="73">
        <v>375</v>
      </c>
      <c r="C385" s="73" t="s">
        <v>199</v>
      </c>
      <c r="D385" s="151">
        <v>1.75</v>
      </c>
      <c r="E385" s="73">
        <v>4</v>
      </c>
      <c r="F385" s="73">
        <v>1</v>
      </c>
      <c r="G385" s="135">
        <v>34.76190476</v>
      </c>
      <c r="H385" s="44">
        <f t="shared" si="10"/>
        <v>5.0342465756183147E-2</v>
      </c>
      <c r="J385" s="83" t="s">
        <v>5997</v>
      </c>
      <c r="K385" s="83" t="s">
        <v>5998</v>
      </c>
    </row>
    <row r="386" spans="1:11" x14ac:dyDescent="0.3">
      <c r="A386" s="149" t="s">
        <v>5976</v>
      </c>
      <c r="B386" s="73">
        <v>376</v>
      </c>
      <c r="C386" s="73" t="s">
        <v>575</v>
      </c>
      <c r="D386" s="151">
        <v>0.89</v>
      </c>
      <c r="E386" s="73"/>
      <c r="F386" s="73">
        <v>1</v>
      </c>
      <c r="G386" s="135">
        <v>26.071428569999998</v>
      </c>
      <c r="H386" s="44">
        <f t="shared" si="10"/>
        <v>3.4136986303240385E-2</v>
      </c>
      <c r="J386" s="83" t="s">
        <v>5999</v>
      </c>
      <c r="K386" s="83" t="s">
        <v>6000</v>
      </c>
    </row>
    <row r="387" spans="1:11" x14ac:dyDescent="0.3">
      <c r="A387" s="149" t="s">
        <v>5976</v>
      </c>
      <c r="B387" s="73">
        <v>377</v>
      </c>
      <c r="C387" s="73" t="s">
        <v>196</v>
      </c>
      <c r="D387" s="151">
        <f>VLOOKUP(C387,'[1]TESCO HOUSEHOLD'!$B$3:$H$79,6,FALSE)</f>
        <v>0.47</v>
      </c>
      <c r="E387" s="73"/>
      <c r="F387" s="73">
        <v>1</v>
      </c>
      <c r="G387" s="135">
        <v>4.345238095</v>
      </c>
      <c r="H387" s="44">
        <f t="shared" si="10"/>
        <v>0.10816438356757065</v>
      </c>
      <c r="J387" s="83" t="s">
        <v>6001</v>
      </c>
      <c r="K387" s="83" t="s">
        <v>6002</v>
      </c>
    </row>
    <row r="388" spans="1:11" x14ac:dyDescent="0.3">
      <c r="A388" s="149" t="s">
        <v>5976</v>
      </c>
      <c r="B388" s="73">
        <v>378</v>
      </c>
      <c r="C388" s="73" t="s">
        <v>194</v>
      </c>
      <c r="D388" s="151">
        <v>2</v>
      </c>
      <c r="E388" s="73"/>
      <c r="F388" s="73">
        <v>1</v>
      </c>
      <c r="G388" s="135">
        <v>4.345238095</v>
      </c>
      <c r="H388" s="44">
        <f t="shared" si="10"/>
        <v>0.46027397262796022</v>
      </c>
      <c r="J388" s="83" t="s">
        <v>6003</v>
      </c>
      <c r="K388" s="83" t="s">
        <v>1504</v>
      </c>
    </row>
    <row r="389" spans="1:11" x14ac:dyDescent="0.3">
      <c r="A389" s="73" t="s">
        <v>5976</v>
      </c>
      <c r="B389" s="73">
        <v>379</v>
      </c>
      <c r="C389" s="73" t="s">
        <v>195</v>
      </c>
      <c r="D389" s="151">
        <v>1.2</v>
      </c>
      <c r="E389" s="73">
        <v>5</v>
      </c>
      <c r="F389" s="73">
        <v>1</v>
      </c>
      <c r="G389" s="135">
        <v>43.452380949999998</v>
      </c>
      <c r="H389" s="44">
        <f t="shared" si="10"/>
        <v>2.7616438357677613E-2</v>
      </c>
      <c r="J389" s="83" t="s">
        <v>6004</v>
      </c>
      <c r="K389" s="83" t="s">
        <v>6005</v>
      </c>
    </row>
    <row r="390" spans="1:11" x14ac:dyDescent="0.3">
      <c r="A390" s="73" t="s">
        <v>5976</v>
      </c>
      <c r="B390" s="73">
        <v>380</v>
      </c>
      <c r="C390" s="73" t="s">
        <v>563</v>
      </c>
      <c r="D390" s="151">
        <v>0.99</v>
      </c>
      <c r="E390" s="73">
        <v>30</v>
      </c>
      <c r="F390" s="73">
        <v>1</v>
      </c>
      <c r="G390" s="135">
        <v>4.345238095</v>
      </c>
      <c r="H390" s="44">
        <f t="shared" si="10"/>
        <v>0.2278356164508403</v>
      </c>
      <c r="J390" s="83" t="s">
        <v>6006</v>
      </c>
      <c r="K390" s="83" t="s">
        <v>6007</v>
      </c>
    </row>
    <row r="391" spans="1:11" x14ac:dyDescent="0.3">
      <c r="A391" s="73" t="s">
        <v>5976</v>
      </c>
      <c r="B391" s="73">
        <v>381</v>
      </c>
      <c r="C391" s="73" t="s">
        <v>564</v>
      </c>
      <c r="D391" s="151">
        <v>1.99</v>
      </c>
      <c r="E391" s="73"/>
      <c r="F391" s="73">
        <v>1</v>
      </c>
      <c r="G391" s="135">
        <v>52.142857139999997</v>
      </c>
      <c r="H391" s="44">
        <f t="shared" si="10"/>
        <v>3.8164383563735034E-2</v>
      </c>
      <c r="J391" s="83" t="s">
        <v>6008</v>
      </c>
      <c r="K391" s="83" t="s">
        <v>6009</v>
      </c>
    </row>
    <row r="392" spans="1:11" x14ac:dyDescent="0.3">
      <c r="A392" s="73" t="s">
        <v>5976</v>
      </c>
      <c r="B392" s="73">
        <v>382</v>
      </c>
      <c r="C392" s="73" t="s">
        <v>565</v>
      </c>
      <c r="D392" s="151">
        <v>1.2</v>
      </c>
      <c r="E392" s="73"/>
      <c r="F392" s="73">
        <v>1</v>
      </c>
      <c r="G392" s="135">
        <v>52.142857139999997</v>
      </c>
      <c r="H392" s="44">
        <f t="shared" si="10"/>
        <v>2.3013698631398013E-2</v>
      </c>
      <c r="J392" s="83" t="s">
        <v>6010</v>
      </c>
      <c r="K392" s="83" t="s">
        <v>6011</v>
      </c>
    </row>
    <row r="393" spans="1:11" x14ac:dyDescent="0.3">
      <c r="A393" s="73" t="s">
        <v>5976</v>
      </c>
      <c r="B393" s="73">
        <v>383</v>
      </c>
      <c r="C393" s="73" t="s">
        <v>280</v>
      </c>
      <c r="D393" s="151">
        <v>1.59</v>
      </c>
      <c r="E393" s="73"/>
      <c r="F393" s="73">
        <v>1</v>
      </c>
      <c r="G393" s="135">
        <v>17.38095238</v>
      </c>
      <c r="H393" s="44">
        <f t="shared" si="10"/>
        <v>9.1479452059807093E-2</v>
      </c>
      <c r="J393" s="83" t="s">
        <v>6012</v>
      </c>
      <c r="K393" s="83" t="s">
        <v>6013</v>
      </c>
    </row>
    <row r="394" spans="1:11" x14ac:dyDescent="0.3">
      <c r="A394" s="73" t="s">
        <v>5976</v>
      </c>
      <c r="B394" s="73">
        <v>384</v>
      </c>
      <c r="C394" s="73" t="s">
        <v>193</v>
      </c>
      <c r="D394" s="151">
        <f>VLOOKUP(C394,'[1]TESCO HOUSEHOLD'!$B$3:$H$79,6,FALSE)</f>
        <v>1</v>
      </c>
      <c r="E394" s="73"/>
      <c r="F394" s="73">
        <v>1</v>
      </c>
      <c r="G394" s="135">
        <v>4.345238095</v>
      </c>
      <c r="H394" s="44">
        <f t="shared" si="10"/>
        <v>0.23013698631398011</v>
      </c>
      <c r="J394" s="83" t="s">
        <v>6014</v>
      </c>
      <c r="K394" s="83" t="s">
        <v>6015</v>
      </c>
    </row>
    <row r="395" spans="1:11" x14ac:dyDescent="0.3">
      <c r="A395" s="73" t="s">
        <v>5978</v>
      </c>
      <c r="B395" s="73">
        <v>385</v>
      </c>
      <c r="C395" s="73" t="s">
        <v>568</v>
      </c>
      <c r="D395" s="151">
        <v>1.05</v>
      </c>
      <c r="E395" s="73"/>
      <c r="F395" s="73">
        <v>1</v>
      </c>
      <c r="G395" s="135">
        <v>52.142857139999997</v>
      </c>
      <c r="H395" s="44">
        <f t="shared" si="10"/>
        <v>2.0136986302473261E-2</v>
      </c>
      <c r="J395" s="83" t="s">
        <v>6016</v>
      </c>
      <c r="K395" s="83" t="s">
        <v>6017</v>
      </c>
    </row>
    <row r="396" spans="1:11" x14ac:dyDescent="0.3">
      <c r="A396" s="73" t="s">
        <v>5976</v>
      </c>
      <c r="B396" s="73">
        <v>386</v>
      </c>
      <c r="C396" s="73" t="s">
        <v>577</v>
      </c>
      <c r="D396" s="151">
        <v>1.2</v>
      </c>
      <c r="E396" s="73">
        <v>75</v>
      </c>
      <c r="F396" s="73">
        <v>1</v>
      </c>
      <c r="G396" s="135">
        <v>4.345238095</v>
      </c>
      <c r="H396" s="44">
        <f t="shared" si="10"/>
        <v>0.27616438357677614</v>
      </c>
      <c r="J396" s="83" t="s">
        <v>6018</v>
      </c>
      <c r="K396" s="83" t="s">
        <v>6019</v>
      </c>
    </row>
    <row r="397" spans="1:11" x14ac:dyDescent="0.3">
      <c r="A397" s="73" t="s">
        <v>5976</v>
      </c>
      <c r="B397" s="73">
        <v>387</v>
      </c>
      <c r="C397" s="73" t="s">
        <v>281</v>
      </c>
      <c r="D397" s="151">
        <v>1</v>
      </c>
      <c r="E397" s="73"/>
      <c r="F397" s="73">
        <v>1</v>
      </c>
      <c r="G397" s="135">
        <v>26.071428569999998</v>
      </c>
      <c r="H397" s="44">
        <f t="shared" si="10"/>
        <v>3.8356164385663354E-2</v>
      </c>
      <c r="J397" s="83" t="s">
        <v>6020</v>
      </c>
      <c r="K397" s="83" t="s">
        <v>6021</v>
      </c>
    </row>
    <row r="398" spans="1:11" x14ac:dyDescent="0.3">
      <c r="A398" s="73" t="s">
        <v>5976</v>
      </c>
      <c r="B398" s="73">
        <v>388</v>
      </c>
      <c r="C398" s="73" t="s">
        <v>191</v>
      </c>
      <c r="D398" s="151">
        <v>1</v>
      </c>
      <c r="E398" s="73"/>
      <c r="F398" s="73">
        <v>1</v>
      </c>
      <c r="G398" s="135">
        <v>13.03571429</v>
      </c>
      <c r="H398" s="44">
        <f t="shared" si="10"/>
        <v>7.6712328741902799E-2</v>
      </c>
      <c r="J398" s="83" t="s">
        <v>6022</v>
      </c>
      <c r="K398" s="83" t="s">
        <v>6023</v>
      </c>
    </row>
    <row r="399" spans="1:11" x14ac:dyDescent="0.3">
      <c r="A399" s="73" t="s">
        <v>5976</v>
      </c>
      <c r="B399" s="73">
        <v>389</v>
      </c>
      <c r="C399" s="73" t="s">
        <v>192</v>
      </c>
      <c r="D399" s="151">
        <f>VLOOKUP(C399,'[1]TESCO HOUSEHOLD'!$B$3:$H$79,6,FALSE)</f>
        <v>0.84</v>
      </c>
      <c r="E399" s="73"/>
      <c r="F399" s="73">
        <v>1</v>
      </c>
      <c r="G399" s="135">
        <v>13.03571429</v>
      </c>
      <c r="H399" s="44">
        <f t="shared" si="10"/>
        <v>6.4438356143198344E-2</v>
      </c>
      <c r="J399" s="83" t="s">
        <v>6024</v>
      </c>
      <c r="K399" s="83" t="s">
        <v>6025</v>
      </c>
    </row>
    <row r="400" spans="1:11" x14ac:dyDescent="0.3">
      <c r="A400" s="73" t="s">
        <v>5976</v>
      </c>
      <c r="B400" s="73">
        <v>390</v>
      </c>
      <c r="C400" s="73" t="s">
        <v>5979</v>
      </c>
      <c r="D400" s="151">
        <v>1.05</v>
      </c>
      <c r="E400" s="73"/>
      <c r="F400" s="73">
        <v>1</v>
      </c>
      <c r="G400" s="135">
        <v>4.345238095</v>
      </c>
      <c r="H400" s="44">
        <f t="shared" si="10"/>
        <v>0.24164383562967912</v>
      </c>
      <c r="J400" s="83" t="s">
        <v>2426</v>
      </c>
      <c r="K400" s="83" t="s">
        <v>6026</v>
      </c>
    </row>
    <row r="401" spans="1:11" x14ac:dyDescent="0.3">
      <c r="A401" s="73" t="s">
        <v>5976</v>
      </c>
      <c r="B401" s="73">
        <v>391</v>
      </c>
      <c r="C401" s="224" t="s">
        <v>1458</v>
      </c>
      <c r="D401" s="151">
        <f>VLOOKUP(C401,'[1]TESCO HOUSEHOLD'!$B$3:$H$79,6,FALSE)</f>
        <v>4.7300000000000004</v>
      </c>
      <c r="E401" s="73"/>
      <c r="F401" s="73">
        <v>1</v>
      </c>
      <c r="G401" s="135">
        <v>52.142857139999997</v>
      </c>
      <c r="H401" s="44">
        <f t="shared" si="10"/>
        <v>9.0712328772093842E-2</v>
      </c>
      <c r="J401" s="83" t="s">
        <v>6027</v>
      </c>
      <c r="K401" s="83" t="s">
        <v>1516</v>
      </c>
    </row>
    <row r="402" spans="1:11" x14ac:dyDescent="0.3">
      <c r="A402" s="73" t="s">
        <v>5976</v>
      </c>
      <c r="B402" s="73">
        <v>392</v>
      </c>
      <c r="C402" s="73" t="s">
        <v>1461</v>
      </c>
      <c r="D402" s="151">
        <v>0.5</v>
      </c>
      <c r="E402" s="73"/>
      <c r="F402" s="73">
        <v>1</v>
      </c>
      <c r="G402" s="135">
        <v>104.2857143</v>
      </c>
      <c r="H402" s="44">
        <f t="shared" si="10"/>
        <v>4.7945205472884221E-3</v>
      </c>
      <c r="J402" s="83" t="s">
        <v>6028</v>
      </c>
      <c r="K402" s="83" t="s">
        <v>6029</v>
      </c>
    </row>
    <row r="403" spans="1:11" x14ac:dyDescent="0.3">
      <c r="A403" s="73" t="s">
        <v>5976</v>
      </c>
      <c r="B403" s="73">
        <v>393</v>
      </c>
      <c r="C403" s="73" t="s">
        <v>5980</v>
      </c>
      <c r="D403" s="151">
        <v>2.5</v>
      </c>
      <c r="E403" s="73"/>
      <c r="F403" s="73">
        <v>1</v>
      </c>
      <c r="G403" s="135">
        <v>104.2857143</v>
      </c>
      <c r="H403" s="44">
        <f t="shared" si="10"/>
        <v>2.3972602736442111E-2</v>
      </c>
      <c r="J403" s="83" t="s">
        <v>6030</v>
      </c>
      <c r="K403" s="83" t="s">
        <v>1519</v>
      </c>
    </row>
    <row r="404" spans="1:11" x14ac:dyDescent="0.3">
      <c r="A404" s="73" t="s">
        <v>5976</v>
      </c>
      <c r="B404" s="73">
        <v>394</v>
      </c>
      <c r="C404" s="73" t="s">
        <v>251</v>
      </c>
      <c r="D404" s="151">
        <f>VLOOKUP(C404,'[1]TESCO HOUSEHOLD'!$B$3:$H$79,6,FALSE)</f>
        <v>1.58</v>
      </c>
      <c r="E404" s="73"/>
      <c r="F404" s="73">
        <v>1</v>
      </c>
      <c r="G404" s="135">
        <v>521.42857140000001</v>
      </c>
      <c r="H404" s="44">
        <f t="shared" si="10"/>
        <v>3.0301369864674048E-3</v>
      </c>
      <c r="J404" s="83" t="s">
        <v>6031</v>
      </c>
      <c r="K404" s="83" t="s">
        <v>6032</v>
      </c>
    </row>
    <row r="405" spans="1:11" x14ac:dyDescent="0.3">
      <c r="A405" s="73" t="s">
        <v>5976</v>
      </c>
      <c r="B405" s="73">
        <v>395</v>
      </c>
      <c r="C405" s="73" t="s">
        <v>525</v>
      </c>
      <c r="D405" s="151">
        <v>1</v>
      </c>
      <c r="E405" s="73">
        <v>10</v>
      </c>
      <c r="F405" s="73">
        <v>1</v>
      </c>
      <c r="G405" s="135">
        <v>26.071428569999998</v>
      </c>
      <c r="H405" s="44">
        <f t="shared" si="10"/>
        <v>3.8356164385663354E-2</v>
      </c>
      <c r="J405" s="83" t="s">
        <v>6033</v>
      </c>
      <c r="K405" s="83" t="s">
        <v>6034</v>
      </c>
    </row>
    <row r="406" spans="1:11" x14ac:dyDescent="0.3">
      <c r="A406" s="73" t="s">
        <v>5976</v>
      </c>
      <c r="B406" s="73">
        <v>396</v>
      </c>
      <c r="C406" s="73" t="s">
        <v>526</v>
      </c>
      <c r="D406" s="151">
        <v>3.59</v>
      </c>
      <c r="E406" s="73"/>
      <c r="F406" s="73">
        <v>1</v>
      </c>
      <c r="G406" s="135">
        <v>13.03571429</v>
      </c>
      <c r="H406" s="44">
        <f t="shared" si="10"/>
        <v>0.27539726018343103</v>
      </c>
      <c r="J406" s="83" t="s">
        <v>6035</v>
      </c>
      <c r="K406" s="83" t="s">
        <v>6036</v>
      </c>
    </row>
    <row r="407" spans="1:11" x14ac:dyDescent="0.3">
      <c r="A407" s="73" t="s">
        <v>5978</v>
      </c>
      <c r="B407" s="73">
        <v>397</v>
      </c>
      <c r="C407" s="73" t="s">
        <v>197</v>
      </c>
      <c r="D407" s="151">
        <v>1.05</v>
      </c>
      <c r="E407" s="73"/>
      <c r="F407" s="73">
        <v>1</v>
      </c>
      <c r="G407" s="135">
        <v>26.071428569999998</v>
      </c>
      <c r="H407" s="44">
        <f t="shared" si="10"/>
        <v>4.0273972604946522E-2</v>
      </c>
      <c r="J407" s="83" t="s">
        <v>5307</v>
      </c>
      <c r="K407" s="83" t="s">
        <v>6037</v>
      </c>
    </row>
    <row r="408" spans="1:11" x14ac:dyDescent="0.3">
      <c r="A408" s="73" t="s">
        <v>5978</v>
      </c>
      <c r="B408" s="73">
        <v>398</v>
      </c>
      <c r="C408" s="73" t="s">
        <v>252</v>
      </c>
      <c r="D408" s="151">
        <v>1.5</v>
      </c>
      <c r="E408" s="73"/>
      <c r="F408" s="73">
        <v>1</v>
      </c>
      <c r="G408" s="135">
        <v>521.42857140000001</v>
      </c>
      <c r="H408" s="44">
        <f t="shared" si="10"/>
        <v>2.8767123289247512E-3</v>
      </c>
      <c r="J408" s="83" t="s">
        <v>6031</v>
      </c>
      <c r="K408" s="83" t="s">
        <v>6038</v>
      </c>
    </row>
    <row r="409" spans="1:11" x14ac:dyDescent="0.3">
      <c r="A409" s="73" t="s">
        <v>5978</v>
      </c>
      <c r="B409" s="73">
        <v>399</v>
      </c>
      <c r="C409" s="73" t="s">
        <v>875</v>
      </c>
      <c r="D409" s="151">
        <v>2.79</v>
      </c>
      <c r="E409" s="73"/>
      <c r="F409" s="73">
        <v>1</v>
      </c>
      <c r="G409" s="135">
        <v>521.42857140000001</v>
      </c>
      <c r="H409" s="44">
        <f t="shared" si="10"/>
        <v>5.3506849318000378E-3</v>
      </c>
      <c r="J409" s="83" t="s">
        <v>6031</v>
      </c>
      <c r="K409" s="83" t="s">
        <v>6039</v>
      </c>
    </row>
    <row r="410" spans="1:11" x14ac:dyDescent="0.3">
      <c r="A410" s="73" t="s">
        <v>5976</v>
      </c>
      <c r="B410" s="73">
        <v>400</v>
      </c>
      <c r="C410" s="73" t="s">
        <v>254</v>
      </c>
      <c r="D410" s="151">
        <v>2.4900000000000002</v>
      </c>
      <c r="E410" s="73"/>
      <c r="F410" s="73">
        <v>1</v>
      </c>
      <c r="G410" s="135">
        <v>26.071428569999998</v>
      </c>
      <c r="H410" s="44">
        <f t="shared" si="10"/>
        <v>9.5506849320301762E-2</v>
      </c>
      <c r="J410" s="83" t="s">
        <v>6040</v>
      </c>
      <c r="K410" s="83" t="s">
        <v>6041</v>
      </c>
    </row>
    <row r="411" spans="1:11" x14ac:dyDescent="0.3">
      <c r="A411" s="73" t="s">
        <v>5976</v>
      </c>
      <c r="B411" s="73">
        <v>401</v>
      </c>
      <c r="C411" s="73" t="s">
        <v>256</v>
      </c>
      <c r="D411" s="151">
        <v>15</v>
      </c>
      <c r="E411" s="73"/>
      <c r="F411" s="73">
        <v>1</v>
      </c>
      <c r="G411" s="135">
        <v>4.345238095</v>
      </c>
      <c r="H411" s="44">
        <f t="shared" si="10"/>
        <v>3.4520547947097016</v>
      </c>
      <c r="J411" s="83" t="s">
        <v>6042</v>
      </c>
    </row>
    <row r="412" spans="1:11" x14ac:dyDescent="0.3">
      <c r="A412" s="73" t="s">
        <v>5976</v>
      </c>
      <c r="B412" s="73">
        <v>402</v>
      </c>
      <c r="C412" s="73" t="s">
        <v>255</v>
      </c>
      <c r="D412" s="151">
        <v>25</v>
      </c>
      <c r="E412" s="73"/>
      <c r="F412" s="73">
        <v>1</v>
      </c>
      <c r="G412" s="135">
        <v>52.142857139999997</v>
      </c>
      <c r="H412" s="44">
        <f t="shared" si="10"/>
        <v>0.47945205482079195</v>
      </c>
      <c r="J412" s="83" t="s">
        <v>6043</v>
      </c>
      <c r="K412" s="83" t="s">
        <v>6044</v>
      </c>
    </row>
    <row r="413" spans="1:11" x14ac:dyDescent="0.3">
      <c r="A413" s="73" t="s">
        <v>5981</v>
      </c>
      <c r="B413" s="73">
        <v>403</v>
      </c>
      <c r="C413" s="73" t="s">
        <v>5982</v>
      </c>
      <c r="D413" s="151">
        <v>18</v>
      </c>
      <c r="E413" s="73"/>
      <c r="F413" s="73">
        <v>1</v>
      </c>
      <c r="G413" s="135">
        <v>4.345238095</v>
      </c>
      <c r="H413" s="44">
        <f t="shared" si="10"/>
        <v>4.142465753651642</v>
      </c>
      <c r="J413" s="83" t="s">
        <v>6045</v>
      </c>
    </row>
    <row r="414" spans="1:11" x14ac:dyDescent="0.3">
      <c r="A414" s="73" t="s">
        <v>5983</v>
      </c>
      <c r="B414" s="73">
        <v>404</v>
      </c>
      <c r="C414" s="73" t="s">
        <v>5984</v>
      </c>
      <c r="D414" s="151">
        <v>0.79</v>
      </c>
      <c r="E414" s="73"/>
      <c r="F414" s="73">
        <v>1</v>
      </c>
      <c r="G414" s="135">
        <v>26.071428569999998</v>
      </c>
      <c r="H414" s="44">
        <f t="shared" si="10"/>
        <v>3.0301369864674049E-2</v>
      </c>
      <c r="J414" s="83" t="s">
        <v>6046</v>
      </c>
      <c r="K414" s="83" t="s">
        <v>6047</v>
      </c>
    </row>
    <row r="415" spans="1:11" x14ac:dyDescent="0.3">
      <c r="A415" s="73" t="s">
        <v>5981</v>
      </c>
      <c r="B415" s="73">
        <v>405</v>
      </c>
      <c r="C415" s="73" t="s">
        <v>189</v>
      </c>
      <c r="D415" s="151">
        <f>VLOOKUP(C415,'[1]TESCO HOUSEHOLD'!$B$3:$H$79,6,FALSE)</f>
        <v>1.75</v>
      </c>
      <c r="E415" s="73">
        <v>4</v>
      </c>
      <c r="F415" s="73">
        <v>1</v>
      </c>
      <c r="G415" s="135">
        <v>1</v>
      </c>
      <c r="H415" s="44">
        <f t="shared" si="10"/>
        <v>1.75</v>
      </c>
      <c r="J415" s="83" t="s">
        <v>6048</v>
      </c>
      <c r="K415" s="83" t="s">
        <v>5995</v>
      </c>
    </row>
    <row r="416" spans="1:11" x14ac:dyDescent="0.3">
      <c r="A416" s="73" t="s">
        <v>5981</v>
      </c>
      <c r="B416" s="73">
        <v>406</v>
      </c>
      <c r="C416" s="73" t="s">
        <v>190</v>
      </c>
      <c r="D416" s="151">
        <v>1.05</v>
      </c>
      <c r="E416" s="73"/>
      <c r="F416" s="73">
        <v>1</v>
      </c>
      <c r="G416" s="135">
        <v>13.03571429</v>
      </c>
      <c r="H416" s="44">
        <f t="shared" si="10"/>
        <v>8.0547945178997937E-2</v>
      </c>
      <c r="J416" s="83" t="s">
        <v>6049</v>
      </c>
      <c r="K416" s="83" t="s">
        <v>6050</v>
      </c>
    </row>
    <row r="417" spans="1:11" x14ac:dyDescent="0.3">
      <c r="A417" s="73" t="s">
        <v>5981</v>
      </c>
      <c r="B417" s="73">
        <v>407</v>
      </c>
      <c r="C417" s="73" t="s">
        <v>199</v>
      </c>
      <c r="D417" s="151">
        <v>7.99</v>
      </c>
      <c r="E417" s="73"/>
      <c r="F417" s="73">
        <v>1</v>
      </c>
      <c r="G417" s="135">
        <v>521.42857140000001</v>
      </c>
      <c r="H417" s="44">
        <f t="shared" si="10"/>
        <v>1.5323287672072508E-2</v>
      </c>
      <c r="J417" s="83" t="s">
        <v>6051</v>
      </c>
      <c r="K417" s="83" t="s">
        <v>6052</v>
      </c>
    </row>
    <row r="418" spans="1:11" x14ac:dyDescent="0.3">
      <c r="A418" s="73" t="s">
        <v>5981</v>
      </c>
      <c r="B418" s="73">
        <v>408</v>
      </c>
      <c r="C418" s="73" t="s">
        <v>200</v>
      </c>
      <c r="D418" s="151">
        <v>15.5</v>
      </c>
      <c r="E418" s="73">
        <v>4</v>
      </c>
      <c r="F418" s="73">
        <v>1</v>
      </c>
      <c r="G418" s="135">
        <v>17.38095238</v>
      </c>
      <c r="H418" s="44">
        <f t="shared" si="10"/>
        <v>0.89178082196667297</v>
      </c>
      <c r="J418" s="83" t="s">
        <v>6053</v>
      </c>
      <c r="K418" s="83" t="s">
        <v>6054</v>
      </c>
    </row>
    <row r="419" spans="1:11" x14ac:dyDescent="0.3">
      <c r="A419" s="73" t="s">
        <v>5981</v>
      </c>
      <c r="B419" s="73">
        <v>409</v>
      </c>
      <c r="C419" s="73" t="s">
        <v>570</v>
      </c>
      <c r="D419" s="151">
        <v>2</v>
      </c>
      <c r="E419" s="73"/>
      <c r="F419" s="73">
        <v>1</v>
      </c>
      <c r="G419" s="135">
        <v>26.071428569999998</v>
      </c>
      <c r="H419" s="44">
        <f t="shared" si="10"/>
        <v>7.6712328771326707E-2</v>
      </c>
      <c r="J419" s="83" t="s">
        <v>6055</v>
      </c>
      <c r="K419" s="83" t="s">
        <v>6056</v>
      </c>
    </row>
    <row r="420" spans="1:11" x14ac:dyDescent="0.3">
      <c r="A420" s="73" t="s">
        <v>5981</v>
      </c>
      <c r="B420" s="73">
        <v>410</v>
      </c>
      <c r="C420" s="73" t="s">
        <v>280</v>
      </c>
      <c r="D420" s="151">
        <v>1.59</v>
      </c>
      <c r="E420" s="73"/>
      <c r="F420" s="73">
        <v>1</v>
      </c>
      <c r="G420" s="135">
        <v>17.38095238</v>
      </c>
      <c r="H420" s="44">
        <f t="shared" si="10"/>
        <v>9.1479452059807093E-2</v>
      </c>
      <c r="J420" s="83" t="s">
        <v>6012</v>
      </c>
      <c r="K420" s="83" t="s">
        <v>6013</v>
      </c>
    </row>
    <row r="421" spans="1:11" x14ac:dyDescent="0.3">
      <c r="A421" s="73" t="s">
        <v>5981</v>
      </c>
      <c r="B421" s="73">
        <v>411</v>
      </c>
      <c r="C421" s="73" t="s">
        <v>194</v>
      </c>
      <c r="D421" s="151">
        <v>2</v>
      </c>
      <c r="E421" s="73"/>
      <c r="F421" s="73">
        <v>1</v>
      </c>
      <c r="G421" s="135">
        <v>4.345238095</v>
      </c>
      <c r="H421" s="44">
        <f t="shared" si="10"/>
        <v>0.46027397262796022</v>
      </c>
      <c r="J421" s="83" t="s">
        <v>6057</v>
      </c>
      <c r="K421" s="83" t="s">
        <v>1504</v>
      </c>
    </row>
    <row r="422" spans="1:11" x14ac:dyDescent="0.3">
      <c r="A422" s="73" t="s">
        <v>5981</v>
      </c>
      <c r="B422" s="73">
        <v>412</v>
      </c>
      <c r="C422" s="73" t="s">
        <v>195</v>
      </c>
      <c r="D422" s="151">
        <v>1.2</v>
      </c>
      <c r="E422" s="73">
        <v>5</v>
      </c>
      <c r="F422" s="73">
        <v>1</v>
      </c>
      <c r="G422" s="135">
        <v>43.452380949999998</v>
      </c>
      <c r="H422" s="44">
        <f t="shared" si="10"/>
        <v>2.7616438357677613E-2</v>
      </c>
      <c r="J422" s="83" t="s">
        <v>6058</v>
      </c>
      <c r="K422" s="83" t="s">
        <v>6059</v>
      </c>
    </row>
    <row r="423" spans="1:11" x14ac:dyDescent="0.3">
      <c r="A423" s="73" t="s">
        <v>5981</v>
      </c>
      <c r="B423" s="73">
        <v>413</v>
      </c>
      <c r="C423" s="73" t="s">
        <v>563</v>
      </c>
      <c r="D423" s="151">
        <v>0.99</v>
      </c>
      <c r="E423" s="73"/>
      <c r="F423" s="73">
        <v>1</v>
      </c>
      <c r="G423" s="135">
        <v>4.345238095</v>
      </c>
      <c r="H423" s="44">
        <f t="shared" si="10"/>
        <v>0.2278356164508403</v>
      </c>
      <c r="J423" s="83" t="s">
        <v>6060</v>
      </c>
      <c r="K423" s="83" t="s">
        <v>6061</v>
      </c>
    </row>
    <row r="424" spans="1:11" x14ac:dyDescent="0.3">
      <c r="A424" s="73" t="s">
        <v>5981</v>
      </c>
      <c r="B424" s="73">
        <v>414</v>
      </c>
      <c r="C424" s="73" t="s">
        <v>564</v>
      </c>
      <c r="D424" s="151">
        <v>1.99</v>
      </c>
      <c r="E424" s="73"/>
      <c r="F424" s="73">
        <v>1</v>
      </c>
      <c r="G424" s="135">
        <v>52.142857139999997</v>
      </c>
      <c r="H424" s="44">
        <f t="shared" si="10"/>
        <v>3.8164383563735034E-2</v>
      </c>
      <c r="J424" s="83" t="s">
        <v>6062</v>
      </c>
      <c r="K424" s="83" t="s">
        <v>6009</v>
      </c>
    </row>
    <row r="425" spans="1:11" x14ac:dyDescent="0.3">
      <c r="A425" s="73" t="s">
        <v>5981</v>
      </c>
      <c r="B425" s="73">
        <v>415</v>
      </c>
      <c r="C425" s="73" t="s">
        <v>193</v>
      </c>
      <c r="D425" s="151">
        <f>VLOOKUP(C425,'[1]TESCO HOUSEHOLD'!$B$3:$H$79,6,FALSE)</f>
        <v>1</v>
      </c>
      <c r="E425" s="73"/>
      <c r="F425" s="73">
        <v>1</v>
      </c>
      <c r="G425" s="135">
        <v>4.345238095</v>
      </c>
      <c r="H425" s="44">
        <f t="shared" si="10"/>
        <v>0.23013698631398011</v>
      </c>
      <c r="J425" s="83" t="s">
        <v>6063</v>
      </c>
      <c r="K425" s="83" t="s">
        <v>6064</v>
      </c>
    </row>
    <row r="426" spans="1:11" x14ac:dyDescent="0.3">
      <c r="A426" s="73" t="s">
        <v>5981</v>
      </c>
      <c r="B426" s="73">
        <v>416</v>
      </c>
      <c r="C426" s="73" t="s">
        <v>191</v>
      </c>
      <c r="D426" s="151">
        <v>0.84</v>
      </c>
      <c r="E426" s="73"/>
      <c r="F426" s="73">
        <v>1</v>
      </c>
      <c r="G426" s="135">
        <v>13.03571429</v>
      </c>
      <c r="H426" s="44">
        <f t="shared" si="10"/>
        <v>6.4438356143198344E-2</v>
      </c>
      <c r="J426" s="83" t="s">
        <v>6049</v>
      </c>
      <c r="K426" s="83" t="s">
        <v>1510</v>
      </c>
    </row>
    <row r="427" spans="1:11" x14ac:dyDescent="0.3">
      <c r="A427" s="73" t="s">
        <v>5981</v>
      </c>
      <c r="B427" s="73">
        <v>417</v>
      </c>
      <c r="C427" s="73" t="s">
        <v>192</v>
      </c>
      <c r="D427" s="151">
        <f>VLOOKUP(C427,'[1]TESCO HOUSEHOLD'!$B$3:$H$79,6,FALSE)</f>
        <v>0.84</v>
      </c>
      <c r="E427" s="73"/>
      <c r="F427" s="73">
        <v>1</v>
      </c>
      <c r="G427" s="135">
        <v>13.03571429</v>
      </c>
      <c r="H427" s="44">
        <f t="shared" si="10"/>
        <v>6.4438356143198344E-2</v>
      </c>
      <c r="J427" s="83" t="s">
        <v>6065</v>
      </c>
      <c r="K427" s="83" t="s">
        <v>6066</v>
      </c>
    </row>
    <row r="428" spans="1:11" x14ac:dyDescent="0.3">
      <c r="A428" s="73" t="s">
        <v>5981</v>
      </c>
      <c r="B428" s="73">
        <v>418</v>
      </c>
      <c r="C428" s="73" t="s">
        <v>281</v>
      </c>
      <c r="D428" s="151">
        <v>1</v>
      </c>
      <c r="E428" s="73"/>
      <c r="F428" s="73">
        <v>1</v>
      </c>
      <c r="G428" s="135">
        <v>26.071428569999998</v>
      </c>
      <c r="H428" s="44">
        <f t="shared" si="10"/>
        <v>3.8356164385663354E-2</v>
      </c>
      <c r="J428" s="83" t="s">
        <v>6067</v>
      </c>
      <c r="K428" s="83" t="s">
        <v>6021</v>
      </c>
    </row>
    <row r="429" spans="1:11" x14ac:dyDescent="0.3">
      <c r="A429" s="73" t="s">
        <v>5981</v>
      </c>
      <c r="B429" s="73">
        <v>419</v>
      </c>
      <c r="C429" s="73" t="s">
        <v>5979</v>
      </c>
      <c r="D429" s="151">
        <v>1.05</v>
      </c>
      <c r="E429" s="73"/>
      <c r="F429" s="73">
        <v>1</v>
      </c>
      <c r="G429" s="135">
        <v>52.142857139999997</v>
      </c>
      <c r="H429" s="44">
        <f t="shared" si="10"/>
        <v>2.0136986302473261E-2</v>
      </c>
      <c r="J429" s="83" t="s">
        <v>6068</v>
      </c>
    </row>
    <row r="430" spans="1:11" x14ac:dyDescent="0.3">
      <c r="A430" s="73" t="s">
        <v>5981</v>
      </c>
      <c r="B430" s="73">
        <v>420</v>
      </c>
      <c r="C430" s="73" t="s">
        <v>1458</v>
      </c>
      <c r="D430" s="151">
        <f>VLOOKUP(C430,'[1]TESCO HOUSEHOLD'!$B$3:$H$79,6,FALSE)</f>
        <v>4.7300000000000004</v>
      </c>
      <c r="E430" s="73"/>
      <c r="F430" s="73">
        <v>1</v>
      </c>
      <c r="G430" s="135">
        <v>52.142857139999997</v>
      </c>
      <c r="H430" s="44">
        <f t="shared" si="10"/>
        <v>9.0712328772093842E-2</v>
      </c>
      <c r="J430" s="83" t="s">
        <v>6027</v>
      </c>
      <c r="K430" s="83" t="s">
        <v>1516</v>
      </c>
    </row>
    <row r="431" spans="1:11" x14ac:dyDescent="0.3">
      <c r="A431" s="73" t="s">
        <v>5981</v>
      </c>
      <c r="B431" s="73">
        <v>421</v>
      </c>
      <c r="C431" s="73" t="s">
        <v>1461</v>
      </c>
      <c r="D431" s="151">
        <v>1.5</v>
      </c>
      <c r="E431" s="73"/>
      <c r="F431" s="73">
        <v>1</v>
      </c>
      <c r="G431" s="135">
        <v>52.142857139999997</v>
      </c>
      <c r="H431" s="44">
        <f t="shared" si="10"/>
        <v>2.8767123289247517E-2</v>
      </c>
      <c r="J431" s="83" t="s">
        <v>1912</v>
      </c>
      <c r="K431" s="83" t="s">
        <v>6070</v>
      </c>
    </row>
    <row r="432" spans="1:11" x14ac:dyDescent="0.3">
      <c r="A432" s="73" t="s">
        <v>5976</v>
      </c>
      <c r="B432" s="73">
        <v>422</v>
      </c>
      <c r="C432" s="73" t="s">
        <v>525</v>
      </c>
      <c r="D432" s="151">
        <v>1</v>
      </c>
      <c r="E432" s="73">
        <v>10</v>
      </c>
      <c r="F432" s="73">
        <v>1</v>
      </c>
      <c r="G432" s="135">
        <v>26.071428569999998</v>
      </c>
      <c r="H432" s="44">
        <f t="shared" si="10"/>
        <v>3.8356164385663354E-2</v>
      </c>
      <c r="J432" s="83" t="s">
        <v>6033</v>
      </c>
      <c r="K432" s="83" t="s">
        <v>6034</v>
      </c>
    </row>
    <row r="433" spans="1:11" x14ac:dyDescent="0.3">
      <c r="A433" s="73" t="s">
        <v>5976</v>
      </c>
      <c r="B433" s="73">
        <v>423</v>
      </c>
      <c r="C433" s="73" t="s">
        <v>526</v>
      </c>
      <c r="D433" s="151">
        <v>3.59</v>
      </c>
      <c r="E433" s="73"/>
      <c r="F433" s="73">
        <v>1</v>
      </c>
      <c r="G433" s="135">
        <v>13.03571429</v>
      </c>
      <c r="H433" s="44">
        <f t="shared" si="10"/>
        <v>0.27539726018343103</v>
      </c>
      <c r="J433" s="83" t="s">
        <v>6071</v>
      </c>
      <c r="K433" s="83" t="s">
        <v>6036</v>
      </c>
    </row>
    <row r="434" spans="1:11" x14ac:dyDescent="0.3">
      <c r="A434" s="73" t="s">
        <v>3395</v>
      </c>
      <c r="B434" s="73">
        <v>424</v>
      </c>
      <c r="C434" s="73" t="s">
        <v>202</v>
      </c>
      <c r="D434" s="151">
        <v>17.5</v>
      </c>
      <c r="E434" s="73"/>
      <c r="F434" s="73">
        <v>1</v>
      </c>
      <c r="G434" s="135">
        <v>52.142857139999997</v>
      </c>
      <c r="H434" s="44">
        <f t="shared" si="10"/>
        <v>0.33561643837455435</v>
      </c>
      <c r="J434" s="83" t="s">
        <v>6072</v>
      </c>
      <c r="K434" s="83" t="s">
        <v>6073</v>
      </c>
    </row>
    <row r="435" spans="1:11" x14ac:dyDescent="0.3">
      <c r="A435" s="73" t="s">
        <v>5985</v>
      </c>
      <c r="B435" s="73">
        <v>425</v>
      </c>
      <c r="C435" s="73" t="s">
        <v>528</v>
      </c>
      <c r="D435" s="151">
        <v>15</v>
      </c>
      <c r="E435" s="73"/>
      <c r="F435" s="73">
        <v>1</v>
      </c>
      <c r="G435" s="135">
        <v>260.7142857</v>
      </c>
      <c r="H435" s="44">
        <f t="shared" si="10"/>
        <v>5.7534246578495027E-2</v>
      </c>
      <c r="J435" s="83" t="s">
        <v>6074</v>
      </c>
    </row>
    <row r="436" spans="1:11" x14ac:dyDescent="0.3">
      <c r="A436" s="73" t="s">
        <v>5986</v>
      </c>
      <c r="B436" s="73">
        <v>426</v>
      </c>
      <c r="C436" s="73" t="s">
        <v>355</v>
      </c>
      <c r="D436" s="151">
        <v>16</v>
      </c>
      <c r="E436" s="73"/>
      <c r="F436" s="73">
        <v>2</v>
      </c>
      <c r="G436" s="135">
        <v>260.7142857</v>
      </c>
      <c r="H436" s="44">
        <f t="shared" si="10"/>
        <v>0.12273972603412273</v>
      </c>
      <c r="J436" s="83" t="s">
        <v>6075</v>
      </c>
      <c r="K436" s="83" t="s">
        <v>6076</v>
      </c>
    </row>
    <row r="437" spans="1:11" x14ac:dyDescent="0.3">
      <c r="A437" s="73" t="s">
        <v>5986</v>
      </c>
      <c r="B437" s="73">
        <v>427</v>
      </c>
      <c r="C437" s="73" t="s">
        <v>529</v>
      </c>
      <c r="D437" s="151">
        <v>21</v>
      </c>
      <c r="E437" s="73"/>
      <c r="F437" s="73">
        <v>2</v>
      </c>
      <c r="G437" s="135">
        <v>521.42857140000001</v>
      </c>
      <c r="H437" s="44">
        <f t="shared" si="10"/>
        <v>8.0547945209893043E-2</v>
      </c>
      <c r="J437" s="83" t="s">
        <v>6077</v>
      </c>
      <c r="K437" s="83" t="s">
        <v>6078</v>
      </c>
    </row>
    <row r="438" spans="1:11" x14ac:dyDescent="0.3">
      <c r="A438" s="73" t="s">
        <v>5985</v>
      </c>
      <c r="B438" s="73">
        <v>428</v>
      </c>
      <c r="C438" s="73" t="s">
        <v>5987</v>
      </c>
      <c r="D438" s="151">
        <v>29.5</v>
      </c>
      <c r="E438" s="73"/>
      <c r="F438" s="73">
        <v>1</v>
      </c>
      <c r="G438" s="135">
        <v>260.7142857</v>
      </c>
      <c r="H438" s="44">
        <f t="shared" si="10"/>
        <v>0.11315068493770689</v>
      </c>
      <c r="J438" s="83" t="s">
        <v>6079</v>
      </c>
      <c r="K438" s="83" t="s">
        <v>6080</v>
      </c>
    </row>
    <row r="439" spans="1:11" x14ac:dyDescent="0.3">
      <c r="A439" s="73" t="s">
        <v>5985</v>
      </c>
      <c r="B439" s="73">
        <v>429</v>
      </c>
      <c r="C439" s="73" t="s">
        <v>530</v>
      </c>
      <c r="D439" s="151">
        <v>19.989999999999998</v>
      </c>
      <c r="E439" s="73"/>
      <c r="F439" s="73">
        <v>1</v>
      </c>
      <c r="G439" s="135">
        <v>260.7142857</v>
      </c>
      <c r="H439" s="44">
        <f t="shared" si="10"/>
        <v>7.6673972606941032E-2</v>
      </c>
      <c r="J439" s="83" t="s">
        <v>6081</v>
      </c>
      <c r="K439" s="83" t="s">
        <v>6082</v>
      </c>
    </row>
    <row r="440" spans="1:11" x14ac:dyDescent="0.3">
      <c r="A440" s="73" t="s">
        <v>2931</v>
      </c>
      <c r="B440" s="73">
        <v>430</v>
      </c>
      <c r="C440" s="73" t="s">
        <v>350</v>
      </c>
      <c r="D440" s="151">
        <v>9.99</v>
      </c>
      <c r="E440" s="73"/>
      <c r="F440" s="73">
        <v>1</v>
      </c>
      <c r="G440" s="135">
        <v>260.7142857</v>
      </c>
      <c r="H440" s="44">
        <f t="shared" si="10"/>
        <v>3.8317808221277685E-2</v>
      </c>
      <c r="K440" s="83" t="s">
        <v>6083</v>
      </c>
    </row>
    <row r="441" spans="1:11" x14ac:dyDescent="0.3">
      <c r="A441" s="73" t="s">
        <v>5986</v>
      </c>
      <c r="B441" s="73">
        <v>431</v>
      </c>
      <c r="C441" s="73" t="s">
        <v>348</v>
      </c>
      <c r="D441" s="151">
        <v>50</v>
      </c>
      <c r="E441" s="73"/>
      <c r="F441" s="73">
        <v>1</v>
      </c>
      <c r="G441" s="135">
        <v>52.142857139999997</v>
      </c>
      <c r="H441" s="44">
        <f t="shared" si="10"/>
        <v>0.9589041096415839</v>
      </c>
      <c r="J441" s="83" t="s">
        <v>6084</v>
      </c>
    </row>
    <row r="442" spans="1:11" x14ac:dyDescent="0.3">
      <c r="A442" s="73" t="s">
        <v>5988</v>
      </c>
      <c r="B442" s="73">
        <v>432</v>
      </c>
      <c r="C442" s="73" t="s">
        <v>527</v>
      </c>
      <c r="D442" s="151">
        <v>9.99</v>
      </c>
      <c r="E442" s="73"/>
      <c r="F442" s="73">
        <v>1</v>
      </c>
      <c r="G442" s="135">
        <v>521.42857140000001</v>
      </c>
      <c r="H442" s="44">
        <f t="shared" si="10"/>
        <v>1.9158904110638843E-2</v>
      </c>
      <c r="J442" s="83" t="s">
        <v>6085</v>
      </c>
      <c r="K442" s="83" t="s">
        <v>6086</v>
      </c>
    </row>
    <row r="443" spans="1:11" x14ac:dyDescent="0.3">
      <c r="A443" s="73" t="s">
        <v>5988</v>
      </c>
      <c r="B443" s="73">
        <v>433</v>
      </c>
      <c r="C443" s="73" t="s">
        <v>203</v>
      </c>
      <c r="D443" s="151">
        <v>16.989999999999998</v>
      </c>
      <c r="E443" s="73"/>
      <c r="F443" s="73">
        <v>1</v>
      </c>
      <c r="G443" s="135">
        <v>521.42857140000001</v>
      </c>
      <c r="H443" s="44">
        <f t="shared" si="10"/>
        <v>3.2583561645621012E-2</v>
      </c>
      <c r="J443" s="83" t="s">
        <v>6087</v>
      </c>
      <c r="K443" s="83" t="s">
        <v>6088</v>
      </c>
    </row>
    <row r="444" spans="1:11" x14ac:dyDescent="0.3">
      <c r="A444" s="73" t="s">
        <v>5988</v>
      </c>
      <c r="B444" s="73">
        <v>434</v>
      </c>
      <c r="C444" s="73" t="s">
        <v>569</v>
      </c>
      <c r="D444" s="151">
        <v>9.99</v>
      </c>
      <c r="E444" s="73"/>
      <c r="F444" s="73">
        <v>1</v>
      </c>
      <c r="G444" s="135">
        <v>260.7142857</v>
      </c>
      <c r="H444" s="44">
        <f t="shared" ref="H444:H458" si="11">(D444*F444)/G444</f>
        <v>3.8317808221277685E-2</v>
      </c>
      <c r="J444" s="83" t="s">
        <v>6089</v>
      </c>
      <c r="K444" s="83" t="s">
        <v>1531</v>
      </c>
    </row>
    <row r="445" spans="1:11" x14ac:dyDescent="0.3">
      <c r="A445" s="73" t="s">
        <v>5988</v>
      </c>
      <c r="B445" s="73">
        <v>435</v>
      </c>
      <c r="C445" s="73" t="s">
        <v>528</v>
      </c>
      <c r="D445" s="151">
        <v>19.989999999999998</v>
      </c>
      <c r="E445" s="73"/>
      <c r="F445" s="73">
        <v>1</v>
      </c>
      <c r="G445" s="135">
        <v>52.142857139999997</v>
      </c>
      <c r="H445" s="44">
        <f t="shared" si="11"/>
        <v>0.38336986303470522</v>
      </c>
      <c r="J445" s="83" t="s">
        <v>6090</v>
      </c>
      <c r="K445" s="83" t="s">
        <v>6091</v>
      </c>
    </row>
    <row r="446" spans="1:11" x14ac:dyDescent="0.3">
      <c r="A446" s="73" t="s">
        <v>3396</v>
      </c>
      <c r="B446" s="73">
        <v>436</v>
      </c>
      <c r="C446" s="73" t="s">
        <v>184</v>
      </c>
      <c r="D446" s="122">
        <v>18.5</v>
      </c>
      <c r="E446" s="73"/>
      <c r="F446" s="73">
        <v>4</v>
      </c>
      <c r="G446" s="44">
        <v>52.142857100000001</v>
      </c>
      <c r="H446" s="44">
        <f t="shared" si="11"/>
        <v>1.4191780833582286</v>
      </c>
      <c r="J446" s="83" t="s">
        <v>6092</v>
      </c>
      <c r="K446" s="83" t="s">
        <v>6093</v>
      </c>
    </row>
    <row r="447" spans="1:11" x14ac:dyDescent="0.3">
      <c r="A447" s="73" t="s">
        <v>3396</v>
      </c>
      <c r="B447" s="73">
        <v>437</v>
      </c>
      <c r="C447" s="73" t="s">
        <v>185</v>
      </c>
      <c r="D447" s="122">
        <v>50.5</v>
      </c>
      <c r="E447" s="73"/>
      <c r="F447" s="73">
        <v>2</v>
      </c>
      <c r="G447" s="44">
        <v>52.142857100000001</v>
      </c>
      <c r="H447" s="44">
        <f t="shared" si="11"/>
        <v>1.9369863029619065</v>
      </c>
      <c r="J447" s="83" t="s">
        <v>6094</v>
      </c>
      <c r="K447" s="83" t="s">
        <v>6095</v>
      </c>
    </row>
    <row r="448" spans="1:11" x14ac:dyDescent="0.3">
      <c r="A448" s="73" t="s">
        <v>3396</v>
      </c>
      <c r="B448" s="73">
        <v>438</v>
      </c>
      <c r="C448" s="73" t="s">
        <v>531</v>
      </c>
      <c r="D448" s="122">
        <v>219</v>
      </c>
      <c r="E448" s="73"/>
      <c r="F448" s="73">
        <v>2</v>
      </c>
      <c r="G448" s="44">
        <v>260.71428600000002</v>
      </c>
      <c r="H448" s="44">
        <f t="shared" si="11"/>
        <v>1.679999998158904</v>
      </c>
      <c r="J448" s="83" t="s">
        <v>6096</v>
      </c>
      <c r="K448" s="83" t="s">
        <v>6097</v>
      </c>
    </row>
    <row r="449" spans="1:11" x14ac:dyDescent="0.3">
      <c r="A449" s="73" t="s">
        <v>3396</v>
      </c>
      <c r="B449" s="73">
        <v>439</v>
      </c>
      <c r="C449" s="73" t="s">
        <v>183</v>
      </c>
      <c r="D449" s="151">
        <v>118</v>
      </c>
      <c r="E449" s="73"/>
      <c r="F449" s="73">
        <v>2</v>
      </c>
      <c r="G449" s="44">
        <v>104.285714</v>
      </c>
      <c r="H449" s="44">
        <f t="shared" si="11"/>
        <v>2.2630137048301746</v>
      </c>
      <c r="J449" s="83" t="s">
        <v>6098</v>
      </c>
      <c r="K449" s="83" t="s">
        <v>6099</v>
      </c>
    </row>
    <row r="450" spans="1:11" x14ac:dyDescent="0.3">
      <c r="A450" s="73" t="s">
        <v>3396</v>
      </c>
      <c r="B450" s="73">
        <v>440</v>
      </c>
      <c r="C450" s="73" t="s">
        <v>576</v>
      </c>
      <c r="D450" s="151">
        <v>0</v>
      </c>
      <c r="E450" s="73"/>
      <c r="F450" s="73">
        <v>2</v>
      </c>
      <c r="G450" s="44">
        <v>104.285714</v>
      </c>
      <c r="H450" s="44">
        <f t="shared" si="11"/>
        <v>0</v>
      </c>
      <c r="J450" s="83" t="s">
        <v>6100</v>
      </c>
    </row>
    <row r="451" spans="1:11" x14ac:dyDescent="0.3">
      <c r="A451" s="73" t="s">
        <v>3396</v>
      </c>
      <c r="B451" s="73">
        <v>441</v>
      </c>
      <c r="C451" s="73" t="s">
        <v>6113</v>
      </c>
      <c r="D451" s="151">
        <v>44</v>
      </c>
      <c r="E451" s="73"/>
      <c r="F451" s="73">
        <v>2</v>
      </c>
      <c r="G451" s="44">
        <v>8.69047619</v>
      </c>
      <c r="H451" s="44">
        <f t="shared" si="11"/>
        <v>10.126027397815125</v>
      </c>
      <c r="J451" s="83" t="s">
        <v>6101</v>
      </c>
    </row>
    <row r="452" spans="1:11" x14ac:dyDescent="0.3">
      <c r="A452" s="73" t="s">
        <v>3396</v>
      </c>
      <c r="B452" s="73">
        <v>442</v>
      </c>
      <c r="C452" s="73" t="s">
        <v>188</v>
      </c>
      <c r="D452" s="151">
        <f>VLOOKUP(C452,'[1]TESCO HOUSEHOLD'!$B$3:$H$79,6,FALSE)</f>
        <v>6.99</v>
      </c>
      <c r="E452" s="73"/>
      <c r="F452" s="73">
        <v>1</v>
      </c>
      <c r="G452" s="44">
        <v>104.285714</v>
      </c>
      <c r="H452" s="44">
        <f t="shared" si="11"/>
        <v>6.7027397443910675E-2</v>
      </c>
      <c r="J452" s="83" t="s">
        <v>6102</v>
      </c>
      <c r="K452" s="83" t="s">
        <v>2033</v>
      </c>
    </row>
    <row r="453" spans="1:11" x14ac:dyDescent="0.3">
      <c r="A453" s="73" t="s">
        <v>3396</v>
      </c>
      <c r="B453" s="73">
        <v>443</v>
      </c>
      <c r="C453" s="73" t="s">
        <v>279</v>
      </c>
      <c r="D453" s="151">
        <f>VLOOKUP(C453,'[1]TESCO HOUSEHOLD'!$B$3:$H$79,6,FALSE)</f>
        <v>1.05</v>
      </c>
      <c r="E453" s="73">
        <v>40</v>
      </c>
      <c r="F453" s="73">
        <v>1</v>
      </c>
      <c r="G453" s="44">
        <v>52.142857100000001</v>
      </c>
      <c r="H453" s="44">
        <f t="shared" si="11"/>
        <v>2.013698631792081E-2</v>
      </c>
      <c r="J453" s="83" t="s">
        <v>6103</v>
      </c>
      <c r="K453" s="83" t="s">
        <v>6104</v>
      </c>
    </row>
    <row r="454" spans="1:11" x14ac:dyDescent="0.3">
      <c r="A454" s="73" t="s">
        <v>3396</v>
      </c>
      <c r="B454" s="73">
        <v>444</v>
      </c>
      <c r="C454" s="73" t="s">
        <v>346</v>
      </c>
      <c r="D454" s="151">
        <f>VLOOKUP(C454,'[1]TESCO HOUSEHOLD'!$B$3:$H$79,6,FALSE)</f>
        <v>0.79</v>
      </c>
      <c r="E454" s="73"/>
      <c r="F454" s="73">
        <v>2</v>
      </c>
      <c r="G454" s="44">
        <v>4.3452381000000004</v>
      </c>
      <c r="H454" s="44">
        <f t="shared" si="11"/>
        <v>0.36361643795768062</v>
      </c>
      <c r="J454" s="83" t="s">
        <v>6105</v>
      </c>
      <c r="K454" s="83" t="s">
        <v>2029</v>
      </c>
    </row>
    <row r="455" spans="1:11" x14ac:dyDescent="0.3">
      <c r="A455" s="73" t="s">
        <v>3396</v>
      </c>
      <c r="B455" s="73">
        <v>445</v>
      </c>
      <c r="C455" s="73" t="s">
        <v>187</v>
      </c>
      <c r="D455" s="151">
        <f>VLOOKUP(C455,'[1]TESCO HOUSEHOLD'!$B$3:$H$79,6,FALSE)</f>
        <v>0.57999999999999996</v>
      </c>
      <c r="E455" s="73">
        <v>16</v>
      </c>
      <c r="F455" s="73">
        <v>2</v>
      </c>
      <c r="G455" s="44">
        <v>4.3452381000000004</v>
      </c>
      <c r="H455" s="44">
        <f t="shared" si="11"/>
        <v>0.2669589038170313</v>
      </c>
      <c r="J455" s="83" t="s">
        <v>6106</v>
      </c>
      <c r="K455" s="83" t="s">
        <v>1479</v>
      </c>
    </row>
    <row r="456" spans="1:11" x14ac:dyDescent="0.3">
      <c r="A456" s="73" t="s">
        <v>3396</v>
      </c>
      <c r="B456" s="73">
        <v>446</v>
      </c>
      <c r="C456" s="73" t="s">
        <v>2021</v>
      </c>
      <c r="D456" s="151">
        <v>4.99</v>
      </c>
      <c r="E456" s="73"/>
      <c r="F456" s="73">
        <v>1</v>
      </c>
      <c r="G456" s="44">
        <v>13.0357143</v>
      </c>
      <c r="H456" s="44">
        <f t="shared" si="11"/>
        <v>0.38279452012844439</v>
      </c>
      <c r="J456" s="83" t="s">
        <v>6107</v>
      </c>
      <c r="K456" s="83" t="s">
        <v>6108</v>
      </c>
    </row>
    <row r="457" spans="1:11" x14ac:dyDescent="0.3">
      <c r="A457" s="73" t="s">
        <v>3396</v>
      </c>
      <c r="B457" s="73">
        <v>447</v>
      </c>
      <c r="C457" s="73" t="s">
        <v>278</v>
      </c>
      <c r="D457" s="151">
        <v>1.99</v>
      </c>
      <c r="E457" s="73"/>
      <c r="F457" s="73">
        <v>1</v>
      </c>
      <c r="G457" s="44">
        <v>52.142857100000001</v>
      </c>
      <c r="H457" s="44">
        <f t="shared" si="11"/>
        <v>3.8164383593011823E-2</v>
      </c>
      <c r="J457" s="83" t="s">
        <v>6109</v>
      </c>
      <c r="K457" s="83" t="s">
        <v>6110</v>
      </c>
    </row>
    <row r="458" spans="1:11" x14ac:dyDescent="0.3">
      <c r="A458" s="73" t="s">
        <v>3396</v>
      </c>
      <c r="B458" s="73">
        <v>448</v>
      </c>
      <c r="C458" s="73" t="s">
        <v>534</v>
      </c>
      <c r="D458" s="151">
        <f>VLOOKUP(C458,'[1]TESCO HOUSEHOLD'!$B$3:$H$79,6,FALSE)</f>
        <v>1.05</v>
      </c>
      <c r="E458" s="73">
        <v>30</v>
      </c>
      <c r="F458" s="73">
        <v>2</v>
      </c>
      <c r="G458" s="44">
        <v>4.3452381000000004</v>
      </c>
      <c r="H458" s="44">
        <f t="shared" si="11"/>
        <v>0.48328767070324635</v>
      </c>
      <c r="J458" s="83" t="s">
        <v>6111</v>
      </c>
      <c r="K458" s="83" t="s">
        <v>6112</v>
      </c>
    </row>
    <row r="459" spans="1:11" x14ac:dyDescent="0.3">
      <c r="A459" s="73"/>
      <c r="B459" s="73"/>
      <c r="C459" s="73"/>
      <c r="D459" s="124"/>
      <c r="E459" s="73"/>
      <c r="F459" s="73"/>
      <c r="G459" s="44"/>
      <c r="H459" s="73"/>
    </row>
    <row r="460" spans="1:11" x14ac:dyDescent="0.3">
      <c r="A460" s="40" t="s">
        <v>14</v>
      </c>
      <c r="B460" s="73"/>
      <c r="C460" s="73"/>
      <c r="D460" s="124"/>
      <c r="E460" s="73"/>
      <c r="F460" s="73"/>
      <c r="G460" s="44"/>
      <c r="H460" s="73"/>
    </row>
    <row r="461" spans="1:11" x14ac:dyDescent="0.3">
      <c r="A461" s="73"/>
      <c r="B461" s="73">
        <v>450</v>
      </c>
      <c r="C461" s="73" t="s">
        <v>6114</v>
      </c>
      <c r="D461" s="124"/>
      <c r="E461" s="73"/>
      <c r="F461" s="73">
        <v>2</v>
      </c>
      <c r="G461" s="44">
        <v>52.142857100000001</v>
      </c>
      <c r="H461" s="44">
        <f t="shared" ref="H461:H464" si="12">(D461*F461)/G461</f>
        <v>0</v>
      </c>
      <c r="J461" s="83" t="s">
        <v>6115</v>
      </c>
    </row>
    <row r="462" spans="1:11" x14ac:dyDescent="0.3">
      <c r="A462" s="73"/>
      <c r="B462" s="73">
        <v>451</v>
      </c>
      <c r="C462" s="73" t="s">
        <v>2034</v>
      </c>
      <c r="D462" s="124">
        <v>100</v>
      </c>
      <c r="E462" s="73"/>
      <c r="F462" s="73">
        <v>2</v>
      </c>
      <c r="G462" s="44">
        <v>52.142857100000001</v>
      </c>
      <c r="H462" s="44">
        <f t="shared" si="12"/>
        <v>3.8356164415087259</v>
      </c>
      <c r="J462" s="83" t="s">
        <v>6116</v>
      </c>
    </row>
    <row r="463" spans="1:11" x14ac:dyDescent="0.3">
      <c r="A463" s="73"/>
      <c r="B463" s="73">
        <v>452</v>
      </c>
      <c r="C463" s="73" t="s">
        <v>2034</v>
      </c>
      <c r="D463" s="124">
        <v>30</v>
      </c>
      <c r="E463" s="73"/>
      <c r="F463" s="73">
        <v>2</v>
      </c>
      <c r="G463" s="44">
        <v>52.142857100000001</v>
      </c>
      <c r="H463" s="44">
        <f t="shared" si="12"/>
        <v>1.1506849324526178</v>
      </c>
      <c r="J463" s="83" t="s">
        <v>6117</v>
      </c>
      <c r="K463" s="83" t="s">
        <v>6118</v>
      </c>
    </row>
    <row r="464" spans="1:11" x14ac:dyDescent="0.3">
      <c r="A464" s="73"/>
      <c r="B464" s="73">
        <v>453</v>
      </c>
      <c r="C464" s="73" t="s">
        <v>210</v>
      </c>
      <c r="D464" s="124">
        <v>10</v>
      </c>
      <c r="E464" s="73"/>
      <c r="F464" s="73">
        <v>1</v>
      </c>
      <c r="G464" s="44">
        <v>1</v>
      </c>
      <c r="H464" s="44">
        <f t="shared" si="12"/>
        <v>10</v>
      </c>
      <c r="J464" s="83" t="s">
        <v>6119</v>
      </c>
    </row>
    <row r="465" spans="1:11" x14ac:dyDescent="0.3">
      <c r="A465" s="73"/>
      <c r="B465" s="73"/>
      <c r="C465" s="73"/>
      <c r="D465" s="124"/>
      <c r="E465" s="73"/>
      <c r="F465" s="73"/>
      <c r="G465" s="44"/>
      <c r="H465" s="73"/>
    </row>
    <row r="466" spans="1:11" x14ac:dyDescent="0.3">
      <c r="A466" s="40" t="s">
        <v>257</v>
      </c>
      <c r="B466" s="73"/>
      <c r="C466" s="73"/>
      <c r="D466" s="124"/>
      <c r="E466" s="73"/>
      <c r="F466" s="73"/>
      <c r="G466" s="44"/>
      <c r="H466" s="73"/>
    </row>
    <row r="467" spans="1:11" x14ac:dyDescent="0.3">
      <c r="A467" s="73" t="s">
        <v>2529</v>
      </c>
      <c r="B467" s="73">
        <v>454</v>
      </c>
      <c r="C467" s="73" t="s">
        <v>212</v>
      </c>
      <c r="D467" s="124">
        <v>130</v>
      </c>
      <c r="E467" s="73"/>
      <c r="F467" s="73">
        <v>1</v>
      </c>
      <c r="G467" s="44">
        <v>521.42857100000003</v>
      </c>
      <c r="H467" s="44">
        <f t="shared" ref="H467:H494" si="13">(D467*F467)/G467</f>
        <v>0.24931506869806716</v>
      </c>
      <c r="J467" s="83" t="s">
        <v>6120</v>
      </c>
      <c r="K467" s="83" t="s">
        <v>6121</v>
      </c>
    </row>
    <row r="468" spans="1:11" x14ac:dyDescent="0.3">
      <c r="A468" s="73" t="s">
        <v>2565</v>
      </c>
      <c r="B468" s="73">
        <v>455</v>
      </c>
      <c r="C468" s="73" t="s">
        <v>213</v>
      </c>
      <c r="D468" s="124">
        <v>26.99</v>
      </c>
      <c r="E468" s="73"/>
      <c r="F468" s="73">
        <v>1</v>
      </c>
      <c r="G468" s="44">
        <v>260.71428600000002</v>
      </c>
      <c r="H468" s="44">
        <f t="shared" si="13"/>
        <v>0.10352328755778269</v>
      </c>
      <c r="J468" s="83" t="s">
        <v>6122</v>
      </c>
      <c r="K468" s="83" t="s">
        <v>6123</v>
      </c>
    </row>
    <row r="469" spans="1:11" x14ac:dyDescent="0.3">
      <c r="A469" s="73" t="s">
        <v>2529</v>
      </c>
      <c r="B469" s="73">
        <v>456</v>
      </c>
      <c r="C469" s="73" t="s">
        <v>3606</v>
      </c>
      <c r="D469" s="124">
        <v>31.99</v>
      </c>
      <c r="E469" s="73"/>
      <c r="F469" s="73">
        <v>1</v>
      </c>
      <c r="G469" s="44">
        <v>260.71428600000002</v>
      </c>
      <c r="H469" s="44">
        <f t="shared" si="13"/>
        <v>0.12270136972854644</v>
      </c>
      <c r="J469" s="83" t="s">
        <v>6124</v>
      </c>
      <c r="K469" s="83" t="s">
        <v>6125</v>
      </c>
    </row>
    <row r="470" spans="1:11" x14ac:dyDescent="0.3">
      <c r="A470" s="73" t="s">
        <v>2529</v>
      </c>
      <c r="B470" s="73">
        <v>457</v>
      </c>
      <c r="C470" s="73" t="s">
        <v>214</v>
      </c>
      <c r="D470" s="124">
        <v>239</v>
      </c>
      <c r="E470" s="73"/>
      <c r="F470" s="73">
        <v>1</v>
      </c>
      <c r="G470" s="44">
        <v>260.71428600000002</v>
      </c>
      <c r="H470" s="44">
        <f t="shared" si="13"/>
        <v>0.916712327762507</v>
      </c>
      <c r="J470" s="83" t="s">
        <v>6126</v>
      </c>
      <c r="K470" s="83" t="s">
        <v>6127</v>
      </c>
    </row>
    <row r="471" spans="1:11" x14ac:dyDescent="0.3">
      <c r="A471" s="73" t="s">
        <v>2565</v>
      </c>
      <c r="B471" s="73">
        <v>458</v>
      </c>
      <c r="C471" s="73" t="s">
        <v>393</v>
      </c>
      <c r="D471" s="124">
        <v>39.99</v>
      </c>
      <c r="E471" s="73"/>
      <c r="F471" s="73">
        <v>1</v>
      </c>
      <c r="G471" s="44">
        <v>208.57142899999999</v>
      </c>
      <c r="H471" s="44">
        <f t="shared" si="13"/>
        <v>0.19173287631835711</v>
      </c>
      <c r="J471" s="83" t="s">
        <v>6376</v>
      </c>
      <c r="K471" s="83" t="s">
        <v>6746</v>
      </c>
    </row>
    <row r="472" spans="1:11" x14ac:dyDescent="0.3">
      <c r="A472" s="73" t="s">
        <v>2529</v>
      </c>
      <c r="B472" s="73">
        <v>459</v>
      </c>
      <c r="C472" s="73" t="s">
        <v>535</v>
      </c>
      <c r="D472" s="124">
        <v>1.99</v>
      </c>
      <c r="E472" s="73"/>
      <c r="F472" s="73">
        <v>1</v>
      </c>
      <c r="G472" s="44">
        <v>4.3452381000000004</v>
      </c>
      <c r="H472" s="44">
        <f t="shared" si="13"/>
        <v>0.4579726022378382</v>
      </c>
      <c r="J472" s="83" t="s">
        <v>6128</v>
      </c>
      <c r="K472" s="83" t="s">
        <v>6129</v>
      </c>
    </row>
    <row r="473" spans="1:11" x14ac:dyDescent="0.3">
      <c r="A473" s="73" t="s">
        <v>2565</v>
      </c>
      <c r="B473" s="73">
        <v>460</v>
      </c>
      <c r="C473" s="73" t="s">
        <v>536</v>
      </c>
      <c r="D473" s="124">
        <v>20</v>
      </c>
      <c r="E473" s="73"/>
      <c r="F473" s="73">
        <v>1</v>
      </c>
      <c r="G473" s="44">
        <v>52.142857100000001</v>
      </c>
      <c r="H473" s="44">
        <f t="shared" si="13"/>
        <v>0.38356164415087257</v>
      </c>
      <c r="J473" s="83" t="s">
        <v>6130</v>
      </c>
    </row>
    <row r="474" spans="1:11" x14ac:dyDescent="0.3">
      <c r="A474" s="73" t="s">
        <v>2530</v>
      </c>
      <c r="B474" s="73">
        <v>461</v>
      </c>
      <c r="C474" s="73" t="s">
        <v>216</v>
      </c>
      <c r="D474" s="124">
        <v>144</v>
      </c>
      <c r="E474" s="73"/>
      <c r="F474" s="73">
        <v>1</v>
      </c>
      <c r="G474" s="44">
        <v>52.142857100000001</v>
      </c>
      <c r="H474" s="44">
        <f t="shared" si="13"/>
        <v>2.7616438378862824</v>
      </c>
      <c r="J474" s="83" t="s">
        <v>6131</v>
      </c>
    </row>
    <row r="475" spans="1:11" x14ac:dyDescent="0.3">
      <c r="A475" s="73" t="s">
        <v>2531</v>
      </c>
      <c r="B475" s="73">
        <v>462</v>
      </c>
      <c r="C475" s="73" t="s">
        <v>216</v>
      </c>
      <c r="D475" s="124">
        <v>130</v>
      </c>
      <c r="E475" s="73"/>
      <c r="F475" s="73">
        <v>1</v>
      </c>
      <c r="G475" s="44">
        <v>52.142857100000001</v>
      </c>
      <c r="H475" s="44">
        <f t="shared" si="13"/>
        <v>2.4931506869806719</v>
      </c>
      <c r="J475" s="83" t="s">
        <v>6132</v>
      </c>
    </row>
    <row r="476" spans="1:11" x14ac:dyDescent="0.3">
      <c r="A476" s="73" t="s">
        <v>4201</v>
      </c>
      <c r="B476" s="73">
        <v>463</v>
      </c>
      <c r="C476" s="73" t="s">
        <v>537</v>
      </c>
      <c r="D476" s="124">
        <v>50</v>
      </c>
      <c r="E476" s="73"/>
      <c r="F476" s="73">
        <v>1</v>
      </c>
      <c r="G476" s="44">
        <v>521.42857100000003</v>
      </c>
      <c r="H476" s="44">
        <f t="shared" si="13"/>
        <v>9.5890411037718143E-2</v>
      </c>
      <c r="J476" s="83" t="s">
        <v>6133</v>
      </c>
    </row>
    <row r="477" spans="1:11" x14ac:dyDescent="0.3">
      <c r="A477" s="73" t="s">
        <v>3603</v>
      </c>
      <c r="B477" s="73">
        <v>464</v>
      </c>
      <c r="C477" s="73" t="s">
        <v>359</v>
      </c>
      <c r="D477" s="124">
        <v>6.99</v>
      </c>
      <c r="E477" s="73"/>
      <c r="F477" s="73">
        <v>1</v>
      </c>
      <c r="G477" s="44">
        <v>52.142857100000001</v>
      </c>
      <c r="H477" s="44">
        <f t="shared" si="13"/>
        <v>0.13405479463072997</v>
      </c>
      <c r="J477" s="83" t="s">
        <v>6134</v>
      </c>
      <c r="K477" s="83" t="s">
        <v>6135</v>
      </c>
    </row>
    <row r="478" spans="1:11" x14ac:dyDescent="0.3">
      <c r="A478" s="73" t="s">
        <v>3603</v>
      </c>
      <c r="B478" s="73">
        <v>465</v>
      </c>
      <c r="C478" s="73" t="s">
        <v>538</v>
      </c>
      <c r="D478" s="124">
        <v>5.09</v>
      </c>
      <c r="E478" s="73"/>
      <c r="F478" s="73">
        <v>1</v>
      </c>
      <c r="G478" s="44">
        <v>52.142857100000001</v>
      </c>
      <c r="H478" s="44">
        <f t="shared" si="13"/>
        <v>9.7616438436397071E-2</v>
      </c>
      <c r="J478" s="83" t="s">
        <v>6136</v>
      </c>
      <c r="K478" s="83" t="s">
        <v>6137</v>
      </c>
    </row>
    <row r="479" spans="1:11" x14ac:dyDescent="0.3">
      <c r="A479" s="73" t="s">
        <v>3603</v>
      </c>
      <c r="B479" s="73">
        <v>466</v>
      </c>
      <c r="C479" s="73" t="s">
        <v>539</v>
      </c>
      <c r="D479" s="124">
        <v>2.79</v>
      </c>
      <c r="E479" s="73"/>
      <c r="F479" s="73">
        <v>1</v>
      </c>
      <c r="G479" s="44">
        <v>52.142857100000001</v>
      </c>
      <c r="H479" s="44">
        <f t="shared" si="13"/>
        <v>5.3506849359046725E-2</v>
      </c>
      <c r="J479" s="83" t="s">
        <v>5779</v>
      </c>
      <c r="K479" s="83" t="s">
        <v>6138</v>
      </c>
    </row>
    <row r="480" spans="1:11" x14ac:dyDescent="0.3">
      <c r="A480" s="73" t="s">
        <v>3603</v>
      </c>
      <c r="B480" s="73">
        <v>467</v>
      </c>
      <c r="C480" s="73" t="s">
        <v>540</v>
      </c>
      <c r="D480" s="124">
        <v>1.2</v>
      </c>
      <c r="E480" s="73"/>
      <c r="F480" s="73">
        <v>1</v>
      </c>
      <c r="G480" s="44">
        <v>52.142857100000001</v>
      </c>
      <c r="H480" s="44">
        <f t="shared" si="13"/>
        <v>2.3013698649052353E-2</v>
      </c>
      <c r="J480" s="83" t="s">
        <v>6139</v>
      </c>
      <c r="K480" s="83" t="s">
        <v>6140</v>
      </c>
    </row>
    <row r="481" spans="1:11" x14ac:dyDescent="0.3">
      <c r="A481" s="73" t="s">
        <v>3603</v>
      </c>
      <c r="B481" s="73">
        <v>468</v>
      </c>
      <c r="C481" s="73" t="s">
        <v>541</v>
      </c>
      <c r="D481" s="124">
        <v>3.99</v>
      </c>
      <c r="E481" s="73"/>
      <c r="F481" s="73">
        <v>1</v>
      </c>
      <c r="G481" s="44">
        <v>52.142857100000001</v>
      </c>
      <c r="H481" s="44">
        <f t="shared" si="13"/>
        <v>7.6520548008099085E-2</v>
      </c>
      <c r="J481" s="83" t="s">
        <v>6141</v>
      </c>
      <c r="K481" s="83" t="s">
        <v>6142</v>
      </c>
    </row>
    <row r="482" spans="1:11" x14ac:dyDescent="0.3">
      <c r="A482" s="73" t="s">
        <v>3603</v>
      </c>
      <c r="B482" s="73">
        <v>469</v>
      </c>
      <c r="C482" s="73" t="s">
        <v>358</v>
      </c>
      <c r="D482" s="124">
        <v>4.99</v>
      </c>
      <c r="E482" s="73"/>
      <c r="F482" s="73">
        <v>1</v>
      </c>
      <c r="G482" s="44">
        <v>52.142857100000001</v>
      </c>
      <c r="H482" s="44">
        <f t="shared" si="13"/>
        <v>9.5698630215642719E-2</v>
      </c>
      <c r="J482" s="83" t="s">
        <v>6143</v>
      </c>
      <c r="K482" s="83" t="s">
        <v>6144</v>
      </c>
    </row>
    <row r="483" spans="1:11" x14ac:dyDescent="0.3">
      <c r="A483" s="73" t="s">
        <v>3603</v>
      </c>
      <c r="B483" s="73">
        <v>470</v>
      </c>
      <c r="C483" s="73" t="s">
        <v>542</v>
      </c>
      <c r="D483" s="124">
        <v>4.99</v>
      </c>
      <c r="E483" s="73"/>
      <c r="F483" s="73">
        <v>1</v>
      </c>
      <c r="G483" s="44">
        <v>52.142857100000001</v>
      </c>
      <c r="H483" s="44">
        <f t="shared" si="13"/>
        <v>9.5698630215642719E-2</v>
      </c>
      <c r="J483" s="83" t="s">
        <v>6143</v>
      </c>
      <c r="K483" s="83" t="s">
        <v>6145</v>
      </c>
    </row>
    <row r="484" spans="1:11" x14ac:dyDescent="0.3">
      <c r="A484" s="73" t="s">
        <v>3603</v>
      </c>
      <c r="B484" s="73">
        <v>471</v>
      </c>
      <c r="C484" s="73" t="s">
        <v>543</v>
      </c>
      <c r="D484" s="124">
        <v>3.99</v>
      </c>
      <c r="E484" s="73"/>
      <c r="F484" s="73">
        <v>1</v>
      </c>
      <c r="G484" s="44">
        <v>52.142857100000001</v>
      </c>
      <c r="H484" s="44">
        <f t="shared" si="13"/>
        <v>7.6520548008099085E-2</v>
      </c>
      <c r="J484" s="83" t="s">
        <v>6146</v>
      </c>
      <c r="K484" s="83" t="s">
        <v>6147</v>
      </c>
    </row>
    <row r="485" spans="1:11" x14ac:dyDescent="0.3">
      <c r="A485" s="73" t="s">
        <v>362</v>
      </c>
      <c r="B485" s="73">
        <v>472</v>
      </c>
      <c r="C485" s="73" t="s">
        <v>217</v>
      </c>
      <c r="D485" s="124">
        <v>27</v>
      </c>
      <c r="E485" s="73"/>
      <c r="F485" s="73">
        <v>1</v>
      </c>
      <c r="G485" s="44">
        <v>52.142857139999997</v>
      </c>
      <c r="H485" s="44">
        <f t="shared" si="13"/>
        <v>0.51780821920645526</v>
      </c>
      <c r="J485" s="83" t="s">
        <v>6148</v>
      </c>
      <c r="K485" s="83" t="s">
        <v>6149</v>
      </c>
    </row>
    <row r="486" spans="1:11" x14ac:dyDescent="0.3">
      <c r="A486" s="73" t="s">
        <v>219</v>
      </c>
      <c r="B486" s="73">
        <v>473</v>
      </c>
      <c r="C486" s="73" t="s">
        <v>219</v>
      </c>
      <c r="D486" s="124">
        <v>150.5</v>
      </c>
      <c r="E486" s="73"/>
      <c r="F486" s="73">
        <v>1</v>
      </c>
      <c r="G486" s="44">
        <v>52.142857139999997</v>
      </c>
      <c r="H486" s="44">
        <f t="shared" si="13"/>
        <v>2.8863013700211675</v>
      </c>
      <c r="K486" s="83" t="s">
        <v>2548</v>
      </c>
    </row>
    <row r="487" spans="1:11" x14ac:dyDescent="0.3">
      <c r="A487" s="73" t="s">
        <v>6150</v>
      </c>
      <c r="B487" s="73">
        <v>474</v>
      </c>
      <c r="C487" s="73" t="s">
        <v>218</v>
      </c>
      <c r="D487" s="124">
        <v>20</v>
      </c>
      <c r="E487" s="73"/>
      <c r="F487" s="73">
        <v>2</v>
      </c>
      <c r="G487" s="44">
        <v>1</v>
      </c>
      <c r="H487" s="44">
        <f t="shared" si="13"/>
        <v>40</v>
      </c>
      <c r="J487" s="83" t="s">
        <v>6151</v>
      </c>
    </row>
    <row r="488" spans="1:11" x14ac:dyDescent="0.3">
      <c r="A488" s="73" t="s">
        <v>220</v>
      </c>
      <c r="B488" s="73">
        <v>475</v>
      </c>
      <c r="C488" s="73" t="s">
        <v>6152</v>
      </c>
      <c r="D488" s="124">
        <v>528</v>
      </c>
      <c r="E488" s="73"/>
      <c r="F488" s="73">
        <v>2</v>
      </c>
      <c r="G488" s="44">
        <v>52.142857139999997</v>
      </c>
      <c r="H488" s="44">
        <f t="shared" si="13"/>
        <v>20.252054795630251</v>
      </c>
      <c r="J488" s="83" t="s">
        <v>6153</v>
      </c>
      <c r="K488" s="83" t="s">
        <v>6154</v>
      </c>
    </row>
    <row r="489" spans="1:11" x14ac:dyDescent="0.3">
      <c r="A489" s="73" t="s">
        <v>364</v>
      </c>
      <c r="B489" s="73">
        <v>476</v>
      </c>
      <c r="C489" s="73" t="s">
        <v>6155</v>
      </c>
      <c r="D489" s="124">
        <v>302.68</v>
      </c>
      <c r="E489" s="73"/>
      <c r="F489" s="73">
        <v>1</v>
      </c>
      <c r="G489" s="44">
        <v>52.142857139999997</v>
      </c>
      <c r="H489" s="44">
        <f t="shared" si="13"/>
        <v>5.8048219181262919</v>
      </c>
      <c r="J489" s="83" t="s">
        <v>6156</v>
      </c>
      <c r="K489" s="83" t="s">
        <v>6157</v>
      </c>
    </row>
    <row r="490" spans="1:11" x14ac:dyDescent="0.3">
      <c r="A490" s="73" t="s">
        <v>220</v>
      </c>
      <c r="B490" s="73">
        <v>477</v>
      </c>
      <c r="C490" s="73" t="s">
        <v>6158</v>
      </c>
      <c r="D490" s="124">
        <v>450</v>
      </c>
      <c r="E490" s="73"/>
      <c r="F490" s="73">
        <v>2</v>
      </c>
      <c r="G490" s="44">
        <v>52.142857139999997</v>
      </c>
      <c r="H490" s="44">
        <f t="shared" si="13"/>
        <v>17.260273973548511</v>
      </c>
      <c r="J490" s="83" t="s">
        <v>6159</v>
      </c>
    </row>
    <row r="491" spans="1:11" x14ac:dyDescent="0.3">
      <c r="A491" s="73"/>
      <c r="B491" s="73"/>
      <c r="C491" s="178" t="s">
        <v>7034</v>
      </c>
      <c r="D491" s="151">
        <v>240</v>
      </c>
      <c r="E491" s="73"/>
      <c r="F491" s="73">
        <v>1</v>
      </c>
      <c r="G491" s="135">
        <v>52.142857139999997</v>
      </c>
      <c r="H491" s="44">
        <f t="shared" si="13"/>
        <v>4.6027397262796024</v>
      </c>
    </row>
    <row r="492" spans="1:11" x14ac:dyDescent="0.3">
      <c r="A492" s="73" t="s">
        <v>2546</v>
      </c>
      <c r="B492" s="73">
        <v>478</v>
      </c>
      <c r="C492" s="73" t="s">
        <v>222</v>
      </c>
      <c r="D492" s="124">
        <v>80</v>
      </c>
      <c r="E492" s="73"/>
      <c r="F492" s="73">
        <v>2</v>
      </c>
      <c r="G492" s="44">
        <v>521.42857140000001</v>
      </c>
      <c r="H492" s="44">
        <f t="shared" si="13"/>
        <v>0.30684931508530683</v>
      </c>
      <c r="J492" s="83" t="s">
        <v>6160</v>
      </c>
      <c r="K492" s="83" t="s">
        <v>1574</v>
      </c>
    </row>
    <row r="493" spans="1:11" x14ac:dyDescent="0.3">
      <c r="A493" s="73" t="s">
        <v>2545</v>
      </c>
      <c r="B493" s="73">
        <v>479</v>
      </c>
      <c r="C493" s="73" t="s">
        <v>6161</v>
      </c>
      <c r="D493" s="124">
        <v>6</v>
      </c>
      <c r="E493" s="73"/>
      <c r="F493" s="73">
        <v>2</v>
      </c>
      <c r="G493" s="44">
        <v>521.42857140000001</v>
      </c>
      <c r="H493" s="44">
        <f t="shared" si="13"/>
        <v>2.3013698631398009E-2</v>
      </c>
      <c r="J493" s="83" t="s">
        <v>6162</v>
      </c>
      <c r="K493" s="83" t="s">
        <v>6163</v>
      </c>
    </row>
    <row r="494" spans="1:11" x14ac:dyDescent="0.3">
      <c r="A494" s="73" t="s">
        <v>2546</v>
      </c>
      <c r="B494" s="73">
        <v>480</v>
      </c>
      <c r="C494" s="73" t="s">
        <v>544</v>
      </c>
      <c r="D494" s="124">
        <v>20</v>
      </c>
      <c r="E494" s="73"/>
      <c r="F494" s="73">
        <v>1</v>
      </c>
      <c r="G494" s="44">
        <v>52.142857139999997</v>
      </c>
      <c r="H494" s="44">
        <f t="shared" si="13"/>
        <v>0.38356164385663355</v>
      </c>
      <c r="J494" s="83" t="s">
        <v>6164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22"/>
  <sheetViews>
    <sheetView zoomScale="80" zoomScaleNormal="80" workbookViewId="0">
      <pane ySplit="2" topLeftCell="A252" activePane="bottomLeft" state="frozen"/>
      <selection pane="bottomLeft" activeCell="O279" sqref="O279:O280"/>
    </sheetView>
  </sheetViews>
  <sheetFormatPr defaultRowHeight="14" x14ac:dyDescent="0.3"/>
  <cols>
    <col min="2" max="2" width="3.83203125" bestFit="1" customWidth="1"/>
    <col min="3" max="3" width="37.08203125" customWidth="1"/>
    <col min="4" max="4" width="9" style="115"/>
    <col min="5" max="5" width="14.5" customWidth="1"/>
    <col min="6" max="6" width="9" style="9"/>
    <col min="7" max="7" width="16" style="10" customWidth="1"/>
    <col min="8" max="8" width="11" style="10" bestFit="1" customWidth="1"/>
  </cols>
  <sheetData>
    <row r="2" spans="1:10" x14ac:dyDescent="0.3">
      <c r="B2" s="5" t="s">
        <v>0</v>
      </c>
      <c r="C2" s="5" t="s">
        <v>1</v>
      </c>
      <c r="D2" s="115" t="s">
        <v>2</v>
      </c>
      <c r="E2" s="5" t="s">
        <v>3</v>
      </c>
      <c r="F2" s="9" t="s">
        <v>4</v>
      </c>
      <c r="G2" s="10" t="s">
        <v>5</v>
      </c>
      <c r="H2" s="10" t="s">
        <v>6</v>
      </c>
    </row>
    <row r="3" spans="1:10" x14ac:dyDescent="0.3">
      <c r="A3" t="s">
        <v>7038</v>
      </c>
      <c r="B3" s="2">
        <v>127</v>
      </c>
      <c r="C3" s="7" t="s">
        <v>2767</v>
      </c>
      <c r="D3" s="115">
        <v>11</v>
      </c>
      <c r="E3">
        <v>5</v>
      </c>
      <c r="F3" s="8">
        <v>2</v>
      </c>
      <c r="G3" s="100">
        <v>26.07</v>
      </c>
      <c r="H3" s="10">
        <f>+(D3*F3)/G3</f>
        <v>0.84388185654008441</v>
      </c>
    </row>
    <row r="4" spans="1:10" x14ac:dyDescent="0.3">
      <c r="B4" s="2">
        <v>128</v>
      </c>
      <c r="C4" s="7" t="s">
        <v>65</v>
      </c>
      <c r="D4" s="115">
        <v>6</v>
      </c>
      <c r="E4">
        <v>5</v>
      </c>
      <c r="F4" s="8">
        <v>4</v>
      </c>
      <c r="G4" s="100">
        <v>26.07</v>
      </c>
      <c r="H4" s="10">
        <f t="shared" ref="H4:H48" si="0">+(D4*F4)/G4</f>
        <v>0.92059838895281931</v>
      </c>
      <c r="J4" s="15"/>
    </row>
    <row r="5" spans="1:10" x14ac:dyDescent="0.3">
      <c r="B5" s="2">
        <v>129</v>
      </c>
      <c r="C5" s="7" t="s">
        <v>2768</v>
      </c>
      <c r="D5" s="115">
        <v>5</v>
      </c>
      <c r="E5">
        <v>5</v>
      </c>
      <c r="F5" s="8">
        <v>2</v>
      </c>
      <c r="G5" s="100">
        <v>26.07</v>
      </c>
      <c r="H5" s="10">
        <f t="shared" si="0"/>
        <v>0.3835826620636747</v>
      </c>
      <c r="J5" s="15"/>
    </row>
    <row r="6" spans="1:10" x14ac:dyDescent="0.3">
      <c r="B6" s="2">
        <v>130</v>
      </c>
      <c r="C6" s="7" t="s">
        <v>2769</v>
      </c>
      <c r="D6" s="115">
        <v>14</v>
      </c>
      <c r="E6">
        <v>5</v>
      </c>
      <c r="F6" s="8">
        <v>2</v>
      </c>
      <c r="G6" s="100">
        <v>26.07</v>
      </c>
      <c r="H6" s="10">
        <f t="shared" si="0"/>
        <v>1.0740314537782891</v>
      </c>
      <c r="J6" s="15"/>
    </row>
    <row r="7" spans="1:10" x14ac:dyDescent="0.3">
      <c r="B7" s="2">
        <v>131</v>
      </c>
      <c r="C7" s="16" t="s">
        <v>2770</v>
      </c>
      <c r="D7" s="115">
        <v>11.2</v>
      </c>
      <c r="E7">
        <v>2</v>
      </c>
      <c r="F7" s="8">
        <v>3</v>
      </c>
      <c r="G7" s="100">
        <v>26.07</v>
      </c>
      <c r="H7" s="10">
        <f t="shared" si="0"/>
        <v>1.2888377445339467</v>
      </c>
      <c r="J7" s="15"/>
    </row>
    <row r="8" spans="1:10" x14ac:dyDescent="0.3">
      <c r="B8" s="2">
        <v>132</v>
      </c>
      <c r="C8" s="7" t="s">
        <v>70</v>
      </c>
      <c r="D8" s="115">
        <v>14</v>
      </c>
      <c r="E8">
        <v>1</v>
      </c>
      <c r="F8" s="8">
        <v>3</v>
      </c>
      <c r="G8" s="100">
        <v>26.07</v>
      </c>
      <c r="H8" s="10">
        <f t="shared" si="0"/>
        <v>1.6110471806674338</v>
      </c>
      <c r="J8" s="15"/>
    </row>
    <row r="9" spans="1:10" x14ac:dyDescent="0.3">
      <c r="B9" s="2">
        <v>133</v>
      </c>
      <c r="C9" s="7" t="s">
        <v>2771</v>
      </c>
      <c r="D9" s="115">
        <v>16</v>
      </c>
      <c r="F9" s="8">
        <v>1</v>
      </c>
      <c r="G9" s="100">
        <v>26.07</v>
      </c>
      <c r="H9" s="10">
        <f t="shared" si="0"/>
        <v>0.61373225930187958</v>
      </c>
      <c r="J9" s="15"/>
    </row>
    <row r="10" spans="1:10" x14ac:dyDescent="0.3">
      <c r="B10" s="2">
        <v>134</v>
      </c>
      <c r="C10" s="7" t="s">
        <v>242</v>
      </c>
      <c r="D10" s="115">
        <v>4.8</v>
      </c>
      <c r="E10">
        <v>3</v>
      </c>
      <c r="F10" s="8">
        <v>1</v>
      </c>
      <c r="G10" s="100">
        <v>52.14</v>
      </c>
      <c r="H10" s="10">
        <f t="shared" si="0"/>
        <v>9.2059838895281923E-2</v>
      </c>
      <c r="J10" s="15"/>
    </row>
    <row r="11" spans="1:10" x14ac:dyDescent="0.3">
      <c r="B11" s="2">
        <v>135</v>
      </c>
      <c r="C11" s="7" t="s">
        <v>2772</v>
      </c>
      <c r="D11" s="115">
        <v>4</v>
      </c>
      <c r="E11">
        <v>3</v>
      </c>
      <c r="F11" s="8">
        <v>1</v>
      </c>
      <c r="G11" s="100">
        <v>52.14</v>
      </c>
      <c r="H11" s="10">
        <f t="shared" si="0"/>
        <v>7.6716532412734947E-2</v>
      </c>
      <c r="J11" s="15"/>
    </row>
    <row r="12" spans="1:10" x14ac:dyDescent="0.3">
      <c r="B12" s="2">
        <v>136</v>
      </c>
      <c r="C12" s="7" t="s">
        <v>75</v>
      </c>
      <c r="D12" s="115">
        <v>12</v>
      </c>
      <c r="E12">
        <v>3</v>
      </c>
      <c r="F12" s="8">
        <v>2</v>
      </c>
      <c r="G12" s="100">
        <v>52.14</v>
      </c>
      <c r="H12" s="10">
        <f t="shared" si="0"/>
        <v>0.46029919447640966</v>
      </c>
      <c r="J12" s="15"/>
    </row>
    <row r="13" spans="1:10" x14ac:dyDescent="0.3">
      <c r="B13" s="2">
        <v>137</v>
      </c>
      <c r="C13" s="7" t="s">
        <v>310</v>
      </c>
      <c r="D13" s="115">
        <v>11.99</v>
      </c>
      <c r="F13" s="8">
        <v>1</v>
      </c>
      <c r="G13" s="100">
        <v>52.14</v>
      </c>
      <c r="H13" s="10">
        <f t="shared" si="0"/>
        <v>0.22995780590717299</v>
      </c>
      <c r="J13" s="15"/>
    </row>
    <row r="14" spans="1:10" x14ac:dyDescent="0.3">
      <c r="B14" s="2">
        <v>138</v>
      </c>
      <c r="C14" s="7" t="s">
        <v>2773</v>
      </c>
      <c r="D14" s="115">
        <v>20</v>
      </c>
      <c r="F14" s="8">
        <v>1</v>
      </c>
      <c r="G14" s="100">
        <v>52.14</v>
      </c>
      <c r="H14" s="10">
        <f t="shared" si="0"/>
        <v>0.3835826620636747</v>
      </c>
      <c r="J14" s="15"/>
    </row>
    <row r="15" spans="1:10" x14ac:dyDescent="0.3">
      <c r="B15" s="2">
        <v>139</v>
      </c>
      <c r="C15" s="7" t="s">
        <v>2774</v>
      </c>
      <c r="D15" s="115">
        <v>16.989999999999998</v>
      </c>
      <c r="F15" s="8">
        <v>1</v>
      </c>
      <c r="G15" s="100">
        <v>52.14</v>
      </c>
      <c r="H15" s="10">
        <f t="shared" si="0"/>
        <v>0.32585347142309162</v>
      </c>
      <c r="J15" s="15"/>
    </row>
    <row r="16" spans="1:10" x14ac:dyDescent="0.3">
      <c r="B16" s="2">
        <v>140</v>
      </c>
      <c r="C16" s="7" t="s">
        <v>2775</v>
      </c>
      <c r="D16" s="115">
        <v>1.2</v>
      </c>
      <c r="F16" s="8">
        <v>1</v>
      </c>
      <c r="G16" s="100">
        <v>104.29</v>
      </c>
      <c r="H16" s="10">
        <f t="shared" si="0"/>
        <v>1.1506376450282864E-2</v>
      </c>
      <c r="J16" s="15"/>
    </row>
    <row r="17" spans="1:10" x14ac:dyDescent="0.3">
      <c r="B17" s="2">
        <v>141</v>
      </c>
      <c r="C17" s="7" t="s">
        <v>84</v>
      </c>
      <c r="D17" s="115">
        <v>1.2</v>
      </c>
      <c r="F17" s="8">
        <v>1</v>
      </c>
      <c r="G17" s="100">
        <v>104.29</v>
      </c>
      <c r="H17" s="10">
        <f t="shared" si="0"/>
        <v>1.1506376450282864E-2</v>
      </c>
      <c r="J17" s="15"/>
    </row>
    <row r="18" spans="1:10" x14ac:dyDescent="0.3">
      <c r="B18" s="2">
        <v>142</v>
      </c>
      <c r="C18" s="7" t="s">
        <v>2766</v>
      </c>
      <c r="D18" s="115">
        <v>2.5</v>
      </c>
      <c r="F18" s="4">
        <v>1</v>
      </c>
      <c r="G18" s="101">
        <v>104.29</v>
      </c>
      <c r="H18" s="10">
        <f t="shared" si="0"/>
        <v>2.3971617604755968E-2</v>
      </c>
      <c r="J18" s="15"/>
    </row>
    <row r="19" spans="1:10" x14ac:dyDescent="0.3">
      <c r="A19" s="66"/>
      <c r="B19" s="2">
        <v>143</v>
      </c>
      <c r="C19" s="7" t="s">
        <v>2776</v>
      </c>
      <c r="D19" s="115">
        <v>2.4900000000000002</v>
      </c>
      <c r="F19" s="12">
        <v>1</v>
      </c>
      <c r="G19" s="100">
        <v>52.14</v>
      </c>
      <c r="H19" s="10">
        <f t="shared" si="0"/>
        <v>4.7756041426927506E-2</v>
      </c>
      <c r="J19" s="15"/>
    </row>
    <row r="20" spans="1:10" x14ac:dyDescent="0.3">
      <c r="B20" s="2">
        <v>144</v>
      </c>
      <c r="C20" s="7" t="s">
        <v>68</v>
      </c>
      <c r="D20" s="115">
        <v>12</v>
      </c>
      <c r="E20">
        <v>3</v>
      </c>
      <c r="F20" s="8">
        <v>2</v>
      </c>
      <c r="G20" s="100">
        <v>26.07</v>
      </c>
      <c r="H20" s="10">
        <f t="shared" si="0"/>
        <v>0.92059838895281931</v>
      </c>
      <c r="J20" s="15"/>
    </row>
    <row r="21" spans="1:10" x14ac:dyDescent="0.3">
      <c r="B21" s="2">
        <v>145</v>
      </c>
      <c r="C21" s="7" t="s">
        <v>2777</v>
      </c>
      <c r="D21" s="115">
        <v>0</v>
      </c>
      <c r="F21" s="8">
        <v>1</v>
      </c>
      <c r="G21" s="100">
        <v>52.14</v>
      </c>
      <c r="H21" s="10">
        <f t="shared" si="0"/>
        <v>0</v>
      </c>
      <c r="J21" s="15"/>
    </row>
    <row r="22" spans="1:10" x14ac:dyDescent="0.3">
      <c r="B22" s="2">
        <v>146</v>
      </c>
      <c r="C22" s="7" t="s">
        <v>2778</v>
      </c>
      <c r="D22" s="115">
        <v>22</v>
      </c>
      <c r="F22" s="8">
        <v>1</v>
      </c>
      <c r="G22" s="100">
        <v>52.14</v>
      </c>
      <c r="H22" s="10">
        <f t="shared" si="0"/>
        <v>0.4219409282700422</v>
      </c>
      <c r="J22" s="15"/>
    </row>
    <row r="23" spans="1:10" x14ac:dyDescent="0.3">
      <c r="B23" s="2">
        <v>147</v>
      </c>
      <c r="C23" s="7" t="s">
        <v>2779</v>
      </c>
      <c r="D23" s="115">
        <v>14</v>
      </c>
      <c r="F23" s="8">
        <v>1</v>
      </c>
      <c r="G23" s="100">
        <v>52.14</v>
      </c>
      <c r="H23" s="10">
        <f t="shared" si="0"/>
        <v>0.26850786344457228</v>
      </c>
      <c r="J23" s="15"/>
    </row>
    <row r="24" spans="1:10" x14ac:dyDescent="0.3">
      <c r="B24" s="2">
        <v>156</v>
      </c>
      <c r="C24" s="7" t="s">
        <v>78</v>
      </c>
      <c r="D24" s="115">
        <v>12.99</v>
      </c>
      <c r="F24" s="8">
        <v>1</v>
      </c>
      <c r="G24" s="100">
        <v>26.07</v>
      </c>
      <c r="H24" s="10">
        <f t="shared" si="0"/>
        <v>0.49827387802071349</v>
      </c>
      <c r="J24" s="15"/>
    </row>
    <row r="25" spans="1:10" x14ac:dyDescent="0.3">
      <c r="B25" s="2">
        <v>157</v>
      </c>
      <c r="C25" s="7" t="s">
        <v>311</v>
      </c>
      <c r="D25" s="115">
        <v>40</v>
      </c>
      <c r="F25" s="8">
        <v>1</v>
      </c>
      <c r="G25" s="100">
        <v>13.04</v>
      </c>
      <c r="H25" s="10">
        <f t="shared" si="0"/>
        <v>3.0674846625766872</v>
      </c>
      <c r="J25" s="15"/>
    </row>
    <row r="26" spans="1:10" x14ac:dyDescent="0.3">
      <c r="B26" s="2">
        <v>158</v>
      </c>
      <c r="C26" s="7" t="s">
        <v>79</v>
      </c>
      <c r="D26" s="115">
        <v>5.25</v>
      </c>
      <c r="F26" s="9">
        <v>1</v>
      </c>
      <c r="G26" s="100">
        <v>52.14</v>
      </c>
      <c r="H26" s="10">
        <f t="shared" si="0"/>
        <v>0.10069044879171461</v>
      </c>
      <c r="J26" s="15"/>
    </row>
    <row r="27" spans="1:10" x14ac:dyDescent="0.3">
      <c r="A27" s="65" t="s">
        <v>472</v>
      </c>
      <c r="B27" s="2">
        <v>159</v>
      </c>
      <c r="C27" s="5" t="s">
        <v>2892</v>
      </c>
      <c r="D27" s="115">
        <v>12</v>
      </c>
      <c r="F27" s="8">
        <v>1</v>
      </c>
      <c r="G27" s="100">
        <v>52.14</v>
      </c>
      <c r="H27" s="10">
        <f t="shared" si="0"/>
        <v>0.23014959723820483</v>
      </c>
      <c r="J27" s="15"/>
    </row>
    <row r="28" spans="1:10" x14ac:dyDescent="0.3">
      <c r="B28" s="2">
        <v>337</v>
      </c>
      <c r="C28" s="5" t="s">
        <v>394</v>
      </c>
      <c r="D28" s="115">
        <v>55</v>
      </c>
      <c r="F28" s="8">
        <v>1</v>
      </c>
      <c r="G28" s="100">
        <v>521.42999999999995</v>
      </c>
      <c r="H28" s="10">
        <f t="shared" si="0"/>
        <v>0.10547916307078611</v>
      </c>
      <c r="J28" s="15"/>
    </row>
    <row r="29" spans="1:10" x14ac:dyDescent="0.3">
      <c r="B29" s="2">
        <v>338</v>
      </c>
      <c r="C29" s="5" t="s">
        <v>2982</v>
      </c>
      <c r="D29" s="115">
        <v>3.49</v>
      </c>
      <c r="F29" s="8">
        <v>2</v>
      </c>
      <c r="G29" s="100">
        <v>13.04</v>
      </c>
      <c r="H29" s="10">
        <f t="shared" si="0"/>
        <v>0.53527607361963192</v>
      </c>
      <c r="J29" s="15"/>
    </row>
    <row r="30" spans="1:10" x14ac:dyDescent="0.3">
      <c r="B30" s="2">
        <v>339</v>
      </c>
      <c r="C30" s="5" t="s">
        <v>401</v>
      </c>
      <c r="D30" s="115">
        <v>3.15</v>
      </c>
      <c r="F30" s="8">
        <v>3</v>
      </c>
      <c r="G30" s="100">
        <v>104.29</v>
      </c>
      <c r="H30" s="10">
        <f t="shared" si="0"/>
        <v>9.0612714545977552E-2</v>
      </c>
      <c r="J30" s="15"/>
    </row>
    <row r="31" spans="1:10" x14ac:dyDescent="0.3">
      <c r="A31" s="66"/>
      <c r="B31" s="2">
        <v>340</v>
      </c>
      <c r="C31" s="16" t="s">
        <v>402</v>
      </c>
      <c r="D31" s="115">
        <v>2.1</v>
      </c>
      <c r="E31" s="15"/>
      <c r="F31" s="8">
        <v>2</v>
      </c>
      <c r="G31" s="100">
        <v>8.69</v>
      </c>
      <c r="H31" s="10">
        <f t="shared" si="0"/>
        <v>0.48331415420023022</v>
      </c>
      <c r="J31" s="15"/>
    </row>
    <row r="32" spans="1:10" x14ac:dyDescent="0.3">
      <c r="B32" s="2">
        <v>341</v>
      </c>
      <c r="C32" s="5" t="s">
        <v>2983</v>
      </c>
      <c r="D32" s="115">
        <v>32.99</v>
      </c>
      <c r="E32">
        <v>2</v>
      </c>
      <c r="F32" s="12">
        <v>1</v>
      </c>
      <c r="G32" s="100">
        <v>156.43</v>
      </c>
      <c r="H32" s="10">
        <f t="shared" si="0"/>
        <v>0.21089305120501184</v>
      </c>
      <c r="J32" s="15"/>
    </row>
    <row r="33" spans="1:10" x14ac:dyDescent="0.3">
      <c r="B33" s="2">
        <v>342</v>
      </c>
      <c r="C33" s="5" t="s">
        <v>2984</v>
      </c>
      <c r="D33" s="115">
        <v>5.25</v>
      </c>
      <c r="F33" s="12">
        <v>1</v>
      </c>
      <c r="G33" s="101">
        <v>17</v>
      </c>
      <c r="H33" s="10">
        <f t="shared" si="0"/>
        <v>0.30882352941176472</v>
      </c>
      <c r="J33" s="15"/>
    </row>
    <row r="34" spans="1:10" x14ac:dyDescent="0.3">
      <c r="B34" s="2">
        <v>343</v>
      </c>
      <c r="C34" s="5" t="s">
        <v>2985</v>
      </c>
      <c r="D34" s="115">
        <v>1.42</v>
      </c>
      <c r="F34" s="12">
        <v>1</v>
      </c>
      <c r="G34" s="100">
        <v>24</v>
      </c>
      <c r="H34" s="10">
        <f t="shared" si="0"/>
        <v>5.9166666666666666E-2</v>
      </c>
      <c r="J34" s="15"/>
    </row>
    <row r="35" spans="1:10" x14ac:dyDescent="0.3">
      <c r="B35" s="2">
        <v>344</v>
      </c>
      <c r="C35" s="7" t="s">
        <v>2986</v>
      </c>
      <c r="D35" s="115">
        <v>12</v>
      </c>
      <c r="F35" s="8">
        <v>2</v>
      </c>
      <c r="G35" s="100">
        <v>104.29</v>
      </c>
      <c r="H35" s="10">
        <f t="shared" si="0"/>
        <v>0.23012752900565728</v>
      </c>
      <c r="J35" s="15"/>
    </row>
    <row r="36" spans="1:10" x14ac:dyDescent="0.3">
      <c r="B36" s="2">
        <v>345</v>
      </c>
      <c r="C36" s="7" t="s">
        <v>2987</v>
      </c>
      <c r="D36" s="115">
        <v>4.5</v>
      </c>
      <c r="F36" s="8">
        <v>1</v>
      </c>
      <c r="G36" s="100">
        <v>104.29</v>
      </c>
      <c r="H36" s="10">
        <f t="shared" si="0"/>
        <v>4.3148911688560741E-2</v>
      </c>
      <c r="J36" s="15"/>
    </row>
    <row r="37" spans="1:10" x14ac:dyDescent="0.3">
      <c r="B37" s="2">
        <v>346</v>
      </c>
      <c r="C37" s="7" t="s">
        <v>2988</v>
      </c>
      <c r="D37" s="115">
        <v>1.2</v>
      </c>
      <c r="E37">
        <v>2</v>
      </c>
      <c r="F37" s="8">
        <v>1</v>
      </c>
      <c r="G37" s="100">
        <v>260.70999999999998</v>
      </c>
      <c r="H37" s="10">
        <f t="shared" si="0"/>
        <v>4.6028153887461166E-3</v>
      </c>
      <c r="J37" s="15"/>
    </row>
    <row r="38" spans="1:10" x14ac:dyDescent="0.3">
      <c r="B38" s="2">
        <v>347</v>
      </c>
      <c r="C38" s="7" t="s">
        <v>395</v>
      </c>
      <c r="D38" s="115">
        <v>105.74</v>
      </c>
      <c r="F38" s="8">
        <v>1</v>
      </c>
      <c r="G38" s="100">
        <v>521.42999999999995</v>
      </c>
      <c r="H38" s="10">
        <f t="shared" si="0"/>
        <v>0.20278848551099862</v>
      </c>
      <c r="J38" s="15"/>
    </row>
    <row r="39" spans="1:10" x14ac:dyDescent="0.3">
      <c r="B39" s="2">
        <v>348</v>
      </c>
      <c r="C39" s="7" t="s">
        <v>396</v>
      </c>
      <c r="D39" s="115">
        <v>69</v>
      </c>
      <c r="F39" s="8">
        <v>1</v>
      </c>
      <c r="G39" s="100">
        <v>156.43</v>
      </c>
      <c r="H39" s="10">
        <f t="shared" si="0"/>
        <v>0.44109186217477464</v>
      </c>
      <c r="J39" s="15"/>
    </row>
    <row r="40" spans="1:10" x14ac:dyDescent="0.3">
      <c r="B40" s="2">
        <v>349</v>
      </c>
      <c r="C40" s="7" t="s">
        <v>2989</v>
      </c>
      <c r="D40" s="115">
        <v>19.989999999999998</v>
      </c>
      <c r="F40" s="8">
        <v>4</v>
      </c>
      <c r="G40" s="100">
        <v>52.14</v>
      </c>
      <c r="H40" s="10">
        <f t="shared" si="0"/>
        <v>1.5335634829305713</v>
      </c>
      <c r="J40" s="15"/>
    </row>
    <row r="41" spans="1:10" x14ac:dyDescent="0.3">
      <c r="B41" s="2">
        <v>350</v>
      </c>
      <c r="C41" s="7" t="s">
        <v>2990</v>
      </c>
      <c r="D41" s="115">
        <v>4.49</v>
      </c>
      <c r="F41" s="8">
        <v>2</v>
      </c>
      <c r="G41" s="100">
        <v>156.43</v>
      </c>
      <c r="H41" s="10">
        <f t="shared" si="0"/>
        <v>5.7405868439557632E-2</v>
      </c>
      <c r="J41" s="15"/>
    </row>
    <row r="42" spans="1:10" x14ac:dyDescent="0.3">
      <c r="B42" s="2">
        <v>351</v>
      </c>
      <c r="C42" s="7" t="s">
        <v>2991</v>
      </c>
      <c r="D42" s="115">
        <v>19.989999999999998</v>
      </c>
      <c r="F42" s="8">
        <v>1</v>
      </c>
      <c r="G42" s="100">
        <v>104.29</v>
      </c>
      <c r="H42" s="10">
        <f t="shared" si="0"/>
        <v>0.19167705436762869</v>
      </c>
      <c r="J42" s="15"/>
    </row>
    <row r="43" spans="1:10" x14ac:dyDescent="0.3">
      <c r="B43" s="2">
        <v>352</v>
      </c>
      <c r="C43" s="7" t="s">
        <v>2992</v>
      </c>
      <c r="D43" s="115">
        <v>9.99</v>
      </c>
      <c r="E43">
        <v>2</v>
      </c>
      <c r="F43" s="8">
        <v>1</v>
      </c>
      <c r="G43" s="100">
        <v>156.43</v>
      </c>
      <c r="H43" s="10">
        <f t="shared" si="0"/>
        <v>6.386243048008694E-2</v>
      </c>
      <c r="J43" s="15"/>
    </row>
    <row r="44" spans="1:10" x14ac:dyDescent="0.3">
      <c r="A44" s="65" t="s">
        <v>473</v>
      </c>
      <c r="B44" s="2">
        <v>353</v>
      </c>
      <c r="C44" s="7" t="s">
        <v>2993</v>
      </c>
      <c r="D44" s="115">
        <v>12.5</v>
      </c>
      <c r="E44">
        <v>2</v>
      </c>
      <c r="F44" s="8">
        <v>2</v>
      </c>
      <c r="G44" s="100">
        <v>156.43</v>
      </c>
      <c r="H44" s="10">
        <f t="shared" si="0"/>
        <v>0.15981589209230965</v>
      </c>
      <c r="J44" s="15"/>
    </row>
    <row r="45" spans="1:10" x14ac:dyDescent="0.3">
      <c r="B45" s="2">
        <v>354</v>
      </c>
      <c r="C45" s="7" t="s">
        <v>334</v>
      </c>
      <c r="D45" s="115">
        <v>129</v>
      </c>
      <c r="F45" s="8">
        <v>1</v>
      </c>
      <c r="G45" s="100">
        <v>521.42999999999995</v>
      </c>
      <c r="H45" s="10">
        <f t="shared" si="0"/>
        <v>0.24739658247511653</v>
      </c>
      <c r="J45" s="15"/>
    </row>
    <row r="46" spans="1:10" x14ac:dyDescent="0.3">
      <c r="B46" s="2">
        <v>355</v>
      </c>
      <c r="C46" s="7" t="s">
        <v>2994</v>
      </c>
      <c r="D46" s="115">
        <v>11.17</v>
      </c>
      <c r="F46" s="8">
        <v>1</v>
      </c>
      <c r="G46" s="100">
        <v>521.42999999999995</v>
      </c>
      <c r="H46" s="10">
        <f t="shared" si="0"/>
        <v>2.1421859118194199E-2</v>
      </c>
      <c r="J46" s="15"/>
    </row>
    <row r="47" spans="1:10" x14ac:dyDescent="0.3">
      <c r="B47" s="2">
        <v>356</v>
      </c>
      <c r="C47" s="7" t="s">
        <v>2995</v>
      </c>
      <c r="D47" s="115">
        <v>4.6900000000000004</v>
      </c>
      <c r="E47">
        <v>2</v>
      </c>
      <c r="F47" s="8">
        <v>1</v>
      </c>
      <c r="G47" s="100">
        <v>260.70999999999998</v>
      </c>
      <c r="H47" s="10">
        <f t="shared" si="0"/>
        <v>1.7989336811016075E-2</v>
      </c>
      <c r="J47" s="15"/>
    </row>
    <row r="48" spans="1:10" x14ac:dyDescent="0.3">
      <c r="B48" s="2">
        <v>357</v>
      </c>
      <c r="C48" s="7" t="s">
        <v>2996</v>
      </c>
      <c r="D48" s="115">
        <v>11.17</v>
      </c>
      <c r="E48">
        <v>2</v>
      </c>
      <c r="F48" s="8">
        <v>1</v>
      </c>
      <c r="G48" s="100">
        <v>260.70999999999998</v>
      </c>
      <c r="H48" s="10">
        <f t="shared" si="0"/>
        <v>4.2844539910245102E-2</v>
      </c>
      <c r="J48" s="15"/>
    </row>
    <row r="49" spans="2:10" x14ac:dyDescent="0.3">
      <c r="B49" s="2">
        <v>417</v>
      </c>
      <c r="C49" s="7" t="s">
        <v>3403</v>
      </c>
      <c r="D49" s="115">
        <v>14</v>
      </c>
      <c r="F49" s="8">
        <v>1</v>
      </c>
      <c r="G49" s="100">
        <v>13.04</v>
      </c>
      <c r="H49" s="10">
        <f t="shared" ref="H49:H66" si="1">+(D49*F49)/G49</f>
        <v>1.0736196319018405</v>
      </c>
      <c r="J49" s="15"/>
    </row>
    <row r="50" spans="2:10" x14ac:dyDescent="0.3">
      <c r="B50" s="2">
        <v>418</v>
      </c>
      <c r="C50" s="7" t="s">
        <v>929</v>
      </c>
      <c r="D50" s="115">
        <v>7</v>
      </c>
      <c r="F50" s="8">
        <v>1</v>
      </c>
      <c r="G50" s="100">
        <v>52.14</v>
      </c>
      <c r="H50" s="10">
        <f t="shared" si="1"/>
        <v>0.13425393172228614</v>
      </c>
      <c r="J50" s="15"/>
    </row>
    <row r="51" spans="2:10" x14ac:dyDescent="0.3">
      <c r="B51" s="2">
        <v>419</v>
      </c>
      <c r="C51" s="7" t="s">
        <v>3404</v>
      </c>
      <c r="D51" s="115">
        <v>1</v>
      </c>
      <c r="F51" s="8">
        <v>1</v>
      </c>
      <c r="G51" s="100">
        <v>13.04</v>
      </c>
      <c r="H51" s="10">
        <f t="shared" si="1"/>
        <v>7.6687116564417179E-2</v>
      </c>
      <c r="J51" s="15"/>
    </row>
    <row r="52" spans="2:10" x14ac:dyDescent="0.3">
      <c r="B52" s="2">
        <v>420</v>
      </c>
      <c r="C52" s="7" t="s">
        <v>3405</v>
      </c>
      <c r="D52" s="115">
        <v>2</v>
      </c>
      <c r="F52" s="8">
        <v>1</v>
      </c>
      <c r="G52" s="100">
        <v>26.07</v>
      </c>
      <c r="H52" s="10">
        <f t="shared" si="1"/>
        <v>7.6716532412734947E-2</v>
      </c>
      <c r="J52" s="15"/>
    </row>
    <row r="53" spans="2:10" x14ac:dyDescent="0.3">
      <c r="B53" s="2">
        <v>421</v>
      </c>
      <c r="C53" s="7" t="s">
        <v>3406</v>
      </c>
      <c r="D53" s="115">
        <v>1</v>
      </c>
      <c r="F53" s="8">
        <v>1</v>
      </c>
      <c r="G53" s="100">
        <v>4.3499999999999996</v>
      </c>
      <c r="H53" s="10">
        <f t="shared" si="1"/>
        <v>0.22988505747126439</v>
      </c>
      <c r="J53" s="15"/>
    </row>
    <row r="54" spans="2:10" x14ac:dyDescent="0.3">
      <c r="B54" s="2">
        <v>422</v>
      </c>
      <c r="C54" s="7" t="s">
        <v>3407</v>
      </c>
      <c r="D54" s="115">
        <v>1</v>
      </c>
      <c r="F54" s="8">
        <v>1</v>
      </c>
      <c r="G54" s="100">
        <v>8.69</v>
      </c>
      <c r="H54" s="10">
        <f t="shared" si="1"/>
        <v>0.11507479861910243</v>
      </c>
      <c r="J54" s="15"/>
    </row>
    <row r="55" spans="2:10" x14ac:dyDescent="0.3">
      <c r="B55" s="2">
        <v>423</v>
      </c>
      <c r="C55" s="7" t="s">
        <v>3408</v>
      </c>
      <c r="D55" s="115">
        <v>1</v>
      </c>
      <c r="F55" s="8">
        <v>1</v>
      </c>
      <c r="G55" s="100">
        <v>13.04</v>
      </c>
      <c r="H55" s="10">
        <f t="shared" si="1"/>
        <v>7.6687116564417179E-2</v>
      </c>
      <c r="J55" s="15"/>
    </row>
    <row r="56" spans="2:10" x14ac:dyDescent="0.3">
      <c r="B56" s="2">
        <v>424</v>
      </c>
      <c r="C56" s="7" t="s">
        <v>281</v>
      </c>
      <c r="D56" s="115">
        <v>0.69</v>
      </c>
      <c r="E56">
        <v>2</v>
      </c>
      <c r="F56" s="8">
        <v>1</v>
      </c>
      <c r="G56" s="100">
        <v>6</v>
      </c>
      <c r="H56" s="10">
        <f t="shared" si="1"/>
        <v>0.11499999999999999</v>
      </c>
      <c r="J56" s="15"/>
    </row>
    <row r="57" spans="2:10" x14ac:dyDescent="0.3">
      <c r="B57" s="2">
        <v>425</v>
      </c>
      <c r="C57" s="7" t="s">
        <v>1461</v>
      </c>
      <c r="D57" s="115">
        <v>2.99</v>
      </c>
      <c r="F57" s="8">
        <v>1</v>
      </c>
      <c r="G57" s="100">
        <v>260.70999999999998</v>
      </c>
      <c r="H57" s="10">
        <f t="shared" si="1"/>
        <v>1.1468681676959075E-2</v>
      </c>
      <c r="J57" s="15"/>
    </row>
    <row r="58" spans="2:10" x14ac:dyDescent="0.3">
      <c r="B58" s="2">
        <v>426</v>
      </c>
      <c r="C58" s="7" t="s">
        <v>400</v>
      </c>
      <c r="D58" s="115">
        <v>3.14</v>
      </c>
      <c r="E58">
        <v>44</v>
      </c>
      <c r="F58" s="8">
        <v>2</v>
      </c>
      <c r="G58" s="100">
        <v>1.6</v>
      </c>
      <c r="H58" s="10">
        <f t="shared" si="1"/>
        <v>3.9249999999999998</v>
      </c>
      <c r="J58" s="15"/>
    </row>
    <row r="59" spans="2:10" x14ac:dyDescent="0.3">
      <c r="B59" s="2">
        <v>427</v>
      </c>
      <c r="C59" s="7" t="s">
        <v>399</v>
      </c>
      <c r="D59" s="115">
        <v>9</v>
      </c>
      <c r="E59">
        <v>12</v>
      </c>
      <c r="F59" s="8">
        <v>3</v>
      </c>
      <c r="G59" s="100">
        <v>52.14</v>
      </c>
      <c r="H59" s="10">
        <f t="shared" si="1"/>
        <v>0.51783659378596092</v>
      </c>
      <c r="J59" s="15"/>
    </row>
    <row r="60" spans="2:10" x14ac:dyDescent="0.3">
      <c r="B60" s="2">
        <v>428</v>
      </c>
      <c r="C60" s="7" t="s">
        <v>3409</v>
      </c>
      <c r="D60" s="115">
        <v>0.55000000000000004</v>
      </c>
      <c r="E60">
        <v>64</v>
      </c>
      <c r="F60" s="8">
        <v>3</v>
      </c>
      <c r="G60" s="100">
        <v>1</v>
      </c>
      <c r="H60" s="10">
        <f t="shared" si="1"/>
        <v>1.6500000000000001</v>
      </c>
      <c r="J60" s="15"/>
    </row>
    <row r="61" spans="2:10" x14ac:dyDescent="0.3">
      <c r="B61" s="2">
        <v>429</v>
      </c>
      <c r="C61" s="7" t="s">
        <v>3410</v>
      </c>
      <c r="D61" s="115">
        <v>1.6</v>
      </c>
      <c r="E61">
        <v>150</v>
      </c>
      <c r="F61" s="8">
        <v>1</v>
      </c>
      <c r="G61" s="100">
        <v>2.5</v>
      </c>
      <c r="H61" s="10">
        <f t="shared" si="1"/>
        <v>0.64</v>
      </c>
      <c r="J61" s="15"/>
    </row>
    <row r="62" spans="2:10" x14ac:dyDescent="0.3">
      <c r="B62" s="2">
        <v>430</v>
      </c>
      <c r="C62" s="7" t="s">
        <v>3411</v>
      </c>
      <c r="D62" s="115">
        <v>5.99</v>
      </c>
      <c r="F62" s="8">
        <v>1</v>
      </c>
      <c r="G62" s="100">
        <v>26.07</v>
      </c>
      <c r="H62" s="10">
        <f t="shared" si="1"/>
        <v>0.22976601457614115</v>
      </c>
      <c r="J62" s="15"/>
    </row>
    <row r="63" spans="2:10" x14ac:dyDescent="0.3">
      <c r="B63" s="2">
        <v>431</v>
      </c>
      <c r="C63" s="7" t="s">
        <v>3411</v>
      </c>
      <c r="D63" s="115">
        <v>2.99</v>
      </c>
      <c r="F63" s="8">
        <v>1</v>
      </c>
      <c r="G63" s="100">
        <v>26.07</v>
      </c>
      <c r="H63" s="10">
        <f t="shared" si="1"/>
        <v>0.11469121595703875</v>
      </c>
      <c r="J63" s="15"/>
    </row>
    <row r="64" spans="2:10" x14ac:dyDescent="0.3">
      <c r="B64" s="2">
        <v>432</v>
      </c>
      <c r="C64" s="7" t="s">
        <v>198</v>
      </c>
      <c r="D64" s="115">
        <v>0.55000000000000004</v>
      </c>
      <c r="E64">
        <v>200</v>
      </c>
      <c r="F64" s="8">
        <v>1</v>
      </c>
      <c r="G64" s="100">
        <v>26.07</v>
      </c>
      <c r="H64" s="10">
        <f t="shared" si="1"/>
        <v>2.1097046413502112E-2</v>
      </c>
      <c r="J64" s="15"/>
    </row>
    <row r="65" spans="2:10" x14ac:dyDescent="0.3">
      <c r="B65" s="2">
        <v>433</v>
      </c>
      <c r="C65" s="7" t="s">
        <v>3412</v>
      </c>
      <c r="D65" s="115">
        <v>4.1900000000000004</v>
      </c>
      <c r="E65">
        <v>2</v>
      </c>
      <c r="F65" s="8">
        <v>3</v>
      </c>
      <c r="G65" s="100">
        <v>52.14</v>
      </c>
      <c r="H65" s="10">
        <f t="shared" si="1"/>
        <v>0.24108170310701957</v>
      </c>
      <c r="J65" s="15"/>
    </row>
    <row r="66" spans="2:10" x14ac:dyDescent="0.3">
      <c r="B66" s="2">
        <v>434</v>
      </c>
      <c r="C66" s="7" t="s">
        <v>398</v>
      </c>
      <c r="D66" s="115">
        <v>5.75</v>
      </c>
      <c r="E66">
        <v>2</v>
      </c>
      <c r="F66" s="8">
        <v>6</v>
      </c>
      <c r="G66" s="100">
        <v>52.14</v>
      </c>
      <c r="H66" s="10">
        <f t="shared" si="1"/>
        <v>0.66168009205983891</v>
      </c>
      <c r="J66" s="15"/>
    </row>
    <row r="67" spans="2:10" x14ac:dyDescent="0.3">
      <c r="B67" s="2">
        <v>435</v>
      </c>
      <c r="C67" s="7" t="s">
        <v>3413</v>
      </c>
      <c r="D67" s="115">
        <v>4.6900000000000004</v>
      </c>
      <c r="E67">
        <v>1</v>
      </c>
      <c r="F67" s="8">
        <v>2</v>
      </c>
      <c r="G67" s="100">
        <v>104.29</v>
      </c>
      <c r="H67" s="10">
        <f t="shared" ref="H67:H130" si="2">+(D67*F67)/G67</f>
        <v>8.9941509253044394E-2</v>
      </c>
      <c r="J67" s="15"/>
    </row>
    <row r="68" spans="2:10" x14ac:dyDescent="0.3">
      <c r="B68" s="2">
        <v>436</v>
      </c>
      <c r="C68" s="5" t="s">
        <v>403</v>
      </c>
      <c r="D68" s="115">
        <v>4.5</v>
      </c>
      <c r="E68">
        <v>4</v>
      </c>
      <c r="F68" s="8">
        <v>5</v>
      </c>
      <c r="G68" s="100">
        <v>52.14</v>
      </c>
      <c r="H68" s="10">
        <f t="shared" si="2"/>
        <v>0.43153049482163408</v>
      </c>
      <c r="J68" s="15"/>
    </row>
    <row r="69" spans="2:10" x14ac:dyDescent="0.3">
      <c r="B69" s="2">
        <v>437</v>
      </c>
      <c r="C69" s="5" t="s">
        <v>3414</v>
      </c>
      <c r="D69" s="115">
        <v>6.99</v>
      </c>
      <c r="F69" s="8">
        <v>2</v>
      </c>
      <c r="G69" s="100">
        <v>52.14</v>
      </c>
      <c r="H69" s="10">
        <f t="shared" si="2"/>
        <v>0.26812428078250866</v>
      </c>
      <c r="J69" s="15"/>
    </row>
    <row r="70" spans="2:10" x14ac:dyDescent="0.3">
      <c r="B70" s="2">
        <v>438</v>
      </c>
      <c r="C70" s="5" t="s">
        <v>3415</v>
      </c>
      <c r="D70" s="115">
        <v>4</v>
      </c>
      <c r="E70">
        <v>3</v>
      </c>
      <c r="F70" s="8">
        <v>2</v>
      </c>
      <c r="G70" s="100">
        <v>52.14</v>
      </c>
      <c r="H70" s="10">
        <f t="shared" si="2"/>
        <v>0.15343306482546989</v>
      </c>
      <c r="J70" s="15"/>
    </row>
    <row r="71" spans="2:10" x14ac:dyDescent="0.3">
      <c r="B71" s="2">
        <v>439</v>
      </c>
      <c r="C71" s="5" t="s">
        <v>352</v>
      </c>
      <c r="D71" s="115">
        <v>23.99</v>
      </c>
      <c r="F71" s="8">
        <v>1</v>
      </c>
      <c r="G71" s="100">
        <v>52.14</v>
      </c>
      <c r="H71" s="10">
        <f t="shared" si="2"/>
        <v>0.46010740314537779</v>
      </c>
      <c r="J71" s="15"/>
    </row>
    <row r="72" spans="2:10" x14ac:dyDescent="0.3">
      <c r="B72" s="2">
        <v>440</v>
      </c>
      <c r="C72" s="5" t="s">
        <v>404</v>
      </c>
      <c r="D72" s="115">
        <v>249.99</v>
      </c>
      <c r="F72" s="8">
        <v>1</v>
      </c>
      <c r="G72" s="100">
        <v>156.43</v>
      </c>
      <c r="H72" s="10">
        <f t="shared" si="2"/>
        <v>1.5980949945662597</v>
      </c>
      <c r="J72" s="15"/>
    </row>
    <row r="73" spans="2:10" x14ac:dyDescent="0.3">
      <c r="B73" s="2">
        <v>441</v>
      </c>
      <c r="C73" s="5" t="s">
        <v>405</v>
      </c>
      <c r="D73" s="115">
        <v>109</v>
      </c>
      <c r="E73">
        <v>1</v>
      </c>
      <c r="F73" s="8">
        <v>1</v>
      </c>
      <c r="G73" s="100">
        <v>208.57</v>
      </c>
      <c r="H73" s="10">
        <f t="shared" si="2"/>
        <v>0.52260631922136458</v>
      </c>
      <c r="J73" s="15"/>
    </row>
    <row r="74" spans="2:10" x14ac:dyDescent="0.3">
      <c r="B74" s="2">
        <v>442</v>
      </c>
      <c r="C74" s="5" t="s">
        <v>3416</v>
      </c>
      <c r="D74" s="115">
        <v>34</v>
      </c>
      <c r="F74" s="8">
        <v>1</v>
      </c>
      <c r="G74" s="100">
        <v>156.43</v>
      </c>
      <c r="H74" s="10">
        <f t="shared" si="2"/>
        <v>0.21734961324554114</v>
      </c>
      <c r="J74" s="15"/>
    </row>
    <row r="75" spans="2:10" x14ac:dyDescent="0.3">
      <c r="B75" s="2">
        <v>464</v>
      </c>
      <c r="C75" s="5" t="s">
        <v>346</v>
      </c>
      <c r="D75" s="115">
        <v>2.1</v>
      </c>
      <c r="F75" s="8">
        <v>1</v>
      </c>
      <c r="G75" s="100">
        <v>8.69</v>
      </c>
      <c r="H75" s="10">
        <f t="shared" si="2"/>
        <v>0.24165707710011511</v>
      </c>
      <c r="J75" s="15"/>
    </row>
    <row r="76" spans="2:10" x14ac:dyDescent="0.3">
      <c r="B76" s="2">
        <v>465</v>
      </c>
      <c r="C76" s="5" t="s">
        <v>3425</v>
      </c>
      <c r="D76" s="115">
        <v>7</v>
      </c>
      <c r="E76">
        <v>24</v>
      </c>
      <c r="F76" s="8">
        <v>3</v>
      </c>
      <c r="G76" s="100">
        <v>52.14</v>
      </c>
      <c r="H76" s="10">
        <f t="shared" si="2"/>
        <v>0.40276179516685845</v>
      </c>
      <c r="J76" s="15"/>
    </row>
    <row r="77" spans="2:10" x14ac:dyDescent="0.3">
      <c r="B77" s="2">
        <v>466</v>
      </c>
      <c r="C77" s="5" t="s">
        <v>534</v>
      </c>
      <c r="D77" s="115">
        <v>6</v>
      </c>
      <c r="E77">
        <v>83</v>
      </c>
      <c r="F77" s="8">
        <v>1</v>
      </c>
      <c r="G77" s="100">
        <v>11.86</v>
      </c>
      <c r="H77" s="10">
        <f t="shared" si="2"/>
        <v>0.50590219224283306</v>
      </c>
      <c r="J77" s="15"/>
    </row>
    <row r="78" spans="2:10" x14ac:dyDescent="0.3">
      <c r="B78" s="2">
        <v>491</v>
      </c>
      <c r="C78" s="5" t="s">
        <v>3609</v>
      </c>
      <c r="D78" s="115">
        <v>20</v>
      </c>
      <c r="F78" s="8">
        <v>1</v>
      </c>
      <c r="G78" s="100">
        <v>13.04</v>
      </c>
      <c r="H78" s="10">
        <f t="shared" si="2"/>
        <v>1.5337423312883436</v>
      </c>
      <c r="J78" s="15"/>
    </row>
    <row r="79" spans="2:10" x14ac:dyDescent="0.3">
      <c r="B79" s="2">
        <v>492</v>
      </c>
      <c r="C79" s="5" t="s">
        <v>3610</v>
      </c>
      <c r="D79" s="115">
        <v>100</v>
      </c>
      <c r="F79" s="8">
        <v>1</v>
      </c>
      <c r="G79" s="100">
        <v>52.14</v>
      </c>
      <c r="H79" s="10">
        <f t="shared" si="2"/>
        <v>1.9179133103183736</v>
      </c>
      <c r="J79" s="15"/>
    </row>
    <row r="80" spans="2:10" x14ac:dyDescent="0.3">
      <c r="B80" s="2">
        <v>493</v>
      </c>
      <c r="C80" s="5" t="s">
        <v>412</v>
      </c>
      <c r="D80" s="115">
        <v>70</v>
      </c>
      <c r="F80" s="8">
        <v>1</v>
      </c>
      <c r="G80" s="100">
        <v>52.14</v>
      </c>
      <c r="H80" s="10">
        <f t="shared" si="2"/>
        <v>1.3425393172228615</v>
      </c>
      <c r="J80" s="15"/>
    </row>
    <row r="81" spans="1:10" x14ac:dyDescent="0.3">
      <c r="B81" s="2">
        <v>503</v>
      </c>
      <c r="C81" s="5" t="s">
        <v>3614</v>
      </c>
      <c r="D81" s="115">
        <v>20</v>
      </c>
      <c r="F81" s="8">
        <v>1</v>
      </c>
      <c r="G81" s="100">
        <v>4.3499999999999996</v>
      </c>
      <c r="H81" s="10">
        <f t="shared" si="2"/>
        <v>4.597701149425288</v>
      </c>
      <c r="J81" s="15"/>
    </row>
    <row r="82" spans="1:10" x14ac:dyDescent="0.3">
      <c r="B82" s="2">
        <v>504</v>
      </c>
      <c r="C82" s="5" t="s">
        <v>415</v>
      </c>
      <c r="D82" s="115">
        <v>35</v>
      </c>
      <c r="F82" s="8">
        <v>1</v>
      </c>
      <c r="G82" s="100">
        <v>52.14</v>
      </c>
      <c r="H82" s="10">
        <f t="shared" si="2"/>
        <v>0.67126965861143073</v>
      </c>
      <c r="J82" s="15"/>
    </row>
    <row r="83" spans="1:10" x14ac:dyDescent="0.3">
      <c r="B83" s="1">
        <v>178</v>
      </c>
      <c r="C83" s="15" t="s">
        <v>66</v>
      </c>
      <c r="D83" s="115">
        <v>5</v>
      </c>
      <c r="E83" s="15">
        <v>10</v>
      </c>
      <c r="F83" s="8">
        <v>2</v>
      </c>
      <c r="G83" s="100">
        <v>52.14</v>
      </c>
      <c r="H83" s="10">
        <f t="shared" si="2"/>
        <v>0.19179133103183735</v>
      </c>
      <c r="J83" s="15"/>
    </row>
    <row r="84" spans="1:10" s="15" customFormat="1" x14ac:dyDescent="0.3">
      <c r="A84" s="15" t="s">
        <v>7035</v>
      </c>
      <c r="B84" s="1">
        <v>179</v>
      </c>
      <c r="C84" s="15" t="s">
        <v>65</v>
      </c>
      <c r="D84" s="115">
        <v>2</v>
      </c>
      <c r="E84" s="15">
        <v>5</v>
      </c>
      <c r="F84" s="8">
        <v>4</v>
      </c>
      <c r="G84" s="100">
        <v>52.14</v>
      </c>
      <c r="H84" s="10">
        <f t="shared" si="2"/>
        <v>0.15343306482546989</v>
      </c>
    </row>
    <row r="85" spans="1:10" s="15" customFormat="1" x14ac:dyDescent="0.3">
      <c r="B85" s="1">
        <v>180</v>
      </c>
      <c r="C85" s="5" t="s">
        <v>498</v>
      </c>
      <c r="D85" s="115">
        <v>3.5</v>
      </c>
      <c r="E85">
        <v>3</v>
      </c>
      <c r="F85" s="8">
        <v>2</v>
      </c>
      <c r="G85" s="100">
        <v>52.14</v>
      </c>
      <c r="H85" s="10">
        <f t="shared" si="2"/>
        <v>0.13425393172228614</v>
      </c>
    </row>
    <row r="86" spans="1:10" x14ac:dyDescent="0.3">
      <c r="A86" s="66"/>
      <c r="B86" s="1">
        <v>181</v>
      </c>
      <c r="C86" s="5" t="s">
        <v>307</v>
      </c>
      <c r="D86" s="115">
        <v>1.2</v>
      </c>
      <c r="E86">
        <v>5</v>
      </c>
      <c r="F86" s="8">
        <v>3</v>
      </c>
      <c r="G86" s="100">
        <v>52.14</v>
      </c>
      <c r="H86" s="10">
        <f t="shared" si="2"/>
        <v>6.9044879171461446E-2</v>
      </c>
      <c r="J86" s="15"/>
    </row>
    <row r="87" spans="1:10" x14ac:dyDescent="0.3">
      <c r="B87" s="1">
        <v>182</v>
      </c>
      <c r="C87" s="5" t="s">
        <v>308</v>
      </c>
      <c r="D87" s="115">
        <v>7</v>
      </c>
      <c r="E87">
        <v>3</v>
      </c>
      <c r="F87" s="8">
        <v>3</v>
      </c>
      <c r="G87" s="100">
        <v>52.14</v>
      </c>
      <c r="H87" s="10">
        <f t="shared" si="2"/>
        <v>0.40276179516685845</v>
      </c>
      <c r="J87" s="15"/>
    </row>
    <row r="88" spans="1:10" x14ac:dyDescent="0.3">
      <c r="B88" s="1">
        <v>183</v>
      </c>
      <c r="C88" s="5" t="s">
        <v>309</v>
      </c>
      <c r="D88" s="115">
        <v>7</v>
      </c>
      <c r="E88">
        <v>5</v>
      </c>
      <c r="F88" s="8">
        <v>2</v>
      </c>
      <c r="G88" s="100">
        <v>52.14</v>
      </c>
      <c r="H88" s="10">
        <f t="shared" si="2"/>
        <v>0.26850786344457228</v>
      </c>
      <c r="J88" s="15"/>
    </row>
    <row r="89" spans="1:10" x14ac:dyDescent="0.3">
      <c r="B89" s="1">
        <v>184</v>
      </c>
      <c r="C89" s="5" t="s">
        <v>70</v>
      </c>
      <c r="D89" s="115">
        <v>8</v>
      </c>
      <c r="E89">
        <v>1</v>
      </c>
      <c r="F89" s="8">
        <v>2</v>
      </c>
      <c r="G89" s="100">
        <v>52.14</v>
      </c>
      <c r="H89" s="10">
        <f t="shared" si="2"/>
        <v>0.30686612965093979</v>
      </c>
      <c r="J89" s="15"/>
    </row>
    <row r="90" spans="1:10" x14ac:dyDescent="0.3">
      <c r="B90" s="1">
        <v>185</v>
      </c>
      <c r="C90" s="5" t="s">
        <v>302</v>
      </c>
      <c r="D90" s="115">
        <v>18</v>
      </c>
      <c r="E90">
        <v>3</v>
      </c>
      <c r="F90" s="8">
        <v>2</v>
      </c>
      <c r="G90" s="100">
        <v>52.14</v>
      </c>
      <c r="H90" s="10">
        <f t="shared" si="2"/>
        <v>0.69044879171461448</v>
      </c>
      <c r="J90" s="15"/>
    </row>
    <row r="91" spans="1:10" x14ac:dyDescent="0.3">
      <c r="B91" s="1">
        <v>186</v>
      </c>
      <c r="C91" s="5" t="s">
        <v>4359</v>
      </c>
      <c r="D91" s="115">
        <v>13</v>
      </c>
      <c r="E91">
        <v>1</v>
      </c>
      <c r="F91" s="8">
        <v>4</v>
      </c>
      <c r="G91" s="100">
        <v>52.14</v>
      </c>
      <c r="H91" s="10">
        <f t="shared" si="2"/>
        <v>0.99731492136555422</v>
      </c>
      <c r="J91" s="15"/>
    </row>
    <row r="92" spans="1:10" x14ac:dyDescent="0.3">
      <c r="B92" s="1">
        <v>187</v>
      </c>
      <c r="C92" s="5" t="s">
        <v>4360</v>
      </c>
      <c r="D92" s="115">
        <v>10.99</v>
      </c>
      <c r="E92">
        <v>1</v>
      </c>
      <c r="F92" s="4">
        <v>3</v>
      </c>
      <c r="G92" s="100">
        <v>52.14</v>
      </c>
      <c r="H92" s="10">
        <f t="shared" si="2"/>
        <v>0.63233601841196774</v>
      </c>
      <c r="J92" s="15"/>
    </row>
    <row r="93" spans="1:10" x14ac:dyDescent="0.3">
      <c r="B93" s="1">
        <v>188</v>
      </c>
      <c r="C93" s="5" t="s">
        <v>72</v>
      </c>
      <c r="D93" s="115">
        <v>5</v>
      </c>
      <c r="E93">
        <v>1</v>
      </c>
      <c r="F93" s="12">
        <v>6</v>
      </c>
      <c r="G93" s="100">
        <v>52.14</v>
      </c>
      <c r="H93" s="10">
        <f t="shared" si="2"/>
        <v>0.57537399309551207</v>
      </c>
      <c r="J93" s="15"/>
    </row>
    <row r="94" spans="1:10" x14ac:dyDescent="0.3">
      <c r="A94" s="66"/>
      <c r="B94" s="1">
        <v>189</v>
      </c>
      <c r="C94" s="15" t="s">
        <v>2770</v>
      </c>
      <c r="D94" s="115">
        <v>4</v>
      </c>
      <c r="E94">
        <v>1</v>
      </c>
      <c r="F94" s="4">
        <v>2</v>
      </c>
      <c r="G94" s="101">
        <v>52.14</v>
      </c>
      <c r="H94" s="10">
        <f t="shared" si="2"/>
        <v>0.15343306482546989</v>
      </c>
      <c r="J94" s="15"/>
    </row>
    <row r="95" spans="1:10" x14ac:dyDescent="0.3">
      <c r="A95" s="183"/>
      <c r="B95" s="1">
        <v>190</v>
      </c>
      <c r="C95" s="15" t="s">
        <v>1735</v>
      </c>
      <c r="D95" s="115">
        <v>6</v>
      </c>
      <c r="E95">
        <v>1</v>
      </c>
      <c r="F95" s="8">
        <v>5</v>
      </c>
      <c r="G95" s="100">
        <v>52.14</v>
      </c>
      <c r="H95" s="10">
        <f t="shared" si="2"/>
        <v>0.57537399309551207</v>
      </c>
      <c r="J95" s="15"/>
    </row>
    <row r="96" spans="1:10" x14ac:dyDescent="0.3">
      <c r="A96" s="183"/>
      <c r="B96" s="1">
        <v>191</v>
      </c>
      <c r="C96" s="15" t="s">
        <v>75</v>
      </c>
      <c r="D96" s="115">
        <v>3</v>
      </c>
      <c r="E96">
        <v>2</v>
      </c>
      <c r="F96" s="8">
        <v>2</v>
      </c>
      <c r="G96" s="100">
        <v>52.14</v>
      </c>
      <c r="H96" s="10">
        <f t="shared" si="2"/>
        <v>0.11507479861910241</v>
      </c>
      <c r="J96" s="15"/>
    </row>
    <row r="97" spans="1:10" x14ac:dyDescent="0.3">
      <c r="A97" s="183"/>
      <c r="B97" s="1">
        <v>192</v>
      </c>
      <c r="C97" s="15" t="s">
        <v>310</v>
      </c>
      <c r="D97" s="115">
        <v>11.99</v>
      </c>
      <c r="E97">
        <v>1</v>
      </c>
      <c r="F97" s="8">
        <v>1</v>
      </c>
      <c r="G97" s="100">
        <v>52.14</v>
      </c>
      <c r="H97" s="10">
        <f t="shared" si="2"/>
        <v>0.22995780590717299</v>
      </c>
      <c r="J97" s="15"/>
    </row>
    <row r="98" spans="1:10" x14ac:dyDescent="0.3">
      <c r="A98" s="183"/>
      <c r="B98" s="1">
        <v>193</v>
      </c>
      <c r="C98" s="15" t="s">
        <v>2773</v>
      </c>
      <c r="D98" s="115">
        <v>24.99</v>
      </c>
      <c r="E98">
        <v>1</v>
      </c>
      <c r="F98" s="8">
        <v>1</v>
      </c>
      <c r="G98" s="100">
        <v>52.14</v>
      </c>
      <c r="H98" s="10">
        <f t="shared" si="2"/>
        <v>0.47928653624856155</v>
      </c>
      <c r="J98" s="15"/>
    </row>
    <row r="99" spans="1:10" x14ac:dyDescent="0.3">
      <c r="A99" s="183"/>
      <c r="B99" s="1">
        <v>194</v>
      </c>
      <c r="C99" s="15" t="s">
        <v>4363</v>
      </c>
      <c r="D99" s="115">
        <v>15</v>
      </c>
      <c r="E99">
        <v>1</v>
      </c>
      <c r="F99" s="4">
        <v>1</v>
      </c>
      <c r="G99" s="101">
        <v>52.14</v>
      </c>
      <c r="H99" s="10">
        <f t="shared" si="2"/>
        <v>0.28768699654775604</v>
      </c>
      <c r="J99" s="15"/>
    </row>
    <row r="100" spans="1:10" x14ac:dyDescent="0.3">
      <c r="A100" s="183"/>
      <c r="B100" s="1">
        <v>195</v>
      </c>
      <c r="C100" s="15" t="s">
        <v>84</v>
      </c>
      <c r="D100" s="115">
        <v>1.2</v>
      </c>
      <c r="E100">
        <v>1</v>
      </c>
      <c r="F100" s="8">
        <v>1</v>
      </c>
      <c r="G100" s="100">
        <v>52.14</v>
      </c>
      <c r="H100" s="10">
        <f t="shared" si="2"/>
        <v>2.3014959723820481E-2</v>
      </c>
      <c r="J100" s="15"/>
    </row>
    <row r="101" spans="1:10" x14ac:dyDescent="0.3">
      <c r="A101" s="183"/>
      <c r="B101" s="1">
        <v>196</v>
      </c>
      <c r="C101" s="5" t="s">
        <v>83</v>
      </c>
      <c r="D101" s="115">
        <v>6.5</v>
      </c>
      <c r="E101">
        <v>1</v>
      </c>
      <c r="F101" s="8">
        <v>1</v>
      </c>
      <c r="G101" s="100">
        <v>52.14</v>
      </c>
      <c r="H101" s="10">
        <f t="shared" si="2"/>
        <v>0.12466436517069428</v>
      </c>
      <c r="J101" s="15"/>
    </row>
    <row r="102" spans="1:10" x14ac:dyDescent="0.3">
      <c r="A102" s="183"/>
      <c r="B102" s="1">
        <v>197</v>
      </c>
      <c r="C102" s="5" t="s">
        <v>2775</v>
      </c>
      <c r="D102" s="115">
        <v>0</v>
      </c>
      <c r="E102">
        <v>1</v>
      </c>
      <c r="F102" s="8">
        <v>1</v>
      </c>
      <c r="G102" s="100">
        <v>52.14</v>
      </c>
      <c r="H102" s="10">
        <f t="shared" si="2"/>
        <v>0</v>
      </c>
      <c r="J102" s="15"/>
    </row>
    <row r="103" spans="1:10" x14ac:dyDescent="0.3">
      <c r="A103" s="66"/>
      <c r="B103" s="1">
        <v>198</v>
      </c>
      <c r="C103" s="5" t="s">
        <v>2766</v>
      </c>
      <c r="D103" s="115">
        <v>2.5</v>
      </c>
      <c r="E103">
        <v>1</v>
      </c>
      <c r="F103" s="8">
        <v>1</v>
      </c>
      <c r="G103" s="100">
        <v>52.14</v>
      </c>
      <c r="H103" s="10">
        <f t="shared" si="2"/>
        <v>4.7947832757959337E-2</v>
      </c>
      <c r="J103" s="15"/>
    </row>
    <row r="104" spans="1:10" x14ac:dyDescent="0.3">
      <c r="B104" s="1">
        <v>199</v>
      </c>
      <c r="C104" s="5" t="s">
        <v>68</v>
      </c>
      <c r="D104" s="115">
        <v>23</v>
      </c>
      <c r="E104">
        <v>3</v>
      </c>
      <c r="F104" s="4">
        <v>2</v>
      </c>
      <c r="G104" s="101">
        <v>52.14</v>
      </c>
      <c r="H104" s="10">
        <f t="shared" si="2"/>
        <v>0.8822401227464518</v>
      </c>
      <c r="J104" s="15"/>
    </row>
    <row r="105" spans="1:10" x14ac:dyDescent="0.3">
      <c r="B105" s="1">
        <v>200</v>
      </c>
      <c r="C105" s="5" t="s">
        <v>4355</v>
      </c>
      <c r="D105" s="115">
        <v>11</v>
      </c>
      <c r="E105">
        <v>1</v>
      </c>
      <c r="F105" s="8">
        <v>1</v>
      </c>
      <c r="G105" s="100">
        <v>52.14</v>
      </c>
      <c r="H105" s="10">
        <f t="shared" si="2"/>
        <v>0.2109704641350211</v>
      </c>
      <c r="J105" s="15"/>
    </row>
    <row r="106" spans="1:10" x14ac:dyDescent="0.3">
      <c r="B106" s="1">
        <v>201</v>
      </c>
      <c r="C106" s="5" t="s">
        <v>4368</v>
      </c>
      <c r="D106" s="115">
        <v>10.5</v>
      </c>
      <c r="E106">
        <v>1</v>
      </c>
      <c r="F106" s="12">
        <v>1</v>
      </c>
      <c r="G106" s="100">
        <v>52.14</v>
      </c>
      <c r="H106" s="10">
        <f t="shared" si="2"/>
        <v>0.20138089758342922</v>
      </c>
      <c r="J106" s="15"/>
    </row>
    <row r="107" spans="1:10" x14ac:dyDescent="0.3">
      <c r="A107" s="66"/>
      <c r="B107" s="1">
        <v>202</v>
      </c>
      <c r="C107" s="5" t="s">
        <v>3414</v>
      </c>
      <c r="D107" s="115">
        <v>6.67</v>
      </c>
      <c r="F107" s="12">
        <v>1</v>
      </c>
      <c r="G107" s="100">
        <v>52.14</v>
      </c>
      <c r="H107" s="10">
        <f t="shared" si="2"/>
        <v>0.12792481779823553</v>
      </c>
      <c r="J107" s="15"/>
    </row>
    <row r="108" spans="1:10" x14ac:dyDescent="0.3">
      <c r="B108" s="1">
        <v>203</v>
      </c>
      <c r="C108" s="5" t="s">
        <v>2779</v>
      </c>
      <c r="D108" s="115">
        <v>20</v>
      </c>
      <c r="F108" s="12">
        <v>1</v>
      </c>
      <c r="G108" s="100">
        <v>52.14</v>
      </c>
      <c r="H108" s="10">
        <f t="shared" si="2"/>
        <v>0.3835826620636747</v>
      </c>
      <c r="J108" s="15"/>
    </row>
    <row r="109" spans="1:10" x14ac:dyDescent="0.3">
      <c r="B109" s="1">
        <v>254</v>
      </c>
      <c r="C109" s="5" t="s">
        <v>78</v>
      </c>
      <c r="D109" s="115">
        <v>12</v>
      </c>
      <c r="F109" s="8">
        <v>1</v>
      </c>
      <c r="G109" s="100">
        <v>17.38</v>
      </c>
      <c r="H109" s="10">
        <f t="shared" si="2"/>
        <v>0.69044879171461448</v>
      </c>
      <c r="J109" s="15"/>
    </row>
    <row r="110" spans="1:10" x14ac:dyDescent="0.3">
      <c r="A110" s="65"/>
      <c r="B110" s="1">
        <v>256</v>
      </c>
      <c r="C110" s="5" t="s">
        <v>311</v>
      </c>
      <c r="D110" s="115">
        <v>26</v>
      </c>
      <c r="F110" s="4">
        <v>3</v>
      </c>
      <c r="G110" s="101">
        <v>52.14</v>
      </c>
      <c r="H110" s="10">
        <f t="shared" si="2"/>
        <v>1.4959723820483315</v>
      </c>
      <c r="J110" s="15"/>
    </row>
    <row r="111" spans="1:10" x14ac:dyDescent="0.3">
      <c r="B111" s="1">
        <v>258</v>
      </c>
      <c r="C111" s="5" t="s">
        <v>4530</v>
      </c>
      <c r="D111" s="115">
        <v>22</v>
      </c>
      <c r="F111" s="8">
        <v>1</v>
      </c>
      <c r="G111" s="100">
        <v>52.14</v>
      </c>
      <c r="H111" s="10">
        <f t="shared" si="2"/>
        <v>0.4219409282700422</v>
      </c>
      <c r="J111" s="15"/>
    </row>
    <row r="112" spans="1:10" x14ac:dyDescent="0.3">
      <c r="B112" s="1">
        <v>260</v>
      </c>
      <c r="C112" s="5" t="s">
        <v>79</v>
      </c>
      <c r="D112" s="115">
        <v>8</v>
      </c>
      <c r="F112" s="8">
        <v>1</v>
      </c>
      <c r="G112" s="100">
        <v>52.14</v>
      </c>
      <c r="H112" s="10">
        <f t="shared" si="2"/>
        <v>0.15343306482546989</v>
      </c>
      <c r="J112" s="15"/>
    </row>
    <row r="113" spans="2:10" x14ac:dyDescent="0.3">
      <c r="B113" s="1">
        <v>262</v>
      </c>
      <c r="C113" s="5" t="s">
        <v>4531</v>
      </c>
      <c r="D113" s="115">
        <v>5.25</v>
      </c>
      <c r="F113" s="8">
        <v>1</v>
      </c>
      <c r="G113" s="100">
        <v>52.14</v>
      </c>
      <c r="H113" s="10">
        <f t="shared" si="2"/>
        <v>0.10069044879171461</v>
      </c>
      <c r="J113" s="15"/>
    </row>
    <row r="114" spans="2:10" x14ac:dyDescent="0.3">
      <c r="B114" s="1">
        <v>264</v>
      </c>
      <c r="C114" s="5" t="s">
        <v>2892</v>
      </c>
      <c r="D114" s="115">
        <v>12</v>
      </c>
      <c r="F114" s="8">
        <v>2</v>
      </c>
      <c r="G114" s="100">
        <v>52.14</v>
      </c>
      <c r="H114" s="10">
        <f t="shared" si="2"/>
        <v>0.46029919447640966</v>
      </c>
      <c r="J114" s="15"/>
    </row>
    <row r="115" spans="2:10" x14ac:dyDescent="0.3">
      <c r="B115" s="1">
        <v>266</v>
      </c>
      <c r="C115" s="5" t="s">
        <v>80</v>
      </c>
      <c r="D115" s="115">
        <v>5</v>
      </c>
      <c r="F115" s="8">
        <v>2</v>
      </c>
      <c r="G115" s="100">
        <v>52.14</v>
      </c>
      <c r="H115" s="10">
        <f t="shared" si="2"/>
        <v>0.19179133103183735</v>
      </c>
      <c r="J115" s="15"/>
    </row>
    <row r="116" spans="2:10" x14ac:dyDescent="0.3">
      <c r="B116" s="1">
        <v>450</v>
      </c>
      <c r="C116" s="5" t="s">
        <v>419</v>
      </c>
      <c r="D116" s="115">
        <v>13.38</v>
      </c>
      <c r="F116" s="8">
        <v>1</v>
      </c>
      <c r="G116" s="100">
        <v>260.70999999999998</v>
      </c>
      <c r="H116" s="10">
        <f t="shared" si="2"/>
        <v>5.1321391584519205E-2</v>
      </c>
      <c r="J116" s="15"/>
    </row>
    <row r="117" spans="2:10" x14ac:dyDescent="0.3">
      <c r="B117" s="1">
        <v>451</v>
      </c>
      <c r="C117" s="5" t="s">
        <v>2982</v>
      </c>
      <c r="D117" s="115">
        <v>8.5</v>
      </c>
      <c r="F117" s="8">
        <v>2</v>
      </c>
      <c r="G117" s="100">
        <v>26.07</v>
      </c>
      <c r="H117" s="10">
        <f t="shared" si="2"/>
        <v>0.65209052550824698</v>
      </c>
      <c r="J117" s="15"/>
    </row>
    <row r="118" spans="2:10" x14ac:dyDescent="0.3">
      <c r="B118" s="1">
        <v>452</v>
      </c>
      <c r="C118" s="5" t="s">
        <v>4561</v>
      </c>
      <c r="D118" s="115">
        <v>7</v>
      </c>
      <c r="F118" s="8">
        <v>1</v>
      </c>
      <c r="G118" s="100">
        <v>26.07</v>
      </c>
      <c r="H118" s="10">
        <f t="shared" si="2"/>
        <v>0.26850786344457228</v>
      </c>
      <c r="J118" s="15"/>
    </row>
    <row r="119" spans="2:10" x14ac:dyDescent="0.3">
      <c r="B119" s="1">
        <v>453</v>
      </c>
      <c r="C119" s="5" t="s">
        <v>4562</v>
      </c>
      <c r="D119" s="115">
        <v>7.99</v>
      </c>
      <c r="F119" s="8">
        <v>1</v>
      </c>
      <c r="G119" s="100">
        <v>52.14</v>
      </c>
      <c r="H119" s="10">
        <f t="shared" si="2"/>
        <v>0.15324127349443806</v>
      </c>
      <c r="J119" s="15"/>
    </row>
    <row r="120" spans="2:10" x14ac:dyDescent="0.3">
      <c r="B120" s="1">
        <v>454</v>
      </c>
      <c r="C120" s="5" t="s">
        <v>4563</v>
      </c>
      <c r="D120" s="115">
        <v>3.95</v>
      </c>
      <c r="E120">
        <v>60</v>
      </c>
      <c r="F120" s="8">
        <v>1</v>
      </c>
      <c r="G120" s="100">
        <v>20</v>
      </c>
      <c r="H120" s="10">
        <f t="shared" si="2"/>
        <v>0.19750000000000001</v>
      </c>
      <c r="J120" s="15"/>
    </row>
    <row r="121" spans="2:10" x14ac:dyDescent="0.3">
      <c r="B121" s="1">
        <v>455</v>
      </c>
      <c r="C121" s="5" t="s">
        <v>4564</v>
      </c>
      <c r="D121" s="115">
        <v>1.42</v>
      </c>
      <c r="E121">
        <v>85</v>
      </c>
      <c r="F121" s="8">
        <v>1</v>
      </c>
      <c r="G121" s="100">
        <v>28.33</v>
      </c>
      <c r="H121" s="10">
        <f t="shared" si="2"/>
        <v>5.0123543946346633E-2</v>
      </c>
      <c r="J121" s="15"/>
    </row>
    <row r="122" spans="2:10" x14ac:dyDescent="0.3">
      <c r="B122" s="1">
        <v>456</v>
      </c>
      <c r="C122" s="5" t="s">
        <v>4565</v>
      </c>
      <c r="D122" s="115">
        <v>4</v>
      </c>
      <c r="F122" s="8">
        <v>2</v>
      </c>
      <c r="G122" s="100">
        <v>260.70999999999998</v>
      </c>
      <c r="H122" s="10">
        <f t="shared" si="2"/>
        <v>3.0685435924974112E-2</v>
      </c>
      <c r="J122" s="15"/>
    </row>
    <row r="123" spans="2:10" x14ac:dyDescent="0.3">
      <c r="B123" s="1">
        <v>457</v>
      </c>
      <c r="C123" s="5" t="s">
        <v>4566</v>
      </c>
      <c r="D123" s="115">
        <v>2</v>
      </c>
      <c r="E123">
        <v>2</v>
      </c>
      <c r="F123" s="8">
        <v>1</v>
      </c>
      <c r="G123" s="100">
        <v>52.14</v>
      </c>
      <c r="H123" s="10">
        <f t="shared" si="2"/>
        <v>3.8358266206367474E-2</v>
      </c>
      <c r="J123" s="15"/>
    </row>
    <row r="124" spans="2:10" x14ac:dyDescent="0.3">
      <c r="B124" s="1">
        <v>458</v>
      </c>
      <c r="C124" s="5" t="s">
        <v>4567</v>
      </c>
      <c r="D124" s="115">
        <v>59</v>
      </c>
      <c r="F124" s="8">
        <v>1</v>
      </c>
      <c r="G124" s="100">
        <v>521.42999999999995</v>
      </c>
      <c r="H124" s="10">
        <f t="shared" si="2"/>
        <v>0.11315037493047965</v>
      </c>
      <c r="J124" s="15"/>
    </row>
    <row r="125" spans="2:10" x14ac:dyDescent="0.3">
      <c r="B125" s="1">
        <v>459</v>
      </c>
      <c r="C125" s="5" t="s">
        <v>4568</v>
      </c>
      <c r="D125" s="115">
        <v>22.99</v>
      </c>
      <c r="F125" s="8">
        <v>1</v>
      </c>
      <c r="G125" s="100">
        <v>521.42999999999995</v>
      </c>
      <c r="H125" s="10">
        <f t="shared" si="2"/>
        <v>4.4090290163588591E-2</v>
      </c>
      <c r="J125" s="15"/>
    </row>
    <row r="126" spans="2:10" x14ac:dyDescent="0.3">
      <c r="B126" s="1">
        <v>460</v>
      </c>
      <c r="C126" s="5" t="s">
        <v>4569</v>
      </c>
      <c r="D126" s="115">
        <v>79.599999999999994</v>
      </c>
      <c r="F126" s="8">
        <v>1</v>
      </c>
      <c r="G126" s="100">
        <v>417.14</v>
      </c>
      <c r="H126" s="10">
        <f t="shared" si="2"/>
        <v>0.19082322481660832</v>
      </c>
      <c r="J126" s="15"/>
    </row>
    <row r="127" spans="2:10" x14ac:dyDescent="0.3">
      <c r="B127" s="1">
        <v>461</v>
      </c>
      <c r="C127" s="5" t="s">
        <v>4570</v>
      </c>
      <c r="D127" s="115">
        <v>13</v>
      </c>
      <c r="F127" s="8">
        <v>1</v>
      </c>
      <c r="G127" s="100">
        <v>260.70999999999998</v>
      </c>
      <c r="H127" s="10">
        <f t="shared" si="2"/>
        <v>4.9863833378082929E-2</v>
      </c>
      <c r="J127" s="15"/>
    </row>
    <row r="128" spans="2:10" x14ac:dyDescent="0.3">
      <c r="B128" s="1">
        <v>462</v>
      </c>
      <c r="C128" s="5" t="s">
        <v>4571</v>
      </c>
      <c r="D128" s="115">
        <v>9.99</v>
      </c>
      <c r="E128">
        <v>2</v>
      </c>
      <c r="F128" s="8">
        <v>1</v>
      </c>
      <c r="G128" s="100">
        <v>104.29</v>
      </c>
      <c r="H128" s="10">
        <f t="shared" si="2"/>
        <v>9.5790583948604846E-2</v>
      </c>
      <c r="J128" s="15"/>
    </row>
    <row r="129" spans="1:10" x14ac:dyDescent="0.3">
      <c r="B129" s="1">
        <v>463</v>
      </c>
      <c r="C129" s="5" t="s">
        <v>4572</v>
      </c>
      <c r="D129" s="115">
        <v>6.45</v>
      </c>
      <c r="E129">
        <v>2</v>
      </c>
      <c r="F129" s="8">
        <v>2</v>
      </c>
      <c r="G129" s="100">
        <v>260.70999999999998</v>
      </c>
      <c r="H129" s="10">
        <f t="shared" si="2"/>
        <v>4.9480265429020759E-2</v>
      </c>
      <c r="J129" s="15"/>
    </row>
    <row r="130" spans="1:10" x14ac:dyDescent="0.3">
      <c r="B130" s="1">
        <v>464</v>
      </c>
      <c r="C130" s="5" t="s">
        <v>4573</v>
      </c>
      <c r="D130" s="115">
        <v>5.99</v>
      </c>
      <c r="E130">
        <v>2</v>
      </c>
      <c r="F130" s="8">
        <v>1</v>
      </c>
      <c r="G130" s="100">
        <v>260.70999999999998</v>
      </c>
      <c r="H130" s="10">
        <f t="shared" si="2"/>
        <v>2.2975720148824368E-2</v>
      </c>
      <c r="J130" s="15"/>
    </row>
    <row r="131" spans="1:10" x14ac:dyDescent="0.3">
      <c r="B131" s="1">
        <v>465</v>
      </c>
      <c r="C131" s="5" t="s">
        <v>173</v>
      </c>
      <c r="D131" s="115">
        <v>12</v>
      </c>
      <c r="F131" s="8">
        <v>2</v>
      </c>
      <c r="G131" s="100">
        <v>521.42999999999995</v>
      </c>
      <c r="H131" s="10">
        <f t="shared" ref="H131:H162" si="3">+(D131*F131)/G131</f>
        <v>4.6027271158161215E-2</v>
      </c>
      <c r="J131" s="15"/>
    </row>
    <row r="132" spans="1:10" x14ac:dyDescent="0.3">
      <c r="B132" s="1">
        <v>466</v>
      </c>
      <c r="C132" s="5" t="s">
        <v>4574</v>
      </c>
      <c r="D132" s="115">
        <v>8</v>
      </c>
      <c r="F132" s="8">
        <v>2</v>
      </c>
      <c r="G132" s="100">
        <v>260.70999999999998</v>
      </c>
      <c r="H132" s="10">
        <f t="shared" si="3"/>
        <v>6.1370871849948223E-2</v>
      </c>
      <c r="J132" s="15"/>
    </row>
    <row r="133" spans="1:10" x14ac:dyDescent="0.3">
      <c r="B133" s="1">
        <v>467</v>
      </c>
      <c r="C133" s="5" t="s">
        <v>4575</v>
      </c>
      <c r="D133" s="115">
        <v>9.5</v>
      </c>
      <c r="F133" s="8">
        <v>2</v>
      </c>
      <c r="G133" s="100">
        <v>260.70999999999998</v>
      </c>
      <c r="H133" s="10">
        <f t="shared" si="3"/>
        <v>7.287791032181351E-2</v>
      </c>
      <c r="J133" s="15"/>
    </row>
    <row r="134" spans="1:10" x14ac:dyDescent="0.3">
      <c r="A134" s="66"/>
      <c r="B134" s="1">
        <v>468</v>
      </c>
      <c r="C134" s="5" t="s">
        <v>4576</v>
      </c>
      <c r="D134" s="115">
        <v>12.5</v>
      </c>
      <c r="F134" s="8">
        <v>1</v>
      </c>
      <c r="G134" s="100">
        <v>260.70999999999998</v>
      </c>
      <c r="H134" s="10">
        <f t="shared" si="3"/>
        <v>4.7945993632772049E-2</v>
      </c>
      <c r="J134" s="15"/>
    </row>
    <row r="135" spans="1:10" x14ac:dyDescent="0.3">
      <c r="B135" s="1">
        <v>469</v>
      </c>
      <c r="C135" s="5" t="s">
        <v>334</v>
      </c>
      <c r="D135" s="115">
        <v>55</v>
      </c>
      <c r="F135" s="8">
        <v>1</v>
      </c>
      <c r="G135" s="100">
        <v>521.42999999999995</v>
      </c>
      <c r="H135" s="10">
        <f t="shared" si="3"/>
        <v>0.10547916307078611</v>
      </c>
      <c r="J135" s="15"/>
    </row>
    <row r="136" spans="1:10" x14ac:dyDescent="0.3">
      <c r="A136" s="66"/>
      <c r="B136" s="1">
        <v>470</v>
      </c>
      <c r="C136" s="5" t="s">
        <v>168</v>
      </c>
      <c r="D136" s="115">
        <v>105</v>
      </c>
      <c r="F136" s="8">
        <v>1</v>
      </c>
      <c r="G136" s="100">
        <v>521.42999999999995</v>
      </c>
      <c r="H136" s="10">
        <f t="shared" si="3"/>
        <v>0.20136931131695532</v>
      </c>
      <c r="J136" s="15"/>
    </row>
    <row r="137" spans="1:10" x14ac:dyDescent="0.3">
      <c r="B137" s="1">
        <v>471</v>
      </c>
      <c r="C137" s="5" t="s">
        <v>4577</v>
      </c>
      <c r="D137" s="115">
        <v>7.99</v>
      </c>
      <c r="E137">
        <v>40</v>
      </c>
      <c r="F137" s="8">
        <v>1</v>
      </c>
      <c r="G137" s="100">
        <v>260.70999999999998</v>
      </c>
      <c r="H137" s="10">
        <f t="shared" si="3"/>
        <v>3.0647079130067895E-2</v>
      </c>
      <c r="J137" s="15"/>
    </row>
    <row r="138" spans="1:10" x14ac:dyDescent="0.3">
      <c r="B138" s="1">
        <v>472</v>
      </c>
      <c r="C138" s="5" t="s">
        <v>2995</v>
      </c>
      <c r="D138" s="115">
        <v>4.6900000000000004</v>
      </c>
      <c r="E138">
        <v>2</v>
      </c>
      <c r="F138" s="8">
        <v>1</v>
      </c>
      <c r="G138" s="100">
        <v>260.70999999999998</v>
      </c>
      <c r="H138" s="10">
        <f t="shared" si="3"/>
        <v>1.7989336811016075E-2</v>
      </c>
      <c r="J138" s="15"/>
    </row>
    <row r="139" spans="1:10" x14ac:dyDescent="0.3">
      <c r="B139" s="1">
        <v>473</v>
      </c>
      <c r="C139" s="5" t="s">
        <v>406</v>
      </c>
      <c r="D139" s="115">
        <v>34</v>
      </c>
      <c r="F139" s="8">
        <v>1</v>
      </c>
      <c r="G139" s="100">
        <v>521.42999999999995</v>
      </c>
      <c r="H139" s="10">
        <f t="shared" si="3"/>
        <v>6.5205300807395061E-2</v>
      </c>
      <c r="J139" s="15"/>
    </row>
    <row r="140" spans="1:10" x14ac:dyDescent="0.3">
      <c r="B140" s="1">
        <v>474</v>
      </c>
      <c r="C140" s="5" t="s">
        <v>4578</v>
      </c>
      <c r="D140" s="115">
        <v>11.17</v>
      </c>
      <c r="F140" s="12">
        <v>1</v>
      </c>
      <c r="G140" s="101">
        <v>260.70999999999998</v>
      </c>
      <c r="H140" s="10">
        <f t="shared" si="3"/>
        <v>4.2844539910245102E-2</v>
      </c>
      <c r="J140" s="15"/>
    </row>
    <row r="141" spans="1:10" x14ac:dyDescent="0.3">
      <c r="A141" s="66"/>
      <c r="B141" s="1">
        <v>591</v>
      </c>
      <c r="C141" s="5" t="s">
        <v>4727</v>
      </c>
      <c r="D141" s="115">
        <v>14</v>
      </c>
      <c r="F141" s="12">
        <v>1</v>
      </c>
      <c r="G141" s="100">
        <v>8.69</v>
      </c>
      <c r="H141" s="10">
        <f t="shared" si="3"/>
        <v>1.611047180667434</v>
      </c>
      <c r="J141" s="15"/>
    </row>
    <row r="142" spans="1:10" x14ac:dyDescent="0.3">
      <c r="A142" s="66"/>
      <c r="B142" s="1">
        <v>592</v>
      </c>
      <c r="C142" s="5" t="s">
        <v>929</v>
      </c>
      <c r="D142" s="115">
        <v>7</v>
      </c>
      <c r="F142" s="12">
        <v>2</v>
      </c>
      <c r="G142" s="100">
        <v>52.14</v>
      </c>
      <c r="H142" s="10">
        <f t="shared" si="3"/>
        <v>0.26850786344457228</v>
      </c>
      <c r="J142" s="15"/>
    </row>
    <row r="143" spans="1:10" x14ac:dyDescent="0.3">
      <c r="B143" s="1">
        <v>593</v>
      </c>
      <c r="C143" s="5" t="s">
        <v>4728</v>
      </c>
      <c r="D143" s="115">
        <v>2</v>
      </c>
      <c r="E143">
        <v>1</v>
      </c>
      <c r="F143" s="12">
        <v>1</v>
      </c>
      <c r="G143" s="100">
        <v>6</v>
      </c>
      <c r="H143" s="10">
        <f t="shared" si="3"/>
        <v>0.33333333333333331</v>
      </c>
      <c r="J143" s="15"/>
    </row>
    <row r="144" spans="1:10" x14ac:dyDescent="0.3">
      <c r="B144" s="1">
        <v>594</v>
      </c>
      <c r="C144" s="5" t="s">
        <v>4729</v>
      </c>
      <c r="D144" s="115">
        <v>1</v>
      </c>
      <c r="F144" s="12">
        <v>1</v>
      </c>
      <c r="G144" s="100">
        <v>8.69</v>
      </c>
      <c r="H144" s="10">
        <f t="shared" si="3"/>
        <v>0.11507479861910243</v>
      </c>
      <c r="J144" s="15"/>
    </row>
    <row r="145" spans="1:10" x14ac:dyDescent="0.3">
      <c r="A145" s="183"/>
      <c r="B145" s="1">
        <v>595</v>
      </c>
      <c r="C145" s="5" t="s">
        <v>4730</v>
      </c>
      <c r="D145" s="115">
        <v>1.05</v>
      </c>
      <c r="F145" s="12">
        <v>1</v>
      </c>
      <c r="G145" s="100">
        <v>13.04</v>
      </c>
      <c r="H145" s="10">
        <f t="shared" si="3"/>
        <v>8.0521472392638044E-2</v>
      </c>
      <c r="J145" s="15"/>
    </row>
    <row r="146" spans="1:10" x14ac:dyDescent="0.3">
      <c r="A146" s="183"/>
      <c r="B146" s="1">
        <v>596</v>
      </c>
      <c r="C146" s="5" t="s">
        <v>4731</v>
      </c>
      <c r="D146" s="115">
        <v>1</v>
      </c>
      <c r="F146" s="12">
        <v>1</v>
      </c>
      <c r="G146" s="100">
        <v>8.69</v>
      </c>
      <c r="H146" s="10">
        <f t="shared" si="3"/>
        <v>0.11507479861910243</v>
      </c>
      <c r="J146" s="15"/>
    </row>
    <row r="147" spans="1:10" x14ac:dyDescent="0.3">
      <c r="A147" s="183"/>
      <c r="B147" s="1">
        <v>597</v>
      </c>
      <c r="C147" s="5" t="s">
        <v>3408</v>
      </c>
      <c r="D147" s="115">
        <v>1</v>
      </c>
      <c r="F147" s="12">
        <v>1</v>
      </c>
      <c r="G147" s="100">
        <v>8.69</v>
      </c>
      <c r="H147" s="10">
        <f t="shared" si="3"/>
        <v>0.11507479861910243</v>
      </c>
      <c r="J147" s="15"/>
    </row>
    <row r="148" spans="1:10" x14ac:dyDescent="0.3">
      <c r="A148" s="183"/>
      <c r="B148" s="1">
        <v>598</v>
      </c>
      <c r="C148" s="5" t="s">
        <v>281</v>
      </c>
      <c r="D148" s="115">
        <v>0.63</v>
      </c>
      <c r="E148">
        <v>2</v>
      </c>
      <c r="F148" s="12">
        <v>1</v>
      </c>
      <c r="G148" s="100">
        <v>13.04</v>
      </c>
      <c r="H148" s="10">
        <f t="shared" si="3"/>
        <v>4.8312883435582828E-2</v>
      </c>
      <c r="J148" s="15"/>
    </row>
    <row r="149" spans="1:10" x14ac:dyDescent="0.3">
      <c r="A149" s="183"/>
      <c r="B149" s="1">
        <v>599</v>
      </c>
      <c r="C149" s="5" t="s">
        <v>1460</v>
      </c>
      <c r="D149" s="115">
        <v>5.99</v>
      </c>
      <c r="F149" s="12">
        <v>1</v>
      </c>
      <c r="G149" s="100">
        <v>156.43</v>
      </c>
      <c r="H149" s="10">
        <f t="shared" si="3"/>
        <v>3.8291887745317395E-2</v>
      </c>
      <c r="J149" s="15"/>
    </row>
    <row r="150" spans="1:10" x14ac:dyDescent="0.3">
      <c r="A150" s="183"/>
      <c r="B150" s="1">
        <v>600</v>
      </c>
      <c r="C150" s="5" t="s">
        <v>4732</v>
      </c>
      <c r="D150" s="115">
        <v>1.49</v>
      </c>
      <c r="E150">
        <v>10</v>
      </c>
      <c r="F150" s="12">
        <v>2</v>
      </c>
      <c r="G150" s="100">
        <v>52.14</v>
      </c>
      <c r="H150" s="10">
        <f t="shared" si="3"/>
        <v>5.7153816647487532E-2</v>
      </c>
      <c r="J150" s="15"/>
    </row>
    <row r="151" spans="1:10" x14ac:dyDescent="0.3">
      <c r="A151" s="183"/>
      <c r="B151" s="1">
        <v>601</v>
      </c>
      <c r="C151" s="5" t="s">
        <v>4733</v>
      </c>
      <c r="D151" s="115">
        <v>2.99</v>
      </c>
      <c r="E151">
        <v>24</v>
      </c>
      <c r="F151" s="12">
        <v>5</v>
      </c>
      <c r="G151" s="100">
        <v>52.14</v>
      </c>
      <c r="H151" s="10">
        <f t="shared" si="3"/>
        <v>0.28672803989259688</v>
      </c>
      <c r="J151" s="15"/>
    </row>
    <row r="152" spans="1:10" x14ac:dyDescent="0.3">
      <c r="A152" s="183"/>
      <c r="B152" s="1">
        <v>602</v>
      </c>
      <c r="C152" s="5" t="s">
        <v>4734</v>
      </c>
      <c r="D152" s="115">
        <v>4</v>
      </c>
      <c r="E152">
        <v>32</v>
      </c>
      <c r="F152" s="12">
        <v>14.2</v>
      </c>
      <c r="G152" s="100">
        <v>52.14</v>
      </c>
      <c r="H152" s="10">
        <f t="shared" si="3"/>
        <v>1.0893747602608361</v>
      </c>
      <c r="J152" s="15"/>
    </row>
    <row r="153" spans="1:10" x14ac:dyDescent="0.3">
      <c r="A153" s="183"/>
      <c r="B153" s="1">
        <v>603</v>
      </c>
      <c r="C153" t="s">
        <v>399</v>
      </c>
      <c r="D153" s="115">
        <v>2.85</v>
      </c>
      <c r="E153">
        <v>11</v>
      </c>
      <c r="F153" s="9">
        <v>3</v>
      </c>
      <c r="G153" s="10">
        <v>52.14</v>
      </c>
      <c r="H153" s="10">
        <f t="shared" si="3"/>
        <v>0.16398158803222096</v>
      </c>
      <c r="J153" s="15"/>
    </row>
    <row r="154" spans="1:10" x14ac:dyDescent="0.3">
      <c r="A154" s="183"/>
      <c r="B154" s="1">
        <v>604</v>
      </c>
      <c r="C154" t="s">
        <v>3409</v>
      </c>
      <c r="D154" s="115">
        <v>0.52</v>
      </c>
      <c r="E154">
        <v>64</v>
      </c>
      <c r="F154" s="9">
        <v>2</v>
      </c>
      <c r="G154" s="10">
        <v>1</v>
      </c>
      <c r="H154" s="10">
        <f t="shared" si="3"/>
        <v>1.04</v>
      </c>
      <c r="J154" s="15"/>
    </row>
    <row r="155" spans="1:10" x14ac:dyDescent="0.3">
      <c r="B155" s="1">
        <v>605</v>
      </c>
      <c r="C155" t="s">
        <v>4735</v>
      </c>
      <c r="D155" s="115">
        <v>1</v>
      </c>
      <c r="E155">
        <v>85</v>
      </c>
      <c r="F155" s="9">
        <v>2</v>
      </c>
      <c r="G155" s="10">
        <v>1</v>
      </c>
      <c r="H155" s="10">
        <f t="shared" si="3"/>
        <v>2</v>
      </c>
      <c r="J155" s="15"/>
    </row>
    <row r="156" spans="1:10" x14ac:dyDescent="0.3">
      <c r="B156" s="1">
        <v>606</v>
      </c>
      <c r="C156" t="s">
        <v>3410</v>
      </c>
      <c r="D156" s="115">
        <v>0.99</v>
      </c>
      <c r="E156">
        <v>150</v>
      </c>
      <c r="F156" s="9">
        <v>1</v>
      </c>
      <c r="G156" s="10">
        <v>5.35</v>
      </c>
      <c r="H156" s="10">
        <f t="shared" si="3"/>
        <v>0.18504672897196262</v>
      </c>
      <c r="J156" s="15"/>
    </row>
    <row r="157" spans="1:10" x14ac:dyDescent="0.3">
      <c r="B157" s="1">
        <v>607</v>
      </c>
      <c r="C157" t="s">
        <v>189</v>
      </c>
      <c r="D157" s="115">
        <v>1.9</v>
      </c>
      <c r="E157">
        <v>9</v>
      </c>
      <c r="F157" s="9">
        <v>1</v>
      </c>
      <c r="G157" s="10">
        <v>9</v>
      </c>
      <c r="H157" s="10">
        <f t="shared" si="3"/>
        <v>0.21111111111111111</v>
      </c>
      <c r="J157" s="15"/>
    </row>
    <row r="158" spans="1:10" x14ac:dyDescent="0.3">
      <c r="B158" s="1">
        <v>608</v>
      </c>
      <c r="C158" t="s">
        <v>345</v>
      </c>
      <c r="D158" s="115">
        <v>2.1</v>
      </c>
      <c r="F158" s="9">
        <v>1</v>
      </c>
      <c r="G158" s="10">
        <v>52.14</v>
      </c>
      <c r="H158" s="10">
        <f t="shared" si="3"/>
        <v>4.0276179516685849E-2</v>
      </c>
      <c r="J158" s="15"/>
    </row>
    <row r="159" spans="1:10" x14ac:dyDescent="0.3">
      <c r="B159" s="1">
        <v>609</v>
      </c>
      <c r="C159" t="s">
        <v>3411</v>
      </c>
      <c r="D159" s="115">
        <v>4</v>
      </c>
      <c r="F159" s="9">
        <v>1</v>
      </c>
      <c r="G159" s="10">
        <v>52.14</v>
      </c>
      <c r="H159" s="10">
        <f t="shared" si="3"/>
        <v>7.6716532412734947E-2</v>
      </c>
      <c r="J159" s="15"/>
    </row>
    <row r="160" spans="1:10" x14ac:dyDescent="0.3">
      <c r="B160" s="1">
        <v>610</v>
      </c>
      <c r="C160" t="s">
        <v>3411</v>
      </c>
      <c r="D160" s="115">
        <v>7</v>
      </c>
      <c r="F160" s="9">
        <v>1</v>
      </c>
      <c r="G160" s="10">
        <v>52.14</v>
      </c>
      <c r="H160" s="10">
        <f t="shared" si="3"/>
        <v>0.13425393172228614</v>
      </c>
      <c r="J160" s="15"/>
    </row>
    <row r="161" spans="2:10" x14ac:dyDescent="0.3">
      <c r="B161" s="1">
        <v>611</v>
      </c>
      <c r="C161" t="s">
        <v>198</v>
      </c>
      <c r="D161" s="115">
        <v>0.95</v>
      </c>
      <c r="E161">
        <v>200</v>
      </c>
      <c r="F161" s="9">
        <v>1</v>
      </c>
      <c r="G161" s="10">
        <v>52.14</v>
      </c>
      <c r="H161" s="10">
        <f t="shared" si="3"/>
        <v>1.8220176448024549E-2</v>
      </c>
      <c r="J161" s="15"/>
    </row>
    <row r="162" spans="2:10" x14ac:dyDescent="0.3">
      <c r="B162" s="1">
        <v>612</v>
      </c>
      <c r="C162" t="s">
        <v>418</v>
      </c>
      <c r="D162" s="115">
        <v>6.99</v>
      </c>
      <c r="F162" s="9">
        <v>1</v>
      </c>
      <c r="G162" s="10">
        <v>52.14</v>
      </c>
      <c r="H162" s="10">
        <f t="shared" si="3"/>
        <v>0.13406214039125433</v>
      </c>
      <c r="J162" s="15"/>
    </row>
    <row r="163" spans="2:10" x14ac:dyDescent="0.3">
      <c r="B163" s="1">
        <v>613</v>
      </c>
      <c r="C163" t="s">
        <v>404</v>
      </c>
      <c r="D163" s="115">
        <v>83.99</v>
      </c>
      <c r="F163" s="9">
        <v>1</v>
      </c>
      <c r="G163" s="10">
        <v>104.29</v>
      </c>
      <c r="H163" s="10">
        <f t="shared" ref="H163:H194" si="4">+(D163*F163)/G163</f>
        <v>0.80535046504938146</v>
      </c>
      <c r="J163" s="15"/>
    </row>
    <row r="164" spans="2:10" x14ac:dyDescent="0.3">
      <c r="B164" s="1">
        <v>614</v>
      </c>
      <c r="C164" t="s">
        <v>405</v>
      </c>
      <c r="D164" s="115">
        <v>39.99</v>
      </c>
      <c r="F164" s="9">
        <v>1</v>
      </c>
      <c r="G164" s="10">
        <v>625.71</v>
      </c>
      <c r="H164" s="10">
        <f t="shared" si="4"/>
        <v>6.3911396653401731E-2</v>
      </c>
      <c r="J164" s="15"/>
    </row>
    <row r="165" spans="2:10" x14ac:dyDescent="0.3">
      <c r="B165" s="1">
        <v>648</v>
      </c>
      <c r="C165" t="s">
        <v>346</v>
      </c>
      <c r="D165" s="115">
        <v>2.1</v>
      </c>
      <c r="F165" s="9">
        <v>1</v>
      </c>
      <c r="G165" s="10">
        <v>13.04</v>
      </c>
      <c r="H165" s="10">
        <f t="shared" si="4"/>
        <v>0.16104294478527609</v>
      </c>
      <c r="J165" s="15"/>
    </row>
    <row r="166" spans="2:10" x14ac:dyDescent="0.3">
      <c r="B166" s="1">
        <v>649</v>
      </c>
      <c r="C166" t="s">
        <v>4817</v>
      </c>
      <c r="D166" s="115">
        <v>2.65</v>
      </c>
      <c r="F166" s="9">
        <v>1</v>
      </c>
      <c r="G166" s="10">
        <v>13.04</v>
      </c>
      <c r="H166" s="10">
        <f t="shared" si="4"/>
        <v>0.20322085889570554</v>
      </c>
      <c r="J166" s="15"/>
    </row>
    <row r="167" spans="2:10" x14ac:dyDescent="0.3">
      <c r="B167" s="1">
        <v>650</v>
      </c>
      <c r="C167" t="s">
        <v>4818</v>
      </c>
      <c r="D167" s="115">
        <v>14.5</v>
      </c>
      <c r="F167" s="9">
        <v>1</v>
      </c>
      <c r="G167" s="10">
        <v>52.14</v>
      </c>
      <c r="H167" s="10">
        <f t="shared" si="4"/>
        <v>0.27809742999616416</v>
      </c>
      <c r="J167" s="15"/>
    </row>
    <row r="168" spans="2:10" x14ac:dyDescent="0.3">
      <c r="B168" s="1">
        <v>651</v>
      </c>
      <c r="C168" t="s">
        <v>4819</v>
      </c>
      <c r="D168" s="115">
        <v>11.8</v>
      </c>
      <c r="F168" s="9">
        <v>1</v>
      </c>
      <c r="G168" s="10">
        <v>104.29</v>
      </c>
      <c r="H168" s="10">
        <f t="shared" si="4"/>
        <v>0.11314603509444818</v>
      </c>
      <c r="J168" s="15"/>
    </row>
    <row r="169" spans="2:10" x14ac:dyDescent="0.3">
      <c r="B169" s="1">
        <v>652</v>
      </c>
      <c r="C169" t="s">
        <v>534</v>
      </c>
      <c r="D169" s="115">
        <v>6</v>
      </c>
      <c r="E169">
        <v>42</v>
      </c>
      <c r="F169" s="9">
        <v>1</v>
      </c>
      <c r="G169" s="10">
        <v>6</v>
      </c>
      <c r="H169" s="10">
        <f t="shared" si="4"/>
        <v>1</v>
      </c>
      <c r="J169" s="15"/>
    </row>
    <row r="170" spans="2:10" x14ac:dyDescent="0.3">
      <c r="B170" s="1">
        <v>687</v>
      </c>
      <c r="C170" t="s">
        <v>3609</v>
      </c>
      <c r="D170" s="115">
        <v>20</v>
      </c>
      <c r="F170" s="9">
        <v>1</v>
      </c>
      <c r="G170" s="10">
        <v>13.04</v>
      </c>
      <c r="H170" s="10">
        <f t="shared" si="4"/>
        <v>1.5337423312883436</v>
      </c>
      <c r="J170" s="15"/>
    </row>
    <row r="171" spans="2:10" x14ac:dyDescent="0.3">
      <c r="B171" s="1">
        <v>688</v>
      </c>
      <c r="C171" t="s">
        <v>412</v>
      </c>
      <c r="D171" s="115">
        <v>70</v>
      </c>
      <c r="F171" s="9">
        <v>1</v>
      </c>
      <c r="G171" s="10">
        <v>52.14</v>
      </c>
      <c r="H171" s="10">
        <f t="shared" si="4"/>
        <v>1.3425393172228615</v>
      </c>
      <c r="J171" s="15"/>
    </row>
    <row r="172" spans="2:10" x14ac:dyDescent="0.3">
      <c r="B172" s="1">
        <v>689</v>
      </c>
      <c r="C172" t="s">
        <v>3610</v>
      </c>
      <c r="D172" s="115">
        <v>100</v>
      </c>
      <c r="F172" s="9">
        <v>1</v>
      </c>
      <c r="G172" s="10">
        <v>52.14</v>
      </c>
      <c r="H172" s="10">
        <f t="shared" si="4"/>
        <v>1.9179133103183736</v>
      </c>
      <c r="J172" s="15"/>
    </row>
    <row r="173" spans="2:10" x14ac:dyDescent="0.3">
      <c r="B173" s="1">
        <v>690</v>
      </c>
      <c r="C173" t="s">
        <v>4856</v>
      </c>
      <c r="D173" s="115">
        <v>10</v>
      </c>
      <c r="F173" s="9">
        <v>5</v>
      </c>
      <c r="G173" s="10">
        <v>52.14</v>
      </c>
      <c r="H173" s="10">
        <f t="shared" si="4"/>
        <v>0.95895665515918682</v>
      </c>
      <c r="J173" s="15"/>
    </row>
    <row r="174" spans="2:10" x14ac:dyDescent="0.3">
      <c r="B174" s="1">
        <v>709</v>
      </c>
      <c r="C174" t="s">
        <v>3614</v>
      </c>
      <c r="D174" s="115">
        <v>20</v>
      </c>
      <c r="F174" s="9">
        <v>1</v>
      </c>
      <c r="G174" s="10">
        <v>4.3499999999999996</v>
      </c>
      <c r="H174" s="10">
        <f t="shared" si="4"/>
        <v>4.597701149425288</v>
      </c>
      <c r="J174" s="15"/>
    </row>
    <row r="175" spans="2:10" x14ac:dyDescent="0.3">
      <c r="B175" s="1">
        <v>710</v>
      </c>
      <c r="C175" t="s">
        <v>361</v>
      </c>
      <c r="D175" s="115">
        <v>35</v>
      </c>
      <c r="F175" s="9">
        <v>1</v>
      </c>
      <c r="G175" s="10">
        <v>52.14</v>
      </c>
      <c r="H175" s="10">
        <f t="shared" si="4"/>
        <v>0.67126965861143073</v>
      </c>
      <c r="J175" s="15"/>
    </row>
    <row r="176" spans="2:10" x14ac:dyDescent="0.3">
      <c r="B176" s="1">
        <v>711</v>
      </c>
      <c r="C176" t="s">
        <v>363</v>
      </c>
      <c r="D176" s="115">
        <v>35</v>
      </c>
      <c r="F176" s="9">
        <v>1</v>
      </c>
      <c r="G176" s="10">
        <v>52.14</v>
      </c>
      <c r="H176" s="10">
        <f t="shared" si="4"/>
        <v>0.67126965861143073</v>
      </c>
      <c r="J176" s="15"/>
    </row>
    <row r="177" spans="1:10" x14ac:dyDescent="0.3">
      <c r="B177" s="185">
        <v>205</v>
      </c>
      <c r="C177" t="s">
        <v>66</v>
      </c>
      <c r="D177" s="115">
        <v>9.5</v>
      </c>
      <c r="E177">
        <v>5</v>
      </c>
      <c r="F177" s="9">
        <v>3</v>
      </c>
      <c r="G177" s="10">
        <v>52.14</v>
      </c>
      <c r="H177" s="10">
        <f t="shared" si="4"/>
        <v>0.54660529344073649</v>
      </c>
      <c r="J177" s="15"/>
    </row>
    <row r="178" spans="1:10" x14ac:dyDescent="0.3">
      <c r="B178" s="185">
        <v>206</v>
      </c>
      <c r="C178" t="s">
        <v>4373</v>
      </c>
      <c r="D178" s="115">
        <v>5</v>
      </c>
      <c r="E178">
        <v>10</v>
      </c>
      <c r="F178" s="9">
        <v>1</v>
      </c>
      <c r="G178" s="10">
        <v>52.14</v>
      </c>
      <c r="H178" s="10">
        <f t="shared" si="4"/>
        <v>9.5895665515918674E-2</v>
      </c>
      <c r="J178" s="15"/>
    </row>
    <row r="179" spans="1:10" x14ac:dyDescent="0.3">
      <c r="A179" t="s">
        <v>7036</v>
      </c>
      <c r="B179" s="185">
        <v>207</v>
      </c>
      <c r="C179" t="s">
        <v>4374</v>
      </c>
      <c r="D179" s="115">
        <v>6</v>
      </c>
      <c r="E179">
        <v>5</v>
      </c>
      <c r="F179" s="9">
        <v>2</v>
      </c>
      <c r="G179" s="10">
        <v>52.14</v>
      </c>
      <c r="H179" s="10">
        <f t="shared" si="4"/>
        <v>0.23014959723820483</v>
      </c>
      <c r="J179" s="15"/>
    </row>
    <row r="180" spans="1:10" x14ac:dyDescent="0.3">
      <c r="B180" s="185">
        <v>208</v>
      </c>
      <c r="C180" t="s">
        <v>307</v>
      </c>
      <c r="D180" s="115">
        <v>9.5</v>
      </c>
      <c r="E180">
        <v>5</v>
      </c>
      <c r="F180" s="9">
        <v>1</v>
      </c>
      <c r="G180" s="10">
        <v>52.14</v>
      </c>
      <c r="H180" s="10">
        <f t="shared" si="4"/>
        <v>0.1822017644802455</v>
      </c>
      <c r="J180" s="15"/>
    </row>
    <row r="181" spans="1:10" x14ac:dyDescent="0.3">
      <c r="B181" s="185">
        <v>209</v>
      </c>
      <c r="C181" t="s">
        <v>70</v>
      </c>
      <c r="D181" s="115">
        <v>12</v>
      </c>
      <c r="F181" s="9">
        <v>3</v>
      </c>
      <c r="G181" s="10">
        <v>26.07</v>
      </c>
      <c r="H181" s="10">
        <f t="shared" si="4"/>
        <v>1.380897583429229</v>
      </c>
      <c r="J181" s="15"/>
    </row>
    <row r="182" spans="1:10" x14ac:dyDescent="0.3">
      <c r="B182" s="185">
        <v>210</v>
      </c>
      <c r="C182" t="s">
        <v>75</v>
      </c>
      <c r="D182" s="115">
        <v>12</v>
      </c>
      <c r="E182">
        <v>3</v>
      </c>
      <c r="F182" s="9">
        <v>1</v>
      </c>
      <c r="G182" s="10">
        <v>52.14</v>
      </c>
      <c r="H182" s="10">
        <f t="shared" si="4"/>
        <v>0.23014959723820483</v>
      </c>
      <c r="J182" s="15"/>
    </row>
    <row r="183" spans="1:10" x14ac:dyDescent="0.3">
      <c r="B183" s="185">
        <v>211</v>
      </c>
      <c r="C183" t="s">
        <v>69</v>
      </c>
      <c r="D183" s="115">
        <v>12</v>
      </c>
      <c r="F183" s="9">
        <v>1</v>
      </c>
      <c r="G183" s="10">
        <v>26.07</v>
      </c>
      <c r="H183" s="10">
        <f t="shared" si="4"/>
        <v>0.46029919447640966</v>
      </c>
      <c r="J183" s="15"/>
    </row>
    <row r="184" spans="1:10" x14ac:dyDescent="0.3">
      <c r="B184" s="185">
        <v>212</v>
      </c>
      <c r="C184" t="s">
        <v>71</v>
      </c>
      <c r="D184" s="115">
        <v>10</v>
      </c>
      <c r="F184" s="9">
        <v>1</v>
      </c>
      <c r="G184" s="10">
        <v>26.07</v>
      </c>
      <c r="H184" s="10">
        <f t="shared" si="4"/>
        <v>0.3835826620636747</v>
      </c>
      <c r="J184" s="15"/>
    </row>
    <row r="185" spans="1:10" x14ac:dyDescent="0.3">
      <c r="B185" s="185">
        <v>213</v>
      </c>
      <c r="C185" t="s">
        <v>407</v>
      </c>
      <c r="D185" s="115">
        <v>9</v>
      </c>
      <c r="E185">
        <v>3</v>
      </c>
      <c r="F185" s="9">
        <v>2</v>
      </c>
      <c r="G185" s="10">
        <v>52.14</v>
      </c>
      <c r="H185" s="10">
        <f t="shared" si="4"/>
        <v>0.34522439585730724</v>
      </c>
      <c r="J185" s="15"/>
    </row>
    <row r="186" spans="1:10" x14ac:dyDescent="0.3">
      <c r="B186" s="185">
        <v>214</v>
      </c>
      <c r="C186" t="s">
        <v>408</v>
      </c>
      <c r="D186" s="115">
        <v>7</v>
      </c>
      <c r="E186">
        <v>3</v>
      </c>
      <c r="F186" s="9">
        <v>2</v>
      </c>
      <c r="G186" s="10">
        <v>52.14</v>
      </c>
      <c r="H186" s="10">
        <f t="shared" si="4"/>
        <v>0.26850786344457228</v>
      </c>
      <c r="J186" s="15"/>
    </row>
    <row r="187" spans="1:10" x14ac:dyDescent="0.3">
      <c r="B187" s="185">
        <v>215</v>
      </c>
      <c r="C187" t="s">
        <v>4378</v>
      </c>
      <c r="D187" s="115">
        <v>10.99</v>
      </c>
      <c r="F187" s="9">
        <v>1</v>
      </c>
      <c r="G187" s="10">
        <v>52.14</v>
      </c>
      <c r="H187" s="10">
        <f t="shared" si="4"/>
        <v>0.21077867280398926</v>
      </c>
      <c r="J187" s="15"/>
    </row>
    <row r="188" spans="1:10" x14ac:dyDescent="0.3">
      <c r="B188" s="185">
        <v>216</v>
      </c>
      <c r="C188" t="s">
        <v>72</v>
      </c>
      <c r="D188" s="115">
        <v>8.99</v>
      </c>
      <c r="F188" s="9">
        <v>3</v>
      </c>
      <c r="G188" s="10">
        <v>52.14</v>
      </c>
      <c r="H188" s="10">
        <f t="shared" si="4"/>
        <v>0.51726121979286532</v>
      </c>
      <c r="J188" s="15"/>
    </row>
    <row r="189" spans="1:10" x14ac:dyDescent="0.3">
      <c r="B189" s="185">
        <v>217</v>
      </c>
      <c r="C189" t="s">
        <v>74</v>
      </c>
      <c r="D189" s="115">
        <v>12.99</v>
      </c>
      <c r="F189" s="9">
        <v>2</v>
      </c>
      <c r="G189" s="10">
        <v>52.14</v>
      </c>
      <c r="H189" s="10">
        <f t="shared" si="4"/>
        <v>0.49827387802071349</v>
      </c>
      <c r="J189" s="15"/>
    </row>
    <row r="190" spans="1:10" x14ac:dyDescent="0.3">
      <c r="B190" s="185">
        <v>218</v>
      </c>
      <c r="C190" t="s">
        <v>77</v>
      </c>
      <c r="D190" s="115">
        <v>21</v>
      </c>
      <c r="F190" s="9">
        <v>1</v>
      </c>
      <c r="G190" s="10">
        <v>52.14</v>
      </c>
      <c r="H190" s="10">
        <f t="shared" si="4"/>
        <v>0.40276179516685845</v>
      </c>
      <c r="J190" s="15"/>
    </row>
    <row r="191" spans="1:10" x14ac:dyDescent="0.3">
      <c r="B191" s="185">
        <v>219</v>
      </c>
      <c r="C191" t="s">
        <v>310</v>
      </c>
      <c r="D191" s="115">
        <v>11.99</v>
      </c>
      <c r="F191" s="9">
        <v>1</v>
      </c>
      <c r="G191" s="10">
        <v>52.14</v>
      </c>
      <c r="H191" s="10">
        <f t="shared" si="4"/>
        <v>0.22995780590717299</v>
      </c>
      <c r="J191" s="15"/>
    </row>
    <row r="192" spans="1:10" x14ac:dyDescent="0.3">
      <c r="B192" s="185">
        <v>220</v>
      </c>
      <c r="C192" t="s">
        <v>4380</v>
      </c>
      <c r="D192" s="115">
        <v>8.99</v>
      </c>
      <c r="F192" s="9">
        <v>1</v>
      </c>
      <c r="G192" s="10">
        <v>52.14</v>
      </c>
      <c r="H192" s="10">
        <f t="shared" si="4"/>
        <v>0.17242040659762178</v>
      </c>
      <c r="J192" s="15"/>
    </row>
    <row r="193" spans="2:10" x14ac:dyDescent="0.3">
      <c r="B193" s="185">
        <v>221</v>
      </c>
      <c r="C193" t="s">
        <v>4381</v>
      </c>
      <c r="D193" s="115">
        <v>6.99</v>
      </c>
      <c r="F193" s="9">
        <v>1</v>
      </c>
      <c r="G193" s="10">
        <v>52.14</v>
      </c>
      <c r="H193" s="10">
        <f t="shared" si="4"/>
        <v>0.13406214039125433</v>
      </c>
      <c r="J193" s="15"/>
    </row>
    <row r="194" spans="2:10" x14ac:dyDescent="0.3">
      <c r="B194" s="185">
        <v>222</v>
      </c>
      <c r="C194" t="s">
        <v>4382</v>
      </c>
      <c r="D194" s="115">
        <v>4</v>
      </c>
      <c r="E194">
        <v>2</v>
      </c>
      <c r="F194" s="9">
        <v>1</v>
      </c>
      <c r="G194" s="10">
        <v>52.14</v>
      </c>
      <c r="H194" s="10">
        <f t="shared" si="4"/>
        <v>7.6716532412734947E-2</v>
      </c>
      <c r="J194" s="15"/>
    </row>
    <row r="195" spans="2:10" x14ac:dyDescent="0.3">
      <c r="B195" s="185">
        <v>223</v>
      </c>
      <c r="C195" t="s">
        <v>4383</v>
      </c>
      <c r="D195" s="115">
        <v>9</v>
      </c>
      <c r="F195" s="9">
        <v>1</v>
      </c>
      <c r="G195" s="10">
        <v>52.14</v>
      </c>
      <c r="H195" s="10">
        <f t="shared" ref="H195:H226" si="5">+(D195*F195)/G195</f>
        <v>0.17261219792865362</v>
      </c>
      <c r="J195" s="15"/>
    </row>
    <row r="196" spans="2:10" x14ac:dyDescent="0.3">
      <c r="B196" s="185">
        <v>224</v>
      </c>
      <c r="C196" t="s">
        <v>83</v>
      </c>
      <c r="D196" s="115">
        <v>0</v>
      </c>
      <c r="F196" s="9">
        <v>1</v>
      </c>
      <c r="G196" s="10">
        <v>52.14</v>
      </c>
      <c r="H196" s="10">
        <f t="shared" si="5"/>
        <v>0</v>
      </c>
      <c r="J196" s="15"/>
    </row>
    <row r="197" spans="2:10" x14ac:dyDescent="0.3">
      <c r="B197" s="185">
        <v>225</v>
      </c>
      <c r="C197" t="s">
        <v>84</v>
      </c>
      <c r="D197" s="115">
        <v>2</v>
      </c>
      <c r="E197">
        <v>3</v>
      </c>
      <c r="F197" s="9">
        <v>1</v>
      </c>
      <c r="G197" s="10">
        <v>52.14</v>
      </c>
      <c r="H197" s="10">
        <f t="shared" si="5"/>
        <v>3.8358266206367474E-2</v>
      </c>
      <c r="J197" s="15"/>
    </row>
    <row r="198" spans="2:10" x14ac:dyDescent="0.3">
      <c r="B198" s="185">
        <v>226</v>
      </c>
      <c r="C198" t="s">
        <v>69</v>
      </c>
      <c r="D198" s="115">
        <v>13</v>
      </c>
      <c r="E198">
        <v>2</v>
      </c>
      <c r="F198" s="9">
        <v>2</v>
      </c>
      <c r="G198" s="10">
        <v>26.07</v>
      </c>
      <c r="H198" s="10">
        <f t="shared" si="5"/>
        <v>0.99731492136555422</v>
      </c>
      <c r="J198" s="15"/>
    </row>
    <row r="199" spans="2:10" x14ac:dyDescent="0.3">
      <c r="B199" s="185">
        <v>227</v>
      </c>
      <c r="C199" t="s">
        <v>72</v>
      </c>
      <c r="D199" s="115">
        <v>14</v>
      </c>
      <c r="F199" s="9">
        <v>3</v>
      </c>
      <c r="G199" s="10">
        <v>52.14</v>
      </c>
      <c r="H199" s="10">
        <f t="shared" si="5"/>
        <v>0.8055235903337169</v>
      </c>
      <c r="J199" s="15"/>
    </row>
    <row r="200" spans="2:10" x14ac:dyDescent="0.3">
      <c r="B200" s="185">
        <v>228</v>
      </c>
      <c r="C200" t="s">
        <v>376</v>
      </c>
      <c r="D200" s="115">
        <v>9</v>
      </c>
      <c r="E200">
        <v>2</v>
      </c>
      <c r="F200" s="9">
        <v>2</v>
      </c>
      <c r="G200" s="10">
        <v>26.07</v>
      </c>
      <c r="H200" s="10">
        <f t="shared" si="5"/>
        <v>0.69044879171461448</v>
      </c>
      <c r="J200" s="15"/>
    </row>
    <row r="201" spans="2:10" x14ac:dyDescent="0.3">
      <c r="B201" s="185">
        <v>229</v>
      </c>
      <c r="C201" t="s">
        <v>376</v>
      </c>
      <c r="D201" s="115">
        <v>10</v>
      </c>
      <c r="F201" s="9">
        <v>2</v>
      </c>
      <c r="G201" s="10">
        <v>52.14</v>
      </c>
      <c r="H201" s="10">
        <f t="shared" si="5"/>
        <v>0.3835826620636747</v>
      </c>
      <c r="J201" s="15"/>
    </row>
    <row r="202" spans="2:10" x14ac:dyDescent="0.3">
      <c r="B202" s="185">
        <v>230</v>
      </c>
      <c r="C202" t="s">
        <v>75</v>
      </c>
      <c r="D202" s="115">
        <v>14</v>
      </c>
      <c r="E202">
        <v>2</v>
      </c>
      <c r="F202" s="9">
        <v>1</v>
      </c>
      <c r="G202" s="10">
        <v>52.14</v>
      </c>
      <c r="H202" s="10">
        <f t="shared" si="5"/>
        <v>0.26850786344457228</v>
      </c>
      <c r="J202" s="15"/>
    </row>
    <row r="203" spans="2:10" x14ac:dyDescent="0.3">
      <c r="B203" s="185">
        <v>231</v>
      </c>
      <c r="C203" t="s">
        <v>409</v>
      </c>
      <c r="D203" s="115">
        <v>7</v>
      </c>
      <c r="E203">
        <v>2</v>
      </c>
      <c r="F203" s="9">
        <v>1</v>
      </c>
      <c r="G203" s="10">
        <v>52.14</v>
      </c>
      <c r="H203" s="10">
        <f t="shared" si="5"/>
        <v>0.13425393172228614</v>
      </c>
      <c r="J203" s="15"/>
    </row>
    <row r="204" spans="2:10" x14ac:dyDescent="0.3">
      <c r="B204" s="185">
        <v>232</v>
      </c>
      <c r="C204" t="s">
        <v>75</v>
      </c>
      <c r="D204" s="115">
        <v>4</v>
      </c>
      <c r="F204" s="9">
        <v>1</v>
      </c>
      <c r="G204" s="10">
        <v>52.14</v>
      </c>
      <c r="H204" s="10">
        <f t="shared" si="5"/>
        <v>7.6716532412734947E-2</v>
      </c>
      <c r="J204" s="15"/>
    </row>
    <row r="205" spans="2:10" x14ac:dyDescent="0.3">
      <c r="B205" s="185">
        <v>233</v>
      </c>
      <c r="C205" t="s">
        <v>1114</v>
      </c>
      <c r="D205" s="115">
        <v>10</v>
      </c>
      <c r="F205" s="9">
        <v>1</v>
      </c>
      <c r="G205" s="10">
        <v>52.14</v>
      </c>
      <c r="H205" s="10">
        <f t="shared" si="5"/>
        <v>0.19179133103183735</v>
      </c>
      <c r="J205" s="15"/>
    </row>
    <row r="206" spans="2:10" x14ac:dyDescent="0.3">
      <c r="B206" s="185">
        <v>234</v>
      </c>
      <c r="C206" t="s">
        <v>1112</v>
      </c>
      <c r="D206" s="115">
        <v>8</v>
      </c>
      <c r="E206">
        <v>2</v>
      </c>
      <c r="F206" s="9">
        <v>1</v>
      </c>
      <c r="G206" s="10">
        <v>52.14</v>
      </c>
      <c r="H206" s="10">
        <f t="shared" si="5"/>
        <v>0.15343306482546989</v>
      </c>
      <c r="J206" s="15"/>
    </row>
    <row r="207" spans="2:10" x14ac:dyDescent="0.3">
      <c r="B207" s="185">
        <v>235</v>
      </c>
      <c r="C207" t="s">
        <v>1121</v>
      </c>
      <c r="D207" s="115">
        <v>7</v>
      </c>
      <c r="F207" s="9">
        <v>1</v>
      </c>
      <c r="G207" s="10">
        <v>52.14</v>
      </c>
      <c r="H207" s="10">
        <f t="shared" si="5"/>
        <v>0.13425393172228614</v>
      </c>
      <c r="J207" s="15"/>
    </row>
    <row r="208" spans="2:10" x14ac:dyDescent="0.3">
      <c r="B208" s="185">
        <v>236</v>
      </c>
      <c r="C208" t="s">
        <v>68</v>
      </c>
      <c r="D208" s="115">
        <v>32</v>
      </c>
      <c r="E208">
        <v>3</v>
      </c>
      <c r="F208" s="9">
        <v>1</v>
      </c>
      <c r="G208" s="10">
        <v>52.14</v>
      </c>
      <c r="H208" s="10">
        <f t="shared" si="5"/>
        <v>0.61373225930187958</v>
      </c>
      <c r="J208" s="15"/>
    </row>
    <row r="209" spans="2:10" x14ac:dyDescent="0.3">
      <c r="B209" s="185">
        <v>237</v>
      </c>
      <c r="C209" t="s">
        <v>4355</v>
      </c>
      <c r="D209" s="115">
        <v>12</v>
      </c>
      <c r="F209" s="9">
        <v>1</v>
      </c>
      <c r="G209" s="10">
        <v>104.29</v>
      </c>
      <c r="H209" s="10">
        <f t="shared" si="5"/>
        <v>0.11506376450282864</v>
      </c>
      <c r="J209" s="15"/>
    </row>
    <row r="210" spans="2:10" x14ac:dyDescent="0.3">
      <c r="B210" s="185">
        <v>238</v>
      </c>
      <c r="C210" t="s">
        <v>2779</v>
      </c>
      <c r="D210" s="115">
        <v>20</v>
      </c>
      <c r="F210" s="9">
        <v>1</v>
      </c>
      <c r="G210" s="10">
        <v>52.14</v>
      </c>
      <c r="H210" s="10">
        <f t="shared" si="5"/>
        <v>0.3835826620636747</v>
      </c>
      <c r="J210" s="15"/>
    </row>
    <row r="211" spans="2:10" x14ac:dyDescent="0.3">
      <c r="B211" s="185">
        <v>267</v>
      </c>
      <c r="C211" t="s">
        <v>78</v>
      </c>
      <c r="D211" s="115">
        <v>13.99</v>
      </c>
      <c r="F211" s="9">
        <v>1</v>
      </c>
      <c r="G211" s="10">
        <v>26.07</v>
      </c>
      <c r="H211" s="10">
        <f t="shared" si="5"/>
        <v>0.53663214422708094</v>
      </c>
      <c r="J211" s="15"/>
    </row>
    <row r="212" spans="2:10" x14ac:dyDescent="0.3">
      <c r="B212" s="185">
        <v>268</v>
      </c>
      <c r="C212" t="s">
        <v>410</v>
      </c>
      <c r="D212" s="115">
        <v>38</v>
      </c>
      <c r="F212" s="9">
        <v>1</v>
      </c>
      <c r="G212" s="10">
        <v>26.07</v>
      </c>
      <c r="H212" s="10">
        <f t="shared" si="5"/>
        <v>1.457614115841964</v>
      </c>
      <c r="J212" s="15"/>
    </row>
    <row r="213" spans="2:10" x14ac:dyDescent="0.3">
      <c r="B213" s="185">
        <v>269</v>
      </c>
      <c r="C213" t="s">
        <v>2887</v>
      </c>
      <c r="D213" s="115">
        <v>15</v>
      </c>
      <c r="F213" s="9">
        <v>1</v>
      </c>
      <c r="G213" s="10">
        <v>52.14</v>
      </c>
      <c r="H213" s="10">
        <f t="shared" si="5"/>
        <v>0.28768699654775604</v>
      </c>
      <c r="J213" s="15"/>
    </row>
    <row r="214" spans="2:10" x14ac:dyDescent="0.3">
      <c r="B214" s="185">
        <v>270</v>
      </c>
      <c r="C214" t="s">
        <v>305</v>
      </c>
      <c r="D214" s="115">
        <v>12</v>
      </c>
      <c r="F214" s="9">
        <v>1</v>
      </c>
      <c r="G214" s="10">
        <v>52.14</v>
      </c>
      <c r="H214" s="10">
        <f t="shared" si="5"/>
        <v>0.23014959723820483</v>
      </c>
      <c r="J214" s="15"/>
    </row>
    <row r="215" spans="2:10" x14ac:dyDescent="0.3">
      <c r="B215" s="185">
        <v>271</v>
      </c>
      <c r="C215" t="s">
        <v>80</v>
      </c>
      <c r="D215" s="115">
        <v>4</v>
      </c>
      <c r="F215" s="9">
        <v>1</v>
      </c>
      <c r="G215" s="10">
        <v>52.14</v>
      </c>
      <c r="H215" s="10">
        <f t="shared" si="5"/>
        <v>7.6716532412734947E-2</v>
      </c>
      <c r="J215" s="15"/>
    </row>
    <row r="216" spans="2:10" x14ac:dyDescent="0.3">
      <c r="B216" s="185">
        <v>475</v>
      </c>
      <c r="C216" t="s">
        <v>3001</v>
      </c>
      <c r="D216" s="115">
        <v>11.17</v>
      </c>
      <c r="F216" s="9">
        <v>1</v>
      </c>
      <c r="G216" s="10">
        <v>260.70999999999998</v>
      </c>
      <c r="H216" s="10">
        <f t="shared" si="5"/>
        <v>4.2844539910245102E-2</v>
      </c>
      <c r="J216" s="15"/>
    </row>
    <row r="217" spans="2:10" x14ac:dyDescent="0.3">
      <c r="B217" s="185">
        <v>476</v>
      </c>
      <c r="C217" t="s">
        <v>4561</v>
      </c>
      <c r="D217" s="115">
        <v>2.5</v>
      </c>
      <c r="F217" s="9">
        <v>2</v>
      </c>
      <c r="G217" s="10">
        <v>26.07</v>
      </c>
      <c r="H217" s="10">
        <f t="shared" si="5"/>
        <v>0.19179133103183735</v>
      </c>
      <c r="J217" s="15"/>
    </row>
    <row r="218" spans="2:10" x14ac:dyDescent="0.3">
      <c r="B218" s="185">
        <v>477</v>
      </c>
      <c r="C218" t="s">
        <v>416</v>
      </c>
      <c r="D218" s="115">
        <v>7.95</v>
      </c>
      <c r="F218" s="9">
        <v>1</v>
      </c>
      <c r="G218" s="10">
        <v>52.14</v>
      </c>
      <c r="H218" s="10">
        <f t="shared" si="5"/>
        <v>0.15247410817031071</v>
      </c>
      <c r="J218" s="15"/>
    </row>
    <row r="219" spans="2:10" x14ac:dyDescent="0.3">
      <c r="B219" s="185">
        <v>478</v>
      </c>
      <c r="C219" t="s">
        <v>4579</v>
      </c>
      <c r="D219" s="115">
        <v>3.95</v>
      </c>
      <c r="F219" s="9">
        <v>1</v>
      </c>
      <c r="G219" s="10">
        <v>20</v>
      </c>
      <c r="H219" s="10">
        <f t="shared" si="5"/>
        <v>0.19750000000000001</v>
      </c>
      <c r="J219" s="15"/>
    </row>
    <row r="220" spans="2:10" x14ac:dyDescent="0.3">
      <c r="B220" s="185">
        <v>479</v>
      </c>
      <c r="C220" t="s">
        <v>4580</v>
      </c>
      <c r="D220" s="115">
        <v>3.95</v>
      </c>
      <c r="F220" s="9">
        <v>1</v>
      </c>
      <c r="G220" s="10">
        <v>28.33</v>
      </c>
      <c r="H220" s="10">
        <f t="shared" si="5"/>
        <v>0.13942816801976704</v>
      </c>
      <c r="J220" s="15"/>
    </row>
    <row r="221" spans="2:10" x14ac:dyDescent="0.3">
      <c r="B221" s="185">
        <v>480</v>
      </c>
      <c r="C221" t="s">
        <v>4581</v>
      </c>
      <c r="D221" s="115">
        <v>4</v>
      </c>
      <c r="F221" s="9">
        <v>2</v>
      </c>
      <c r="G221" s="10">
        <v>260.70999999999998</v>
      </c>
      <c r="H221" s="10">
        <f t="shared" si="5"/>
        <v>3.0685435924974112E-2</v>
      </c>
      <c r="J221" s="15"/>
    </row>
    <row r="222" spans="2:10" x14ac:dyDescent="0.3">
      <c r="B222" s="185">
        <v>481</v>
      </c>
      <c r="C222" t="s">
        <v>4582</v>
      </c>
      <c r="D222" s="115">
        <v>2</v>
      </c>
      <c r="E222">
        <v>2</v>
      </c>
      <c r="F222" s="9">
        <v>1</v>
      </c>
      <c r="G222" s="10">
        <v>52.14</v>
      </c>
      <c r="H222" s="10">
        <f t="shared" si="5"/>
        <v>3.8358266206367474E-2</v>
      </c>
      <c r="J222" s="15"/>
    </row>
    <row r="223" spans="2:10" x14ac:dyDescent="0.3">
      <c r="B223" s="185">
        <v>482</v>
      </c>
      <c r="C223" t="s">
        <v>4583</v>
      </c>
      <c r="D223" s="115">
        <v>87.99</v>
      </c>
      <c r="F223" s="9">
        <v>1</v>
      </c>
      <c r="G223" s="10">
        <v>417.14</v>
      </c>
      <c r="H223" s="10">
        <f t="shared" si="5"/>
        <v>0.21093637627654985</v>
      </c>
      <c r="J223" s="15"/>
    </row>
    <row r="224" spans="2:10" x14ac:dyDescent="0.3">
      <c r="B224" s="185">
        <v>483</v>
      </c>
      <c r="C224" t="s">
        <v>4584</v>
      </c>
      <c r="D224" s="115">
        <v>175</v>
      </c>
      <c r="F224" s="9">
        <v>1</v>
      </c>
      <c r="G224" s="10">
        <v>417.14</v>
      </c>
      <c r="H224" s="10">
        <f t="shared" si="5"/>
        <v>0.41952342139329724</v>
      </c>
      <c r="J224" s="15"/>
    </row>
    <row r="225" spans="2:10" x14ac:dyDescent="0.3">
      <c r="B225" s="185">
        <v>484</v>
      </c>
      <c r="C225" t="s">
        <v>4585</v>
      </c>
      <c r="D225" s="115">
        <v>11.17</v>
      </c>
      <c r="E225">
        <v>2</v>
      </c>
      <c r="F225" s="9">
        <v>1</v>
      </c>
      <c r="G225" s="10">
        <v>260.70999999999998</v>
      </c>
      <c r="H225" s="10">
        <f t="shared" si="5"/>
        <v>4.2844539910245102E-2</v>
      </c>
      <c r="J225" s="15"/>
    </row>
    <row r="226" spans="2:10" x14ac:dyDescent="0.3">
      <c r="B226" s="185">
        <v>485</v>
      </c>
      <c r="C226" t="s">
        <v>168</v>
      </c>
      <c r="D226" s="115">
        <v>115</v>
      </c>
      <c r="F226" s="9">
        <v>1</v>
      </c>
      <c r="G226" s="10">
        <v>417.14</v>
      </c>
      <c r="H226" s="10">
        <f t="shared" si="5"/>
        <v>0.27568681977273818</v>
      </c>
      <c r="J226" s="15"/>
    </row>
    <row r="227" spans="2:10" x14ac:dyDescent="0.3">
      <c r="B227" s="185">
        <v>486</v>
      </c>
      <c r="C227" t="s">
        <v>169</v>
      </c>
      <c r="D227" s="115">
        <v>85</v>
      </c>
      <c r="F227" s="9">
        <v>1</v>
      </c>
      <c r="G227" s="10">
        <v>417.14</v>
      </c>
      <c r="H227" s="10">
        <f t="shared" ref="H227:H255" si="6">+(D227*F227)/G227</f>
        <v>0.20376851896245865</v>
      </c>
      <c r="J227" s="15"/>
    </row>
    <row r="228" spans="2:10" x14ac:dyDescent="0.3">
      <c r="B228" s="185">
        <v>487</v>
      </c>
      <c r="C228" t="s">
        <v>170</v>
      </c>
      <c r="D228" s="115">
        <v>45</v>
      </c>
      <c r="F228" s="9">
        <v>1</v>
      </c>
      <c r="G228" s="10">
        <v>417.14</v>
      </c>
      <c r="H228" s="10">
        <f t="shared" si="6"/>
        <v>0.10787745121541929</v>
      </c>
      <c r="J228" s="15"/>
    </row>
    <row r="229" spans="2:10" x14ac:dyDescent="0.3">
      <c r="B229" s="185">
        <v>488</v>
      </c>
      <c r="C229" t="s">
        <v>4586</v>
      </c>
      <c r="D229" s="115">
        <v>34</v>
      </c>
      <c r="F229" s="9">
        <v>1</v>
      </c>
      <c r="G229" s="10">
        <v>417.14</v>
      </c>
      <c r="H229" s="10">
        <f t="shared" si="6"/>
        <v>8.1507407584983468E-2</v>
      </c>
      <c r="J229" s="15"/>
    </row>
    <row r="230" spans="2:10" x14ac:dyDescent="0.3">
      <c r="B230" s="185">
        <v>489</v>
      </c>
      <c r="C230" t="s">
        <v>172</v>
      </c>
      <c r="D230" s="115">
        <v>9.99</v>
      </c>
      <c r="E230">
        <v>2</v>
      </c>
      <c r="F230" s="9">
        <v>1</v>
      </c>
      <c r="G230" s="10">
        <v>104.29</v>
      </c>
      <c r="H230" s="10">
        <f t="shared" si="6"/>
        <v>9.5790583948604846E-2</v>
      </c>
      <c r="J230" s="15"/>
    </row>
    <row r="231" spans="2:10" x14ac:dyDescent="0.3">
      <c r="B231" s="185">
        <v>490</v>
      </c>
      <c r="C231" t="s">
        <v>177</v>
      </c>
      <c r="D231" s="115">
        <v>6.45</v>
      </c>
      <c r="E231">
        <v>2</v>
      </c>
      <c r="F231" s="9">
        <v>2</v>
      </c>
      <c r="G231" s="10">
        <v>260.70999999999998</v>
      </c>
      <c r="H231" s="10">
        <f t="shared" si="6"/>
        <v>4.9480265429020759E-2</v>
      </c>
      <c r="J231" s="15"/>
    </row>
    <row r="232" spans="2:10" x14ac:dyDescent="0.3">
      <c r="B232" s="185">
        <v>491</v>
      </c>
      <c r="C232" t="s">
        <v>4587</v>
      </c>
      <c r="D232" s="115">
        <v>5.99</v>
      </c>
      <c r="E232">
        <v>2</v>
      </c>
      <c r="F232" s="9">
        <v>1</v>
      </c>
      <c r="G232" s="10">
        <v>208.57</v>
      </c>
      <c r="H232" s="10">
        <f t="shared" si="6"/>
        <v>2.871937479023829E-2</v>
      </c>
      <c r="J232" s="15"/>
    </row>
    <row r="233" spans="2:10" x14ac:dyDescent="0.3">
      <c r="B233" s="185">
        <v>492</v>
      </c>
      <c r="C233" t="s">
        <v>173</v>
      </c>
      <c r="D233" s="115">
        <v>12</v>
      </c>
      <c r="F233" s="9">
        <v>2</v>
      </c>
      <c r="G233" s="10">
        <v>260.70999999999998</v>
      </c>
      <c r="H233" s="10">
        <f t="shared" si="6"/>
        <v>9.2056307774922339E-2</v>
      </c>
      <c r="J233" s="15"/>
    </row>
    <row r="234" spans="2:10" x14ac:dyDescent="0.3">
      <c r="B234" s="185">
        <v>493</v>
      </c>
      <c r="C234" t="s">
        <v>3946</v>
      </c>
      <c r="D234" s="115">
        <v>8</v>
      </c>
      <c r="F234" s="9">
        <v>2</v>
      </c>
      <c r="G234" s="10">
        <v>208.57</v>
      </c>
      <c r="H234" s="10">
        <f t="shared" si="6"/>
        <v>7.6712854197631491E-2</v>
      </c>
      <c r="J234" s="15"/>
    </row>
    <row r="235" spans="2:10" x14ac:dyDescent="0.3">
      <c r="B235" s="185">
        <v>494</v>
      </c>
      <c r="C235" t="s">
        <v>520</v>
      </c>
      <c r="D235" s="115">
        <v>13</v>
      </c>
      <c r="F235" s="9">
        <v>1</v>
      </c>
      <c r="G235" s="10">
        <v>260.70999999999998</v>
      </c>
      <c r="H235" s="10">
        <f t="shared" si="6"/>
        <v>4.9863833378082929E-2</v>
      </c>
      <c r="J235" s="15"/>
    </row>
    <row r="236" spans="2:10" x14ac:dyDescent="0.3">
      <c r="B236" s="185">
        <v>495</v>
      </c>
      <c r="C236" t="s">
        <v>519</v>
      </c>
      <c r="D236" s="115">
        <v>12.5</v>
      </c>
      <c r="F236" s="9">
        <v>1</v>
      </c>
      <c r="G236" s="10">
        <v>260.70999999999998</v>
      </c>
      <c r="H236" s="10">
        <f t="shared" si="6"/>
        <v>4.7945993632772049E-2</v>
      </c>
      <c r="J236" s="15"/>
    </row>
    <row r="237" spans="2:10" x14ac:dyDescent="0.3">
      <c r="B237" s="185">
        <v>496</v>
      </c>
      <c r="C237" t="s">
        <v>4588</v>
      </c>
      <c r="D237" s="115">
        <v>9.5</v>
      </c>
      <c r="F237" s="9">
        <v>2</v>
      </c>
      <c r="G237" s="10">
        <v>208.57</v>
      </c>
      <c r="H237" s="10">
        <f t="shared" si="6"/>
        <v>9.1096514359687394E-2</v>
      </c>
      <c r="J237" s="15"/>
    </row>
    <row r="238" spans="2:10" x14ac:dyDescent="0.3">
      <c r="B238" s="185">
        <v>497</v>
      </c>
      <c r="C238" t="s">
        <v>4589</v>
      </c>
      <c r="D238" s="115">
        <v>15</v>
      </c>
      <c r="F238" s="9">
        <v>1</v>
      </c>
      <c r="G238" s="10">
        <v>208.57</v>
      </c>
      <c r="H238" s="10">
        <f t="shared" si="6"/>
        <v>7.1918300810279528E-2</v>
      </c>
      <c r="J238" s="15"/>
    </row>
    <row r="239" spans="2:10" x14ac:dyDescent="0.3">
      <c r="B239" s="185">
        <v>498</v>
      </c>
      <c r="C239" t="s">
        <v>101</v>
      </c>
      <c r="D239" s="115">
        <v>18</v>
      </c>
      <c r="F239" s="9">
        <v>1</v>
      </c>
      <c r="G239" s="10">
        <v>521.42999999999995</v>
      </c>
      <c r="H239" s="10">
        <f t="shared" si="6"/>
        <v>3.4520453368620911E-2</v>
      </c>
      <c r="J239" s="15"/>
    </row>
    <row r="240" spans="2:10" x14ac:dyDescent="0.3">
      <c r="B240" s="185">
        <v>615</v>
      </c>
      <c r="C240" t="s">
        <v>4736</v>
      </c>
      <c r="D240" s="115">
        <v>14</v>
      </c>
      <c r="F240" s="9">
        <v>1</v>
      </c>
      <c r="G240" s="10">
        <v>13.04</v>
      </c>
      <c r="H240" s="10">
        <f t="shared" si="6"/>
        <v>1.0736196319018405</v>
      </c>
      <c r="J240" s="15"/>
    </row>
    <row r="241" spans="2:10" x14ac:dyDescent="0.3">
      <c r="B241" s="185">
        <v>616</v>
      </c>
      <c r="C241" t="s">
        <v>929</v>
      </c>
      <c r="D241" s="115">
        <v>7</v>
      </c>
      <c r="F241" s="9">
        <v>2</v>
      </c>
      <c r="G241" s="10">
        <v>52.14</v>
      </c>
      <c r="H241" s="10">
        <f t="shared" si="6"/>
        <v>0.26850786344457228</v>
      </c>
      <c r="J241" s="15"/>
    </row>
    <row r="242" spans="2:10" x14ac:dyDescent="0.3">
      <c r="B242" s="185">
        <v>617</v>
      </c>
      <c r="C242" t="s">
        <v>4737</v>
      </c>
      <c r="D242" s="115">
        <v>2</v>
      </c>
      <c r="F242" s="9">
        <v>1</v>
      </c>
      <c r="G242" s="10">
        <v>13.04</v>
      </c>
      <c r="H242" s="10">
        <f t="shared" si="6"/>
        <v>0.15337423312883436</v>
      </c>
      <c r="J242" s="15"/>
    </row>
    <row r="243" spans="2:10" x14ac:dyDescent="0.3">
      <c r="B243" s="185">
        <v>618</v>
      </c>
      <c r="C243" t="s">
        <v>4738</v>
      </c>
      <c r="D243" s="115">
        <v>2</v>
      </c>
      <c r="F243" s="9">
        <v>1</v>
      </c>
      <c r="G243" s="10">
        <v>4.3499999999999996</v>
      </c>
      <c r="H243" s="10">
        <f t="shared" si="6"/>
        <v>0.45977011494252878</v>
      </c>
      <c r="J243" s="15"/>
    </row>
    <row r="244" spans="2:10" x14ac:dyDescent="0.3">
      <c r="B244" s="185">
        <v>619</v>
      </c>
      <c r="C244" t="s">
        <v>191</v>
      </c>
      <c r="D244" s="115">
        <v>1.05</v>
      </c>
      <c r="F244" s="9">
        <v>1</v>
      </c>
      <c r="G244" s="10">
        <v>4.3499999999999996</v>
      </c>
      <c r="H244" s="10">
        <f t="shared" si="6"/>
        <v>0.24137931034482762</v>
      </c>
      <c r="J244" s="15"/>
    </row>
    <row r="245" spans="2:10" x14ac:dyDescent="0.3">
      <c r="B245" s="185">
        <v>620</v>
      </c>
      <c r="C245" t="s">
        <v>4739</v>
      </c>
      <c r="D245" s="115">
        <v>1.5</v>
      </c>
      <c r="F245" s="9">
        <v>1</v>
      </c>
      <c r="G245" s="10">
        <v>4.3499999999999996</v>
      </c>
      <c r="H245" s="10">
        <f t="shared" si="6"/>
        <v>0.34482758620689657</v>
      </c>
      <c r="J245" s="15"/>
    </row>
    <row r="246" spans="2:10" x14ac:dyDescent="0.3">
      <c r="B246" s="185">
        <v>621</v>
      </c>
      <c r="C246" t="s">
        <v>379</v>
      </c>
      <c r="D246" s="115">
        <v>1</v>
      </c>
      <c r="F246" s="9">
        <v>1</v>
      </c>
      <c r="G246" s="10">
        <v>52.14</v>
      </c>
      <c r="H246" s="10">
        <f t="shared" si="6"/>
        <v>1.9179133103183737E-2</v>
      </c>
      <c r="J246" s="15"/>
    </row>
    <row r="247" spans="2:10" x14ac:dyDescent="0.3">
      <c r="B247" s="185">
        <v>622</v>
      </c>
      <c r="C247" t="s">
        <v>1460</v>
      </c>
      <c r="D247" s="115">
        <v>1.2</v>
      </c>
      <c r="F247" s="9">
        <v>1</v>
      </c>
      <c r="G247" s="10">
        <v>104.29</v>
      </c>
      <c r="H247" s="10">
        <f t="shared" si="6"/>
        <v>1.1506376450282864E-2</v>
      </c>
      <c r="J247" s="15"/>
    </row>
    <row r="248" spans="2:10" x14ac:dyDescent="0.3">
      <c r="B248" s="185">
        <v>623</v>
      </c>
      <c r="C248" t="s">
        <v>405</v>
      </c>
      <c r="D248" s="115">
        <v>39.99</v>
      </c>
      <c r="F248" s="9">
        <v>1</v>
      </c>
      <c r="G248" s="10">
        <v>365</v>
      </c>
      <c r="H248" s="10">
        <f t="shared" si="6"/>
        <v>0.10956164383561644</v>
      </c>
      <c r="J248" s="15"/>
    </row>
    <row r="249" spans="2:10" x14ac:dyDescent="0.3">
      <c r="B249" s="185">
        <v>624</v>
      </c>
      <c r="C249" t="s">
        <v>4740</v>
      </c>
      <c r="D249" s="115">
        <v>3.5</v>
      </c>
      <c r="F249" s="9">
        <v>1</v>
      </c>
      <c r="G249" s="10">
        <v>52.14</v>
      </c>
      <c r="H249" s="10">
        <f t="shared" si="6"/>
        <v>6.712696586114307E-2</v>
      </c>
      <c r="J249" s="15"/>
    </row>
    <row r="250" spans="2:10" x14ac:dyDescent="0.3">
      <c r="B250" s="185">
        <v>625</v>
      </c>
      <c r="C250" t="s">
        <v>4741</v>
      </c>
      <c r="D250" s="115">
        <v>1.5</v>
      </c>
      <c r="F250" s="9">
        <v>1</v>
      </c>
      <c r="G250" s="10">
        <v>78.209999999999994</v>
      </c>
      <c r="H250" s="10">
        <f t="shared" si="6"/>
        <v>1.9179133103183737E-2</v>
      </c>
      <c r="J250" s="15"/>
    </row>
    <row r="251" spans="2:10" x14ac:dyDescent="0.3">
      <c r="B251" s="185">
        <v>626</v>
      </c>
      <c r="C251" t="s">
        <v>4742</v>
      </c>
      <c r="D251" s="115">
        <v>3.99</v>
      </c>
      <c r="F251" s="9">
        <v>1</v>
      </c>
      <c r="G251" s="10">
        <v>52.14</v>
      </c>
      <c r="H251" s="10">
        <f t="shared" si="6"/>
        <v>7.652474108170311E-2</v>
      </c>
      <c r="J251" s="15"/>
    </row>
    <row r="252" spans="2:10" x14ac:dyDescent="0.3">
      <c r="B252" s="185">
        <v>627</v>
      </c>
      <c r="C252" t="s">
        <v>204</v>
      </c>
      <c r="D252" s="115">
        <v>9.99</v>
      </c>
      <c r="F252" s="9">
        <v>1</v>
      </c>
      <c r="G252" s="10">
        <v>521.42999999999995</v>
      </c>
      <c r="H252" s="10">
        <f t="shared" si="6"/>
        <v>1.9158851619584607E-2</v>
      </c>
      <c r="J252" s="15"/>
    </row>
    <row r="253" spans="2:10" x14ac:dyDescent="0.3">
      <c r="B253" s="185">
        <v>653</v>
      </c>
      <c r="C253" t="s">
        <v>346</v>
      </c>
      <c r="D253" s="115">
        <v>3.5</v>
      </c>
      <c r="F253" s="9">
        <v>1</v>
      </c>
      <c r="G253" s="10">
        <v>26.07</v>
      </c>
      <c r="H253" s="10">
        <f t="shared" si="6"/>
        <v>0.13425393172228614</v>
      </c>
      <c r="J253" s="15"/>
    </row>
    <row r="254" spans="2:10" x14ac:dyDescent="0.3">
      <c r="B254" s="185">
        <v>654</v>
      </c>
      <c r="C254" t="s">
        <v>187</v>
      </c>
      <c r="D254" s="115">
        <v>2.65</v>
      </c>
      <c r="F254" s="9">
        <v>1</v>
      </c>
      <c r="G254" s="10">
        <v>26.07</v>
      </c>
      <c r="H254" s="10">
        <f t="shared" si="6"/>
        <v>0.1016494054468738</v>
      </c>
      <c r="J254" s="15"/>
    </row>
    <row r="255" spans="2:10" x14ac:dyDescent="0.3">
      <c r="B255" s="185">
        <v>655</v>
      </c>
      <c r="C255" t="s">
        <v>345</v>
      </c>
      <c r="D255" s="115">
        <v>2.5</v>
      </c>
      <c r="F255" s="9">
        <v>1</v>
      </c>
      <c r="G255" s="10">
        <v>156.43</v>
      </c>
      <c r="H255" s="10">
        <f t="shared" si="6"/>
        <v>1.5981589209230967E-2</v>
      </c>
      <c r="J255" s="15"/>
    </row>
    <row r="256" spans="2:10" x14ac:dyDescent="0.3">
      <c r="B256" s="185">
        <v>656</v>
      </c>
      <c r="C256" t="s">
        <v>4820</v>
      </c>
      <c r="D256" s="115">
        <v>4.99</v>
      </c>
      <c r="E256">
        <v>14</v>
      </c>
      <c r="F256" s="9">
        <v>1</v>
      </c>
      <c r="G256" s="10">
        <v>52.14</v>
      </c>
      <c r="H256" s="10">
        <f t="shared" ref="H256:H319" si="7">+(D256*F256)/G256</f>
        <v>9.570387418488685E-2</v>
      </c>
      <c r="J256" s="15"/>
    </row>
    <row r="257" spans="2:10" x14ac:dyDescent="0.3">
      <c r="B257" s="185">
        <v>657</v>
      </c>
      <c r="C257" t="s">
        <v>4821</v>
      </c>
      <c r="D257" s="115">
        <v>2.99</v>
      </c>
      <c r="F257" s="9">
        <v>1</v>
      </c>
      <c r="G257" s="10">
        <v>52.14</v>
      </c>
      <c r="H257" s="10">
        <f t="shared" si="7"/>
        <v>5.7345607978519376E-2</v>
      </c>
      <c r="J257" s="15"/>
    </row>
    <row r="258" spans="2:10" x14ac:dyDescent="0.3">
      <c r="B258" s="185">
        <v>658</v>
      </c>
      <c r="C258" t="s">
        <v>278</v>
      </c>
      <c r="D258" s="115">
        <v>2.1</v>
      </c>
      <c r="F258" s="9">
        <v>1</v>
      </c>
      <c r="G258" s="10">
        <v>104.29</v>
      </c>
      <c r="H258" s="10">
        <f t="shared" si="7"/>
        <v>2.0136158787995014E-2</v>
      </c>
      <c r="J258" s="15"/>
    </row>
    <row r="259" spans="2:10" x14ac:dyDescent="0.3">
      <c r="B259" s="185">
        <v>659</v>
      </c>
      <c r="C259" t="s">
        <v>4818</v>
      </c>
      <c r="D259" s="115">
        <v>14.5</v>
      </c>
      <c r="F259" s="9">
        <v>1</v>
      </c>
      <c r="G259" s="10">
        <v>52.14</v>
      </c>
      <c r="H259" s="10">
        <f t="shared" si="7"/>
        <v>0.27809742999616416</v>
      </c>
      <c r="J259" s="15"/>
    </row>
    <row r="260" spans="2:10" x14ac:dyDescent="0.3">
      <c r="B260" s="185">
        <v>660</v>
      </c>
      <c r="C260" t="s">
        <v>534</v>
      </c>
      <c r="D260" s="115">
        <v>4.49</v>
      </c>
      <c r="E260">
        <v>30</v>
      </c>
      <c r="F260" s="9">
        <v>1</v>
      </c>
      <c r="G260" s="10">
        <v>4.29</v>
      </c>
      <c r="H260" s="10">
        <f t="shared" si="7"/>
        <v>1.0466200466200466</v>
      </c>
      <c r="J260" s="15"/>
    </row>
    <row r="261" spans="2:10" x14ac:dyDescent="0.3">
      <c r="B261" s="185">
        <v>691</v>
      </c>
      <c r="C261" t="s">
        <v>3609</v>
      </c>
      <c r="D261" s="115">
        <v>10</v>
      </c>
      <c r="F261" s="9">
        <v>1</v>
      </c>
      <c r="G261" s="10">
        <v>4.3499999999999996</v>
      </c>
      <c r="H261" s="10">
        <f t="shared" si="7"/>
        <v>2.298850574712644</v>
      </c>
      <c r="J261" s="15"/>
    </row>
    <row r="262" spans="2:10" x14ac:dyDescent="0.3">
      <c r="B262" s="185">
        <v>692</v>
      </c>
      <c r="C262" t="s">
        <v>4858</v>
      </c>
      <c r="D262" s="115">
        <v>3.29</v>
      </c>
      <c r="E262">
        <v>2</v>
      </c>
      <c r="F262" s="9">
        <v>1</v>
      </c>
      <c r="G262" s="10">
        <v>104.29</v>
      </c>
      <c r="H262" s="10">
        <f t="shared" si="7"/>
        <v>3.1546648767858856E-2</v>
      </c>
      <c r="J262" s="15"/>
    </row>
    <row r="263" spans="2:10" x14ac:dyDescent="0.3">
      <c r="B263" s="185">
        <v>693</v>
      </c>
      <c r="C263" t="s">
        <v>4859</v>
      </c>
      <c r="D263" s="115">
        <v>2.99</v>
      </c>
      <c r="F263" s="9">
        <v>1</v>
      </c>
      <c r="G263" s="10">
        <v>52.14</v>
      </c>
      <c r="H263" s="10">
        <f t="shared" si="7"/>
        <v>5.7345607978519376E-2</v>
      </c>
      <c r="J263" s="15"/>
    </row>
    <row r="264" spans="2:10" x14ac:dyDescent="0.3">
      <c r="B264" s="185">
        <v>694</v>
      </c>
      <c r="C264" t="s">
        <v>411</v>
      </c>
      <c r="D264" s="115">
        <v>4.99</v>
      </c>
      <c r="F264" s="9">
        <v>1</v>
      </c>
      <c r="G264" s="10">
        <v>52.14</v>
      </c>
      <c r="H264" s="10">
        <f t="shared" si="7"/>
        <v>9.570387418488685E-2</v>
      </c>
      <c r="J264" s="15"/>
    </row>
    <row r="265" spans="2:10" x14ac:dyDescent="0.3">
      <c r="B265" s="185">
        <v>695</v>
      </c>
      <c r="C265" t="s">
        <v>412</v>
      </c>
      <c r="D265" s="115">
        <v>100</v>
      </c>
      <c r="F265" s="9">
        <v>1</v>
      </c>
      <c r="G265" s="10">
        <v>52.14</v>
      </c>
      <c r="H265" s="10">
        <f t="shared" si="7"/>
        <v>1.9179133103183736</v>
      </c>
      <c r="J265" s="15"/>
    </row>
    <row r="266" spans="2:10" x14ac:dyDescent="0.3">
      <c r="B266" s="185">
        <v>696</v>
      </c>
      <c r="C266" t="s">
        <v>3610</v>
      </c>
      <c r="D266" s="115">
        <v>140</v>
      </c>
      <c r="F266" s="9">
        <v>1</v>
      </c>
      <c r="G266" s="10">
        <v>52.14</v>
      </c>
      <c r="H266" s="10">
        <f t="shared" si="7"/>
        <v>2.6850786344457229</v>
      </c>
      <c r="J266" s="15"/>
    </row>
    <row r="267" spans="2:10" x14ac:dyDescent="0.3">
      <c r="B267" s="185">
        <v>697</v>
      </c>
      <c r="C267" t="s">
        <v>4860</v>
      </c>
      <c r="D267" s="115">
        <v>45</v>
      </c>
      <c r="F267" s="9">
        <v>1</v>
      </c>
      <c r="G267" s="10">
        <v>52.14</v>
      </c>
      <c r="H267" s="10">
        <f t="shared" si="7"/>
        <v>0.86306098964326816</v>
      </c>
      <c r="J267" s="15"/>
    </row>
    <row r="268" spans="2:10" x14ac:dyDescent="0.3">
      <c r="B268" s="185">
        <v>712</v>
      </c>
      <c r="C268" t="s">
        <v>3614</v>
      </c>
      <c r="D268" s="115">
        <v>10</v>
      </c>
      <c r="F268" s="9">
        <v>1</v>
      </c>
      <c r="G268" s="10">
        <v>1</v>
      </c>
      <c r="H268" s="10">
        <f t="shared" si="7"/>
        <v>10</v>
      </c>
      <c r="J268" s="15"/>
    </row>
    <row r="269" spans="2:10" x14ac:dyDescent="0.3">
      <c r="B269" s="185">
        <v>713</v>
      </c>
      <c r="C269" t="s">
        <v>361</v>
      </c>
      <c r="D269" s="115">
        <v>35</v>
      </c>
      <c r="F269" s="9">
        <v>1</v>
      </c>
      <c r="G269" s="10">
        <v>52.14</v>
      </c>
      <c r="H269" s="10">
        <f t="shared" si="7"/>
        <v>0.67126965861143073</v>
      </c>
      <c r="J269" s="15"/>
    </row>
    <row r="270" spans="2:10" x14ac:dyDescent="0.3">
      <c r="B270" s="185">
        <v>714</v>
      </c>
      <c r="C270" t="s">
        <v>4882</v>
      </c>
      <c r="D270" s="115">
        <v>75</v>
      </c>
      <c r="F270" s="9">
        <v>1</v>
      </c>
      <c r="G270" s="10">
        <v>52.14</v>
      </c>
      <c r="H270" s="10">
        <f t="shared" si="7"/>
        <v>1.4384349827387801</v>
      </c>
      <c r="J270" s="15"/>
    </row>
    <row r="271" spans="2:10" x14ac:dyDescent="0.3">
      <c r="B271" s="185">
        <v>715</v>
      </c>
      <c r="C271" t="s">
        <v>4883</v>
      </c>
      <c r="D271" s="115">
        <v>350</v>
      </c>
      <c r="F271" s="9">
        <v>1</v>
      </c>
      <c r="G271" s="10">
        <v>365</v>
      </c>
      <c r="H271" s="10">
        <f t="shared" si="7"/>
        <v>0.95890410958904104</v>
      </c>
      <c r="J271" s="15"/>
    </row>
    <row r="272" spans="2:10" x14ac:dyDescent="0.3">
      <c r="B272" s="185">
        <v>716</v>
      </c>
      <c r="C272" t="s">
        <v>4884</v>
      </c>
      <c r="D272" s="115">
        <v>20</v>
      </c>
      <c r="F272" s="9">
        <v>1</v>
      </c>
      <c r="G272" s="10">
        <v>52.14</v>
      </c>
      <c r="H272" s="10">
        <f t="shared" si="7"/>
        <v>0.3835826620636747</v>
      </c>
      <c r="J272" s="15"/>
    </row>
    <row r="273" spans="1:10" x14ac:dyDescent="0.3">
      <c r="B273" s="185">
        <v>717</v>
      </c>
      <c r="C273" t="s">
        <v>363</v>
      </c>
      <c r="D273" s="115">
        <v>70</v>
      </c>
      <c r="F273" s="9">
        <v>1</v>
      </c>
      <c r="G273" s="10">
        <v>52.14</v>
      </c>
      <c r="H273" s="10">
        <f t="shared" si="7"/>
        <v>1.3425393172228615</v>
      </c>
      <c r="J273" s="15"/>
    </row>
    <row r="274" spans="1:10" x14ac:dyDescent="0.3">
      <c r="B274" s="3">
        <v>246</v>
      </c>
      <c r="C274" t="s">
        <v>66</v>
      </c>
      <c r="D274" s="115">
        <v>10</v>
      </c>
      <c r="E274">
        <v>7</v>
      </c>
      <c r="F274" s="9">
        <v>2</v>
      </c>
      <c r="G274" s="10">
        <v>52.14</v>
      </c>
      <c r="H274" s="10">
        <f t="shared" si="7"/>
        <v>0.3835826620636747</v>
      </c>
      <c r="J274" s="15"/>
    </row>
    <row r="275" spans="1:10" x14ac:dyDescent="0.3">
      <c r="B275" s="3">
        <v>247</v>
      </c>
      <c r="C275" t="s">
        <v>241</v>
      </c>
      <c r="D275" s="115">
        <v>8</v>
      </c>
      <c r="E275">
        <v>3</v>
      </c>
      <c r="F275" s="9">
        <v>2</v>
      </c>
      <c r="G275" s="10">
        <v>52.14</v>
      </c>
      <c r="H275" s="10">
        <f t="shared" si="7"/>
        <v>0.30686612965093979</v>
      </c>
      <c r="J275" s="15"/>
    </row>
    <row r="276" spans="1:10" x14ac:dyDescent="0.3">
      <c r="B276" s="3">
        <v>248</v>
      </c>
      <c r="C276" t="s">
        <v>5031</v>
      </c>
      <c r="D276" s="115">
        <v>18</v>
      </c>
      <c r="F276" s="9">
        <v>2</v>
      </c>
      <c r="G276" s="10">
        <v>52.14</v>
      </c>
      <c r="H276" s="10">
        <f t="shared" si="7"/>
        <v>0.69044879171461448</v>
      </c>
      <c r="J276" s="15"/>
    </row>
    <row r="277" spans="1:10" x14ac:dyDescent="0.3">
      <c r="B277" s="3">
        <v>249</v>
      </c>
      <c r="C277" t="s">
        <v>65</v>
      </c>
      <c r="D277" s="115">
        <v>5</v>
      </c>
      <c r="E277">
        <v>5</v>
      </c>
      <c r="F277" s="9">
        <v>2</v>
      </c>
      <c r="G277" s="10">
        <v>52.14</v>
      </c>
      <c r="H277" s="10">
        <f t="shared" si="7"/>
        <v>0.19179133103183735</v>
      </c>
      <c r="J277" s="15"/>
    </row>
    <row r="278" spans="1:10" x14ac:dyDescent="0.3">
      <c r="A278" t="s">
        <v>7037</v>
      </c>
      <c r="B278" s="3">
        <v>250</v>
      </c>
      <c r="C278" t="s">
        <v>301</v>
      </c>
      <c r="D278" s="115">
        <v>1.5</v>
      </c>
      <c r="F278" s="9">
        <v>5</v>
      </c>
      <c r="G278" s="10">
        <v>52.14</v>
      </c>
      <c r="H278" s="10">
        <f t="shared" si="7"/>
        <v>0.14384349827387802</v>
      </c>
      <c r="J278" s="15"/>
    </row>
    <row r="279" spans="1:10" x14ac:dyDescent="0.3">
      <c r="B279" s="3">
        <v>251</v>
      </c>
      <c r="C279" t="s">
        <v>70</v>
      </c>
      <c r="D279" s="115">
        <v>22.99</v>
      </c>
      <c r="F279" s="9">
        <v>2</v>
      </c>
      <c r="G279" s="10">
        <v>52.14</v>
      </c>
      <c r="H279" s="10">
        <f t="shared" si="7"/>
        <v>0.88185654008438807</v>
      </c>
      <c r="J279" s="15"/>
    </row>
    <row r="280" spans="1:10" x14ac:dyDescent="0.3">
      <c r="B280" s="3">
        <v>252</v>
      </c>
      <c r="C280" t="s">
        <v>75</v>
      </c>
      <c r="D280" s="115">
        <v>8</v>
      </c>
      <c r="F280" s="9">
        <v>1</v>
      </c>
      <c r="G280" s="10">
        <v>52.14</v>
      </c>
      <c r="H280" s="10">
        <f t="shared" si="7"/>
        <v>0.15343306482546989</v>
      </c>
      <c r="J280" s="15"/>
    </row>
    <row r="281" spans="1:10" x14ac:dyDescent="0.3">
      <c r="B281" s="3">
        <v>253</v>
      </c>
      <c r="C281" t="s">
        <v>302</v>
      </c>
      <c r="D281" s="115">
        <v>6.99</v>
      </c>
      <c r="F281" s="9">
        <v>3</v>
      </c>
      <c r="G281" s="10">
        <v>52.14</v>
      </c>
      <c r="H281" s="10">
        <f t="shared" si="7"/>
        <v>0.40218642117376291</v>
      </c>
      <c r="J281" s="15"/>
    </row>
    <row r="282" spans="1:10" x14ac:dyDescent="0.3">
      <c r="B282" s="3">
        <v>254</v>
      </c>
      <c r="C282" t="s">
        <v>71</v>
      </c>
      <c r="D282" s="115">
        <v>10</v>
      </c>
      <c r="F282" s="9">
        <v>2</v>
      </c>
      <c r="G282" s="10">
        <v>52.14</v>
      </c>
      <c r="H282" s="10">
        <f t="shared" si="7"/>
        <v>0.3835826620636747</v>
      </c>
      <c r="J282" s="15"/>
    </row>
    <row r="283" spans="1:10" x14ac:dyDescent="0.3">
      <c r="B283" s="3">
        <v>255</v>
      </c>
      <c r="C283" t="s">
        <v>407</v>
      </c>
      <c r="D283" s="115">
        <v>22</v>
      </c>
      <c r="E283">
        <v>2</v>
      </c>
      <c r="F283" s="9">
        <v>3</v>
      </c>
      <c r="G283" s="10">
        <v>52.14</v>
      </c>
      <c r="H283" s="10">
        <f t="shared" si="7"/>
        <v>1.2658227848101267</v>
      </c>
      <c r="J283" s="15"/>
    </row>
    <row r="284" spans="1:10" x14ac:dyDescent="0.3">
      <c r="B284" s="3">
        <v>256</v>
      </c>
      <c r="C284" t="s">
        <v>73</v>
      </c>
      <c r="D284" s="115">
        <v>9</v>
      </c>
      <c r="F284" s="9">
        <v>1</v>
      </c>
      <c r="G284" s="10">
        <v>52.14</v>
      </c>
      <c r="H284" s="10">
        <f t="shared" si="7"/>
        <v>0.17261219792865362</v>
      </c>
      <c r="J284" s="15"/>
    </row>
    <row r="285" spans="1:10" x14ac:dyDescent="0.3">
      <c r="B285" s="3">
        <v>257</v>
      </c>
      <c r="C285" t="s">
        <v>4359</v>
      </c>
      <c r="D285" s="115">
        <v>7.5</v>
      </c>
      <c r="F285" s="9">
        <v>2</v>
      </c>
      <c r="G285" s="10">
        <v>52.14</v>
      </c>
      <c r="H285" s="10">
        <f t="shared" si="7"/>
        <v>0.28768699654775604</v>
      </c>
      <c r="J285" s="15"/>
    </row>
    <row r="286" spans="1:10" x14ac:dyDescent="0.3">
      <c r="B286" s="3">
        <v>258</v>
      </c>
      <c r="C286" t="s">
        <v>4360</v>
      </c>
      <c r="D286" s="115">
        <v>16.989999999999998</v>
      </c>
      <c r="F286" s="9">
        <v>2</v>
      </c>
      <c r="G286" s="10">
        <v>52.14</v>
      </c>
      <c r="H286" s="10">
        <f t="shared" si="7"/>
        <v>0.65170694284618325</v>
      </c>
      <c r="J286" s="15"/>
    </row>
    <row r="287" spans="1:10" x14ac:dyDescent="0.3">
      <c r="B287" s="3">
        <v>259</v>
      </c>
      <c r="C287" t="s">
        <v>5033</v>
      </c>
      <c r="D287" s="115">
        <v>12</v>
      </c>
      <c r="F287" s="9">
        <v>2</v>
      </c>
      <c r="G287" s="10">
        <v>52.14</v>
      </c>
      <c r="H287" s="10">
        <f t="shared" si="7"/>
        <v>0.46029919447640966</v>
      </c>
      <c r="J287" s="15"/>
    </row>
    <row r="288" spans="1:10" x14ac:dyDescent="0.3">
      <c r="B288" s="3">
        <v>260</v>
      </c>
      <c r="C288" t="s">
        <v>5034</v>
      </c>
      <c r="D288" s="115">
        <v>24</v>
      </c>
      <c r="F288" s="9">
        <v>1</v>
      </c>
      <c r="G288" s="10">
        <v>52.14</v>
      </c>
      <c r="H288" s="10">
        <f t="shared" si="7"/>
        <v>0.46029919447640966</v>
      </c>
      <c r="J288" s="15"/>
    </row>
    <row r="289" spans="2:10" x14ac:dyDescent="0.3">
      <c r="B289" s="3">
        <v>261</v>
      </c>
      <c r="C289" t="s">
        <v>77</v>
      </c>
      <c r="D289" s="115">
        <v>24</v>
      </c>
      <c r="F289" s="9">
        <v>1</v>
      </c>
      <c r="G289" s="10">
        <v>52.14</v>
      </c>
      <c r="H289" s="10">
        <f t="shared" si="7"/>
        <v>0.46029919447640966</v>
      </c>
      <c r="J289" s="15"/>
    </row>
    <row r="290" spans="2:10" x14ac:dyDescent="0.3">
      <c r="B290" s="3">
        <v>262</v>
      </c>
      <c r="C290" t="s">
        <v>310</v>
      </c>
      <c r="D290" s="115">
        <v>5</v>
      </c>
      <c r="F290" s="9">
        <v>1</v>
      </c>
      <c r="G290" s="10">
        <v>52.14</v>
      </c>
      <c r="H290" s="10">
        <f t="shared" si="7"/>
        <v>9.5895665515918674E-2</v>
      </c>
      <c r="J290" s="15"/>
    </row>
    <row r="291" spans="2:10" x14ac:dyDescent="0.3">
      <c r="B291" s="3">
        <v>263</v>
      </c>
      <c r="C291" t="s">
        <v>82</v>
      </c>
      <c r="D291" s="115">
        <v>7</v>
      </c>
      <c r="F291" s="9">
        <v>1</v>
      </c>
      <c r="G291" s="10">
        <v>52.14</v>
      </c>
      <c r="H291" s="10">
        <f t="shared" si="7"/>
        <v>0.13425393172228614</v>
      </c>
      <c r="J291" s="15"/>
    </row>
    <row r="292" spans="2:10" x14ac:dyDescent="0.3">
      <c r="B292" s="3">
        <v>264</v>
      </c>
      <c r="C292" t="s">
        <v>83</v>
      </c>
      <c r="D292" s="115">
        <v>5</v>
      </c>
      <c r="F292" s="9">
        <v>1</v>
      </c>
      <c r="G292" s="10">
        <v>52.14</v>
      </c>
      <c r="H292" s="10">
        <f t="shared" si="7"/>
        <v>9.5895665515918674E-2</v>
      </c>
      <c r="J292" s="15"/>
    </row>
    <row r="293" spans="2:10" x14ac:dyDescent="0.3">
      <c r="B293" s="3">
        <v>265</v>
      </c>
      <c r="C293" t="s">
        <v>84</v>
      </c>
      <c r="D293" s="115">
        <v>5.5</v>
      </c>
      <c r="F293" s="9">
        <v>1</v>
      </c>
      <c r="G293" s="10">
        <v>52.14</v>
      </c>
      <c r="H293" s="10">
        <f t="shared" si="7"/>
        <v>0.10548523206751055</v>
      </c>
      <c r="J293" s="15"/>
    </row>
    <row r="294" spans="2:10" x14ac:dyDescent="0.3">
      <c r="B294" s="3">
        <v>266</v>
      </c>
      <c r="C294" t="s">
        <v>69</v>
      </c>
      <c r="D294" s="115">
        <v>17</v>
      </c>
      <c r="F294" s="9">
        <v>2</v>
      </c>
      <c r="G294" s="10">
        <v>52.14</v>
      </c>
      <c r="H294" s="10">
        <f t="shared" si="7"/>
        <v>0.65209052550824698</v>
      </c>
      <c r="J294" s="15"/>
    </row>
    <row r="295" spans="2:10" x14ac:dyDescent="0.3">
      <c r="B295" s="3">
        <v>267</v>
      </c>
      <c r="C295" t="s">
        <v>4359</v>
      </c>
      <c r="D295" s="115">
        <v>16</v>
      </c>
      <c r="F295" s="9">
        <v>2</v>
      </c>
      <c r="G295" s="10">
        <v>52.14</v>
      </c>
      <c r="H295" s="10">
        <f t="shared" si="7"/>
        <v>0.61373225930187958</v>
      </c>
      <c r="J295" s="15"/>
    </row>
    <row r="296" spans="2:10" x14ac:dyDescent="0.3">
      <c r="B296" s="3">
        <v>268</v>
      </c>
      <c r="C296" t="s">
        <v>72</v>
      </c>
      <c r="D296" s="115">
        <v>12.5</v>
      </c>
      <c r="F296" s="9">
        <v>2</v>
      </c>
      <c r="G296" s="10">
        <v>52.14</v>
      </c>
      <c r="H296" s="10">
        <f t="shared" si="7"/>
        <v>0.47947832757959341</v>
      </c>
      <c r="J296" s="15"/>
    </row>
    <row r="297" spans="2:10" x14ac:dyDescent="0.3">
      <c r="B297" s="3">
        <v>269</v>
      </c>
      <c r="C297" t="s">
        <v>5038</v>
      </c>
      <c r="D297" s="115">
        <v>18</v>
      </c>
      <c r="E297">
        <v>2</v>
      </c>
      <c r="F297" s="9">
        <v>2</v>
      </c>
      <c r="G297" s="10">
        <v>52.14</v>
      </c>
      <c r="H297" s="10">
        <f t="shared" si="7"/>
        <v>0.69044879171461448</v>
      </c>
      <c r="J297" s="15"/>
    </row>
    <row r="298" spans="2:10" x14ac:dyDescent="0.3">
      <c r="B298" s="3">
        <v>270</v>
      </c>
      <c r="C298" t="s">
        <v>421</v>
      </c>
      <c r="F298" s="9">
        <v>1</v>
      </c>
      <c r="G298" s="10">
        <v>52.14</v>
      </c>
      <c r="H298" s="10">
        <f t="shared" si="7"/>
        <v>0</v>
      </c>
      <c r="J298" s="15"/>
    </row>
    <row r="299" spans="2:10" x14ac:dyDescent="0.3">
      <c r="B299" s="3">
        <v>271</v>
      </c>
      <c r="C299" t="s">
        <v>420</v>
      </c>
      <c r="D299" s="115">
        <v>27</v>
      </c>
      <c r="E299">
        <v>1</v>
      </c>
      <c r="F299" s="9">
        <v>1</v>
      </c>
      <c r="G299" s="10">
        <v>52.14</v>
      </c>
      <c r="H299" s="10">
        <f t="shared" si="7"/>
        <v>0.51783659378596092</v>
      </c>
      <c r="J299" s="15"/>
    </row>
    <row r="300" spans="2:10" x14ac:dyDescent="0.3">
      <c r="B300" s="3">
        <v>272</v>
      </c>
      <c r="C300" t="s">
        <v>5039</v>
      </c>
      <c r="D300" s="115">
        <v>9.9499999999999993</v>
      </c>
      <c r="F300" s="9">
        <v>1</v>
      </c>
      <c r="G300" s="10">
        <v>52.14</v>
      </c>
      <c r="H300" s="10">
        <f t="shared" si="7"/>
        <v>0.19083237437667816</v>
      </c>
      <c r="J300" s="15"/>
    </row>
    <row r="301" spans="2:10" x14ac:dyDescent="0.3">
      <c r="B301" s="3">
        <v>273</v>
      </c>
      <c r="C301" t="s">
        <v>75</v>
      </c>
      <c r="D301" s="115">
        <v>6</v>
      </c>
      <c r="F301" s="9">
        <v>1</v>
      </c>
      <c r="G301" s="10">
        <v>52.14</v>
      </c>
      <c r="H301" s="10">
        <f t="shared" si="7"/>
        <v>0.11507479861910241</v>
      </c>
      <c r="J301" s="15"/>
    </row>
    <row r="302" spans="2:10" x14ac:dyDescent="0.3">
      <c r="B302" s="3">
        <v>274</v>
      </c>
      <c r="C302" t="s">
        <v>5040</v>
      </c>
      <c r="D302" s="115">
        <v>11</v>
      </c>
      <c r="F302" s="9">
        <v>1</v>
      </c>
      <c r="G302" s="10">
        <v>52.14</v>
      </c>
      <c r="H302" s="10">
        <f t="shared" si="7"/>
        <v>0.2109704641350211</v>
      </c>
      <c r="J302" s="15"/>
    </row>
    <row r="303" spans="2:10" x14ac:dyDescent="0.3">
      <c r="B303" s="3">
        <v>275</v>
      </c>
      <c r="C303" t="s">
        <v>5041</v>
      </c>
      <c r="D303" s="115">
        <v>22</v>
      </c>
      <c r="F303" s="9">
        <v>1</v>
      </c>
      <c r="G303" s="10">
        <v>52.14</v>
      </c>
      <c r="H303" s="10">
        <f t="shared" si="7"/>
        <v>0.4219409282700422</v>
      </c>
      <c r="J303" s="15"/>
    </row>
    <row r="304" spans="2:10" x14ac:dyDescent="0.3">
      <c r="B304" s="3">
        <v>276</v>
      </c>
      <c r="C304" t="s">
        <v>74</v>
      </c>
      <c r="D304" s="115">
        <v>14.95</v>
      </c>
      <c r="F304" s="9">
        <v>1</v>
      </c>
      <c r="G304" s="10">
        <v>52.14</v>
      </c>
      <c r="H304" s="10">
        <f t="shared" si="7"/>
        <v>0.28672803989259682</v>
      </c>
      <c r="J304" s="15"/>
    </row>
    <row r="305" spans="2:10" x14ac:dyDescent="0.3">
      <c r="B305" s="3">
        <v>277</v>
      </c>
      <c r="C305" t="s">
        <v>243</v>
      </c>
      <c r="D305" s="115">
        <v>89.99</v>
      </c>
      <c r="F305" s="9">
        <v>1</v>
      </c>
      <c r="G305" s="10">
        <v>52.14</v>
      </c>
      <c r="H305" s="10">
        <f t="shared" si="7"/>
        <v>1.7259301879555042</v>
      </c>
      <c r="J305" s="15"/>
    </row>
    <row r="306" spans="2:10" x14ac:dyDescent="0.3">
      <c r="B306" s="3">
        <v>278</v>
      </c>
      <c r="C306" t="s">
        <v>68</v>
      </c>
      <c r="D306" s="115">
        <v>22</v>
      </c>
      <c r="F306" s="9">
        <v>3</v>
      </c>
      <c r="G306" s="10">
        <v>52.14</v>
      </c>
      <c r="H306" s="10">
        <f t="shared" si="7"/>
        <v>1.2658227848101267</v>
      </c>
      <c r="J306" s="15"/>
    </row>
    <row r="307" spans="2:10" x14ac:dyDescent="0.3">
      <c r="B307" s="3">
        <v>279</v>
      </c>
      <c r="C307" t="s">
        <v>5044</v>
      </c>
      <c r="D307" s="115">
        <v>22</v>
      </c>
      <c r="F307" s="9">
        <v>3</v>
      </c>
      <c r="G307" s="10">
        <v>52.14</v>
      </c>
      <c r="H307" s="10">
        <f t="shared" si="7"/>
        <v>1.2658227848101267</v>
      </c>
      <c r="J307" s="15"/>
    </row>
    <row r="308" spans="2:10" x14ac:dyDescent="0.3">
      <c r="B308" s="3">
        <v>280</v>
      </c>
      <c r="C308" t="s">
        <v>67</v>
      </c>
      <c r="D308" s="115">
        <v>26</v>
      </c>
      <c r="F308" s="9">
        <v>1</v>
      </c>
      <c r="G308" s="10">
        <v>52.14</v>
      </c>
      <c r="H308" s="10">
        <f t="shared" si="7"/>
        <v>0.49865746068277711</v>
      </c>
      <c r="J308" s="15"/>
    </row>
    <row r="309" spans="2:10" x14ac:dyDescent="0.3">
      <c r="B309" s="3">
        <v>281</v>
      </c>
      <c r="C309" t="s">
        <v>5046</v>
      </c>
      <c r="D309" s="115">
        <v>80</v>
      </c>
      <c r="F309" s="9">
        <v>1</v>
      </c>
      <c r="G309" s="10">
        <v>365</v>
      </c>
      <c r="H309" s="10">
        <f t="shared" si="7"/>
        <v>0.21917808219178081</v>
      </c>
      <c r="J309" s="15"/>
    </row>
    <row r="310" spans="2:10" x14ac:dyDescent="0.3">
      <c r="B310" s="3">
        <v>282</v>
      </c>
      <c r="C310" t="s">
        <v>5047</v>
      </c>
      <c r="D310" s="115">
        <v>28</v>
      </c>
      <c r="F310" s="9">
        <v>1</v>
      </c>
      <c r="G310" s="10">
        <v>182.5</v>
      </c>
      <c r="H310" s="10">
        <f t="shared" si="7"/>
        <v>0.15342465753424658</v>
      </c>
      <c r="J310" s="15"/>
    </row>
    <row r="311" spans="2:10" x14ac:dyDescent="0.3">
      <c r="B311" s="3">
        <v>283</v>
      </c>
      <c r="C311" t="s">
        <v>5048</v>
      </c>
      <c r="D311" s="115">
        <v>3.6</v>
      </c>
      <c r="F311" s="9">
        <v>1</v>
      </c>
      <c r="G311" s="10">
        <v>365</v>
      </c>
      <c r="H311" s="10">
        <f t="shared" si="7"/>
        <v>9.8630136986301367E-3</v>
      </c>
      <c r="J311" s="15"/>
    </row>
    <row r="312" spans="2:10" x14ac:dyDescent="0.3">
      <c r="B312" s="3">
        <v>311</v>
      </c>
      <c r="C312" t="s">
        <v>78</v>
      </c>
      <c r="D312" s="115">
        <v>27</v>
      </c>
      <c r="F312" s="9">
        <v>1</v>
      </c>
      <c r="G312" s="10">
        <v>52.14</v>
      </c>
      <c r="H312" s="10">
        <f t="shared" si="7"/>
        <v>0.51783659378596092</v>
      </c>
      <c r="J312" s="15"/>
    </row>
    <row r="313" spans="2:10" x14ac:dyDescent="0.3">
      <c r="B313" s="3">
        <v>312</v>
      </c>
      <c r="C313" t="s">
        <v>78</v>
      </c>
      <c r="D313" s="115">
        <v>43.5</v>
      </c>
      <c r="F313" s="9">
        <v>1</v>
      </c>
      <c r="G313" s="10">
        <v>52.14</v>
      </c>
      <c r="H313" s="10">
        <f t="shared" si="7"/>
        <v>0.83429228998849247</v>
      </c>
      <c r="J313" s="15"/>
    </row>
    <row r="314" spans="2:10" x14ac:dyDescent="0.3">
      <c r="B314" s="3">
        <v>313</v>
      </c>
      <c r="C314" t="s">
        <v>410</v>
      </c>
      <c r="D314" s="115">
        <v>46</v>
      </c>
      <c r="F314" s="9">
        <v>1</v>
      </c>
      <c r="G314" s="10">
        <v>26.07</v>
      </c>
      <c r="H314" s="10">
        <f t="shared" si="7"/>
        <v>1.7644802454929036</v>
      </c>
      <c r="J314" s="15"/>
    </row>
    <row r="315" spans="2:10" x14ac:dyDescent="0.3">
      <c r="B315" s="3">
        <v>314</v>
      </c>
      <c r="C315" t="s">
        <v>5129</v>
      </c>
      <c r="D315" s="115">
        <v>15</v>
      </c>
      <c r="F315" s="9">
        <v>1</v>
      </c>
      <c r="G315" s="10">
        <v>52.14</v>
      </c>
      <c r="H315" s="10">
        <f t="shared" si="7"/>
        <v>0.28768699654775604</v>
      </c>
      <c r="J315" s="15"/>
    </row>
    <row r="316" spans="2:10" x14ac:dyDescent="0.3">
      <c r="B316" s="3">
        <v>315</v>
      </c>
      <c r="C316" t="s">
        <v>4530</v>
      </c>
      <c r="D316" s="115">
        <v>14.5</v>
      </c>
      <c r="F316" s="9">
        <v>1</v>
      </c>
      <c r="G316" s="10">
        <v>52.14</v>
      </c>
      <c r="H316" s="10">
        <f t="shared" si="7"/>
        <v>0.27809742999616416</v>
      </c>
      <c r="J316" s="15"/>
    </row>
    <row r="317" spans="2:10" x14ac:dyDescent="0.3">
      <c r="B317" s="3">
        <v>316</v>
      </c>
      <c r="C317" t="s">
        <v>79</v>
      </c>
      <c r="D317" s="115">
        <v>5</v>
      </c>
      <c r="F317" s="9">
        <v>1</v>
      </c>
      <c r="G317" s="10">
        <v>52.14</v>
      </c>
      <c r="H317" s="10">
        <f t="shared" si="7"/>
        <v>9.5895665515918674E-2</v>
      </c>
      <c r="J317" s="15"/>
    </row>
    <row r="318" spans="2:10" x14ac:dyDescent="0.3">
      <c r="B318" s="3">
        <v>317</v>
      </c>
      <c r="C318" t="s">
        <v>5130</v>
      </c>
      <c r="D318" s="115">
        <v>11.99</v>
      </c>
      <c r="F318" s="9">
        <v>1</v>
      </c>
      <c r="G318" s="10">
        <v>365</v>
      </c>
      <c r="H318" s="10">
        <f t="shared" si="7"/>
        <v>3.2849315068493153E-2</v>
      </c>
      <c r="J318" s="15"/>
    </row>
    <row r="319" spans="2:10" x14ac:dyDescent="0.3">
      <c r="B319" s="3">
        <v>318</v>
      </c>
      <c r="C319" t="s">
        <v>80</v>
      </c>
      <c r="D319" s="115">
        <v>18</v>
      </c>
      <c r="F319" s="9">
        <v>1</v>
      </c>
      <c r="G319" s="10">
        <v>52.14</v>
      </c>
      <c r="H319" s="10">
        <f t="shared" si="7"/>
        <v>0.34522439585730724</v>
      </c>
      <c r="J319" s="15"/>
    </row>
    <row r="320" spans="2:10" x14ac:dyDescent="0.3">
      <c r="B320" s="3">
        <v>319</v>
      </c>
      <c r="C320" t="s">
        <v>422</v>
      </c>
      <c r="D320" s="115">
        <v>27</v>
      </c>
      <c r="F320" s="9">
        <v>1</v>
      </c>
      <c r="G320" s="10">
        <v>52.14</v>
      </c>
      <c r="H320" s="10">
        <f t="shared" ref="H320:H383" si="8">+(D320*F320)/G320</f>
        <v>0.51783659378596092</v>
      </c>
      <c r="J320" s="15"/>
    </row>
    <row r="321" spans="2:10" x14ac:dyDescent="0.3">
      <c r="B321" s="3">
        <v>547</v>
      </c>
      <c r="C321" t="s">
        <v>4562</v>
      </c>
      <c r="D321" s="115">
        <v>2.99</v>
      </c>
      <c r="F321" s="9">
        <v>1</v>
      </c>
      <c r="G321" s="10">
        <v>17.38</v>
      </c>
      <c r="H321" s="10">
        <f t="shared" si="8"/>
        <v>0.17203682393555814</v>
      </c>
      <c r="J321" s="15"/>
    </row>
    <row r="322" spans="2:10" x14ac:dyDescent="0.3">
      <c r="B322" s="3">
        <v>548</v>
      </c>
      <c r="C322" t="s">
        <v>4561</v>
      </c>
      <c r="D322" s="115">
        <v>3.49</v>
      </c>
      <c r="F322" s="9">
        <v>1</v>
      </c>
      <c r="G322" s="10">
        <v>52.14</v>
      </c>
      <c r="H322" s="10">
        <f t="shared" si="8"/>
        <v>6.6935174530111247E-2</v>
      </c>
      <c r="J322" s="15"/>
    </row>
    <row r="323" spans="2:10" x14ac:dyDescent="0.3">
      <c r="B323" s="3">
        <v>549</v>
      </c>
      <c r="C323" t="s">
        <v>5164</v>
      </c>
      <c r="D323" s="115">
        <v>3.45</v>
      </c>
      <c r="F323" s="9">
        <v>1</v>
      </c>
      <c r="G323" s="10">
        <v>24</v>
      </c>
      <c r="H323" s="10">
        <f t="shared" si="8"/>
        <v>0.14375000000000002</v>
      </c>
      <c r="J323" s="15"/>
    </row>
    <row r="324" spans="2:10" x14ac:dyDescent="0.3">
      <c r="B324" s="3">
        <v>550</v>
      </c>
      <c r="C324" t="s">
        <v>5165</v>
      </c>
      <c r="D324" s="115">
        <v>3.45</v>
      </c>
      <c r="F324" s="9">
        <v>1</v>
      </c>
      <c r="G324" s="10">
        <v>34</v>
      </c>
      <c r="H324" s="10">
        <f t="shared" si="8"/>
        <v>0.10147058823529412</v>
      </c>
      <c r="J324" s="15"/>
    </row>
    <row r="325" spans="2:10" x14ac:dyDescent="0.3">
      <c r="B325" s="3">
        <v>551</v>
      </c>
      <c r="C325" t="s">
        <v>5166</v>
      </c>
      <c r="D325" s="115">
        <v>4</v>
      </c>
      <c r="F325" s="9">
        <v>3</v>
      </c>
      <c r="G325" s="10">
        <v>260.70999999999998</v>
      </c>
      <c r="H325" s="10">
        <f t="shared" si="8"/>
        <v>4.6028153887461169E-2</v>
      </c>
      <c r="J325" s="15"/>
    </row>
    <row r="326" spans="2:10" x14ac:dyDescent="0.3">
      <c r="B326" s="3">
        <v>552</v>
      </c>
      <c r="C326" t="s">
        <v>5167</v>
      </c>
      <c r="D326" s="115">
        <v>3</v>
      </c>
      <c r="F326" s="9">
        <v>2</v>
      </c>
      <c r="G326" s="10">
        <v>260.70999999999998</v>
      </c>
      <c r="H326" s="10">
        <f t="shared" si="8"/>
        <v>2.3014076943730585E-2</v>
      </c>
      <c r="J326" s="15"/>
    </row>
    <row r="327" spans="2:10" x14ac:dyDescent="0.3">
      <c r="B327" s="3">
        <v>553</v>
      </c>
      <c r="C327" t="s">
        <v>5168</v>
      </c>
      <c r="D327" s="115">
        <v>88</v>
      </c>
      <c r="F327" s="9">
        <v>1</v>
      </c>
      <c r="G327" s="10">
        <v>521.42999999999995</v>
      </c>
      <c r="H327" s="10">
        <f t="shared" si="8"/>
        <v>0.16876666091325779</v>
      </c>
      <c r="J327" s="15"/>
    </row>
    <row r="328" spans="2:10" x14ac:dyDescent="0.3">
      <c r="B328" s="3">
        <v>554</v>
      </c>
      <c r="C328" t="s">
        <v>5169</v>
      </c>
      <c r="D328" s="115">
        <v>175</v>
      </c>
      <c r="F328" s="9">
        <v>1</v>
      </c>
      <c r="G328" s="10">
        <v>417.14</v>
      </c>
      <c r="H328" s="10">
        <f t="shared" si="8"/>
        <v>0.41952342139329724</v>
      </c>
      <c r="J328" s="15"/>
    </row>
    <row r="329" spans="2:10" x14ac:dyDescent="0.3">
      <c r="B329" s="3">
        <v>555</v>
      </c>
      <c r="C329" t="s">
        <v>5170</v>
      </c>
      <c r="D329" s="115">
        <v>65</v>
      </c>
      <c r="F329" s="9">
        <v>1</v>
      </c>
      <c r="G329" s="10">
        <v>365</v>
      </c>
      <c r="H329" s="10">
        <f t="shared" si="8"/>
        <v>0.17808219178082191</v>
      </c>
      <c r="J329" s="15"/>
    </row>
    <row r="330" spans="2:10" x14ac:dyDescent="0.3">
      <c r="B330" s="3">
        <v>556</v>
      </c>
      <c r="C330" t="s">
        <v>5171</v>
      </c>
      <c r="D330" s="115">
        <v>31.99</v>
      </c>
      <c r="F330" s="9">
        <v>1</v>
      </c>
      <c r="G330" s="10">
        <v>208.57</v>
      </c>
      <c r="H330" s="10">
        <f t="shared" si="8"/>
        <v>0.15337776286138946</v>
      </c>
      <c r="J330" s="15"/>
    </row>
    <row r="331" spans="2:10" x14ac:dyDescent="0.3">
      <c r="B331" s="3">
        <v>557</v>
      </c>
      <c r="C331" t="s">
        <v>168</v>
      </c>
      <c r="D331" s="115">
        <v>228</v>
      </c>
      <c r="F331" s="9">
        <v>1</v>
      </c>
      <c r="G331" s="10">
        <v>260.70999999999998</v>
      </c>
      <c r="H331" s="10">
        <f t="shared" si="8"/>
        <v>0.87453492386176213</v>
      </c>
      <c r="J331" s="15"/>
    </row>
    <row r="332" spans="2:10" x14ac:dyDescent="0.3">
      <c r="B332" s="3">
        <v>558</v>
      </c>
      <c r="C332" t="s">
        <v>169</v>
      </c>
      <c r="D332" s="115">
        <v>0</v>
      </c>
      <c r="F332" s="9">
        <v>1</v>
      </c>
      <c r="G332" s="10">
        <v>260.70999999999998</v>
      </c>
      <c r="H332" s="10">
        <f t="shared" si="8"/>
        <v>0</v>
      </c>
      <c r="J332" s="15"/>
    </row>
    <row r="333" spans="2:10" x14ac:dyDescent="0.3">
      <c r="B333" s="3">
        <v>559</v>
      </c>
      <c r="C333" t="s">
        <v>170</v>
      </c>
      <c r="D333" s="115">
        <v>0</v>
      </c>
      <c r="F333" s="9">
        <v>1</v>
      </c>
      <c r="G333" s="10">
        <v>260.70999999999998</v>
      </c>
      <c r="H333" s="10">
        <f t="shared" si="8"/>
        <v>0</v>
      </c>
      <c r="J333" s="15"/>
    </row>
    <row r="334" spans="2:10" x14ac:dyDescent="0.3">
      <c r="B334" s="3">
        <v>560</v>
      </c>
      <c r="C334" t="s">
        <v>4586</v>
      </c>
      <c r="D334" s="115">
        <v>34</v>
      </c>
      <c r="F334" s="9">
        <v>1</v>
      </c>
      <c r="G334" s="10">
        <v>260.70999999999998</v>
      </c>
      <c r="H334" s="10">
        <f t="shared" si="8"/>
        <v>0.13041310268113998</v>
      </c>
      <c r="J334" s="15"/>
    </row>
    <row r="335" spans="2:10" x14ac:dyDescent="0.3">
      <c r="B335" s="3">
        <v>561</v>
      </c>
      <c r="C335" t="s">
        <v>177</v>
      </c>
      <c r="D335" s="115">
        <v>6.45</v>
      </c>
      <c r="E335">
        <v>2</v>
      </c>
      <c r="F335" s="9">
        <v>1</v>
      </c>
      <c r="G335" s="10">
        <v>260.70999999999998</v>
      </c>
      <c r="H335" s="10">
        <f t="shared" si="8"/>
        <v>2.4740132714510379E-2</v>
      </c>
      <c r="J335" s="15"/>
    </row>
    <row r="336" spans="2:10" x14ac:dyDescent="0.3">
      <c r="B336" s="3">
        <v>562</v>
      </c>
      <c r="C336" t="s">
        <v>172</v>
      </c>
      <c r="D336" s="115">
        <v>9.99</v>
      </c>
      <c r="E336">
        <v>2</v>
      </c>
      <c r="F336" s="9">
        <v>1</v>
      </c>
      <c r="G336" s="10">
        <v>104.29</v>
      </c>
      <c r="H336" s="10">
        <f t="shared" si="8"/>
        <v>9.5790583948604846E-2</v>
      </c>
      <c r="J336" s="15"/>
    </row>
    <row r="337" spans="2:10" x14ac:dyDescent="0.3">
      <c r="B337" s="3">
        <v>563</v>
      </c>
      <c r="C337" t="s">
        <v>4587</v>
      </c>
      <c r="D337" s="115">
        <v>5.99</v>
      </c>
      <c r="E337">
        <v>2</v>
      </c>
      <c r="F337" s="9">
        <v>1</v>
      </c>
      <c r="G337" s="10">
        <v>521.42999999999995</v>
      </c>
      <c r="H337" s="10">
        <f t="shared" si="8"/>
        <v>1.1487639759891071E-2</v>
      </c>
      <c r="J337" s="15"/>
    </row>
    <row r="338" spans="2:10" x14ac:dyDescent="0.3">
      <c r="B338" s="3">
        <v>564</v>
      </c>
      <c r="C338" t="s">
        <v>173</v>
      </c>
      <c r="D338" s="115">
        <v>10</v>
      </c>
      <c r="F338" s="9">
        <v>1</v>
      </c>
      <c r="G338" s="10">
        <v>417.14</v>
      </c>
      <c r="H338" s="10">
        <f t="shared" si="8"/>
        <v>2.3972766936759843E-2</v>
      </c>
      <c r="J338" s="15"/>
    </row>
    <row r="339" spans="2:10" x14ac:dyDescent="0.3">
      <c r="B339" s="3">
        <v>565</v>
      </c>
      <c r="C339" t="s">
        <v>3946</v>
      </c>
      <c r="D339" s="115">
        <v>8</v>
      </c>
      <c r="F339" s="9">
        <v>2</v>
      </c>
      <c r="G339" s="10">
        <v>521.42999999999995</v>
      </c>
      <c r="H339" s="10">
        <f t="shared" si="8"/>
        <v>3.0684847438774143E-2</v>
      </c>
      <c r="J339" s="15"/>
    </row>
    <row r="340" spans="2:10" x14ac:dyDescent="0.3">
      <c r="B340" s="3">
        <v>566</v>
      </c>
      <c r="C340" t="s">
        <v>171</v>
      </c>
      <c r="D340" s="115">
        <v>19.989999999999998</v>
      </c>
      <c r="F340" s="9">
        <v>1</v>
      </c>
      <c r="G340" s="10">
        <v>260.70999999999998</v>
      </c>
      <c r="H340" s="10">
        <f t="shared" si="8"/>
        <v>7.6675233017529057E-2</v>
      </c>
      <c r="J340" s="15"/>
    </row>
    <row r="341" spans="2:10" x14ac:dyDescent="0.3">
      <c r="B341" s="3">
        <v>567</v>
      </c>
      <c r="C341" t="s">
        <v>4588</v>
      </c>
      <c r="D341" s="115">
        <v>9.5</v>
      </c>
      <c r="F341" s="9">
        <v>2</v>
      </c>
      <c r="G341" s="10">
        <v>521.42999999999995</v>
      </c>
      <c r="H341" s="10">
        <f t="shared" si="8"/>
        <v>3.6438256333544299E-2</v>
      </c>
      <c r="J341" s="15"/>
    </row>
    <row r="342" spans="2:10" x14ac:dyDescent="0.3">
      <c r="B342" s="3">
        <v>568</v>
      </c>
      <c r="C342" t="s">
        <v>2940</v>
      </c>
      <c r="D342" s="115">
        <v>25</v>
      </c>
      <c r="F342" s="9">
        <v>1</v>
      </c>
      <c r="G342" s="10">
        <v>52.14</v>
      </c>
      <c r="H342" s="10">
        <f t="shared" si="8"/>
        <v>0.47947832757959341</v>
      </c>
      <c r="J342" s="15"/>
    </row>
    <row r="343" spans="2:10" x14ac:dyDescent="0.3">
      <c r="B343" s="3">
        <v>569</v>
      </c>
      <c r="C343" t="s">
        <v>101</v>
      </c>
      <c r="D343" s="115">
        <v>18</v>
      </c>
      <c r="F343" s="9">
        <v>1</v>
      </c>
      <c r="G343" s="10">
        <v>260.70999999999998</v>
      </c>
      <c r="H343" s="10">
        <f t="shared" si="8"/>
        <v>6.904223083119175E-2</v>
      </c>
      <c r="J343" s="15"/>
    </row>
    <row r="344" spans="2:10" x14ac:dyDescent="0.3">
      <c r="B344" s="3">
        <v>607</v>
      </c>
      <c r="C344" t="s">
        <v>524</v>
      </c>
      <c r="D344" s="115">
        <v>0</v>
      </c>
      <c r="F344" s="9">
        <v>1</v>
      </c>
      <c r="G344" s="10">
        <v>104.29</v>
      </c>
      <c r="H344" s="10">
        <f t="shared" si="8"/>
        <v>0</v>
      </c>
      <c r="J344" s="15"/>
    </row>
    <row r="345" spans="2:10" x14ac:dyDescent="0.3">
      <c r="B345" s="3">
        <v>608</v>
      </c>
      <c r="C345" t="s">
        <v>180</v>
      </c>
      <c r="D345" s="115">
        <v>25.5</v>
      </c>
      <c r="F345" s="9">
        <v>1</v>
      </c>
      <c r="G345" s="10">
        <v>4.3499999999999996</v>
      </c>
      <c r="H345" s="10">
        <f t="shared" si="8"/>
        <v>5.862068965517242</v>
      </c>
      <c r="J345" s="15"/>
    </row>
    <row r="346" spans="2:10" x14ac:dyDescent="0.3">
      <c r="B346" s="3">
        <v>609</v>
      </c>
      <c r="C346" t="s">
        <v>5217</v>
      </c>
      <c r="D346" s="115">
        <v>7.99</v>
      </c>
      <c r="F346" s="9">
        <v>1</v>
      </c>
      <c r="G346" s="10">
        <v>104.29</v>
      </c>
      <c r="H346" s="10">
        <f t="shared" si="8"/>
        <v>7.661328986480008E-2</v>
      </c>
      <c r="J346" s="15"/>
    </row>
    <row r="347" spans="2:10" x14ac:dyDescent="0.3">
      <c r="B347" s="3">
        <v>610</v>
      </c>
      <c r="C347" t="s">
        <v>5218</v>
      </c>
      <c r="D347" s="115">
        <v>7.49</v>
      </c>
      <c r="F347" s="9">
        <v>1</v>
      </c>
      <c r="G347" s="10">
        <v>104.29</v>
      </c>
      <c r="H347" s="10">
        <f t="shared" si="8"/>
        <v>7.1818966343848878E-2</v>
      </c>
      <c r="J347" s="15"/>
    </row>
    <row r="348" spans="2:10" x14ac:dyDescent="0.3">
      <c r="B348" s="3">
        <v>704</v>
      </c>
      <c r="C348" t="s">
        <v>5224</v>
      </c>
      <c r="D348" s="115">
        <v>40</v>
      </c>
      <c r="F348" s="9">
        <v>1</v>
      </c>
      <c r="G348" s="10">
        <v>13.04</v>
      </c>
      <c r="H348" s="10">
        <f t="shared" si="8"/>
        <v>3.0674846625766872</v>
      </c>
      <c r="J348" s="15"/>
    </row>
    <row r="349" spans="2:10" x14ac:dyDescent="0.3">
      <c r="B349" s="3">
        <v>705</v>
      </c>
      <c r="C349" t="s">
        <v>5225</v>
      </c>
      <c r="D349" s="115">
        <v>40</v>
      </c>
      <c r="F349" s="9">
        <v>1</v>
      </c>
      <c r="G349" s="10">
        <v>365</v>
      </c>
      <c r="H349" s="10">
        <f t="shared" si="8"/>
        <v>0.1095890410958904</v>
      </c>
      <c r="J349" s="15"/>
    </row>
    <row r="350" spans="2:10" x14ac:dyDescent="0.3">
      <c r="B350" s="3">
        <v>706</v>
      </c>
      <c r="C350" t="s">
        <v>5226</v>
      </c>
      <c r="D350" s="115">
        <v>23</v>
      </c>
      <c r="F350" s="9">
        <v>1</v>
      </c>
      <c r="G350" s="10">
        <v>365</v>
      </c>
      <c r="H350" s="10">
        <f t="shared" si="8"/>
        <v>6.3013698630136991E-2</v>
      </c>
      <c r="J350" s="15"/>
    </row>
    <row r="351" spans="2:10" x14ac:dyDescent="0.3">
      <c r="B351" s="3">
        <v>707</v>
      </c>
      <c r="C351" t="s">
        <v>5227</v>
      </c>
      <c r="D351" s="115">
        <v>1</v>
      </c>
      <c r="F351" s="9">
        <v>1</v>
      </c>
      <c r="G351" s="10">
        <v>4.3499999999999996</v>
      </c>
      <c r="H351" s="10">
        <f t="shared" si="8"/>
        <v>0.22988505747126439</v>
      </c>
      <c r="J351" s="15"/>
    </row>
    <row r="352" spans="2:10" x14ac:dyDescent="0.3">
      <c r="B352" s="3">
        <v>708</v>
      </c>
      <c r="C352" t="s">
        <v>5228</v>
      </c>
      <c r="D352" s="115">
        <v>4</v>
      </c>
      <c r="E352">
        <v>3</v>
      </c>
      <c r="F352" s="9">
        <v>1</v>
      </c>
      <c r="G352" s="10">
        <v>39.11</v>
      </c>
      <c r="H352" s="10">
        <f t="shared" si="8"/>
        <v>0.10227563283047814</v>
      </c>
      <c r="J352" s="15"/>
    </row>
    <row r="353" spans="2:10" x14ac:dyDescent="0.3">
      <c r="B353" s="3">
        <v>709</v>
      </c>
      <c r="C353" t="s">
        <v>191</v>
      </c>
      <c r="D353" s="115">
        <v>1</v>
      </c>
      <c r="F353" s="9">
        <v>1</v>
      </c>
      <c r="G353" s="10">
        <v>3</v>
      </c>
      <c r="H353" s="10">
        <f t="shared" si="8"/>
        <v>0.33333333333333331</v>
      </c>
      <c r="J353" s="15"/>
    </row>
    <row r="354" spans="2:10" x14ac:dyDescent="0.3">
      <c r="B354" s="3">
        <v>710</v>
      </c>
      <c r="C354" t="s">
        <v>192</v>
      </c>
      <c r="D354" s="115">
        <v>1</v>
      </c>
      <c r="F354" s="9">
        <v>1</v>
      </c>
      <c r="G354" s="10">
        <v>3</v>
      </c>
      <c r="H354" s="10">
        <f t="shared" si="8"/>
        <v>0.33333333333333331</v>
      </c>
      <c r="J354" s="15"/>
    </row>
    <row r="355" spans="2:10" x14ac:dyDescent="0.3">
      <c r="B355" s="3">
        <v>711</v>
      </c>
      <c r="C355" t="s">
        <v>190</v>
      </c>
      <c r="D355" s="115">
        <v>0.93</v>
      </c>
      <c r="F355" s="9">
        <v>1</v>
      </c>
      <c r="G355" s="10">
        <v>2</v>
      </c>
      <c r="H355" s="10">
        <f t="shared" si="8"/>
        <v>0.46500000000000002</v>
      </c>
      <c r="J355" s="15"/>
    </row>
    <row r="356" spans="2:10" x14ac:dyDescent="0.3">
      <c r="B356" s="3">
        <v>712</v>
      </c>
      <c r="C356" t="s">
        <v>379</v>
      </c>
      <c r="D356" s="115">
        <v>1.99</v>
      </c>
      <c r="F356" s="9">
        <v>1</v>
      </c>
      <c r="G356" s="10">
        <v>4.3499999999999996</v>
      </c>
      <c r="H356" s="10">
        <f t="shared" si="8"/>
        <v>0.45747126436781615</v>
      </c>
      <c r="J356" s="15"/>
    </row>
    <row r="357" spans="2:10" x14ac:dyDescent="0.3">
      <c r="B357" s="3">
        <v>713</v>
      </c>
      <c r="C357" t="s">
        <v>1460</v>
      </c>
      <c r="D357" s="115">
        <v>6.99</v>
      </c>
      <c r="F357" s="9">
        <v>1</v>
      </c>
      <c r="G357" s="10">
        <v>52.14</v>
      </c>
      <c r="H357" s="10">
        <f t="shared" si="8"/>
        <v>0.13406214039125433</v>
      </c>
      <c r="J357" s="15"/>
    </row>
    <row r="358" spans="2:10" x14ac:dyDescent="0.3">
      <c r="B358" s="3">
        <v>714</v>
      </c>
      <c r="C358" t="s">
        <v>247</v>
      </c>
      <c r="D358" s="115">
        <v>12.99</v>
      </c>
      <c r="F358" s="9">
        <v>1</v>
      </c>
      <c r="G358" s="10">
        <v>156.43</v>
      </c>
      <c r="H358" s="10">
        <f t="shared" si="8"/>
        <v>8.3040337531164091E-2</v>
      </c>
      <c r="J358" s="15"/>
    </row>
    <row r="359" spans="2:10" x14ac:dyDescent="0.3">
      <c r="B359" s="3">
        <v>715</v>
      </c>
      <c r="C359" t="s">
        <v>189</v>
      </c>
      <c r="D359" s="115">
        <v>1.9</v>
      </c>
      <c r="E359">
        <v>9</v>
      </c>
      <c r="F359" s="9">
        <v>1</v>
      </c>
      <c r="G359" s="10">
        <v>4.5</v>
      </c>
      <c r="H359" s="10">
        <f t="shared" si="8"/>
        <v>0.42222222222222222</v>
      </c>
      <c r="J359" s="15"/>
    </row>
    <row r="360" spans="2:10" x14ac:dyDescent="0.3">
      <c r="B360" s="3">
        <v>716</v>
      </c>
      <c r="C360" t="s">
        <v>193</v>
      </c>
      <c r="D360" s="115">
        <v>1</v>
      </c>
      <c r="F360" s="9">
        <v>1</v>
      </c>
      <c r="G360" s="10">
        <v>1</v>
      </c>
      <c r="H360" s="10">
        <f t="shared" si="8"/>
        <v>1</v>
      </c>
      <c r="J360" s="15"/>
    </row>
    <row r="361" spans="2:10" x14ac:dyDescent="0.3">
      <c r="B361" s="3">
        <v>717</v>
      </c>
      <c r="C361" t="s">
        <v>5229</v>
      </c>
      <c r="D361" s="115">
        <v>1.49</v>
      </c>
      <c r="E361">
        <v>3</v>
      </c>
      <c r="F361" s="9">
        <v>2</v>
      </c>
      <c r="G361" s="10">
        <v>78.209999999999994</v>
      </c>
      <c r="H361" s="10">
        <f t="shared" si="8"/>
        <v>3.8102544431658357E-2</v>
      </c>
      <c r="J361" s="15"/>
    </row>
    <row r="362" spans="2:10" x14ac:dyDescent="0.3">
      <c r="B362" s="3">
        <v>718</v>
      </c>
      <c r="C362" t="s">
        <v>5230</v>
      </c>
      <c r="D362" s="115">
        <v>4.49</v>
      </c>
      <c r="F362" s="9">
        <v>1</v>
      </c>
      <c r="G362" s="10">
        <v>17.38</v>
      </c>
      <c r="H362" s="10">
        <f t="shared" si="8"/>
        <v>0.25834292289988497</v>
      </c>
      <c r="J362" s="15"/>
    </row>
    <row r="363" spans="2:10" x14ac:dyDescent="0.3">
      <c r="B363" s="3">
        <v>719</v>
      </c>
      <c r="C363" t="s">
        <v>196</v>
      </c>
      <c r="D363" s="115">
        <v>2.25</v>
      </c>
      <c r="F363" s="9">
        <v>1</v>
      </c>
      <c r="G363" s="10">
        <v>6</v>
      </c>
      <c r="H363" s="10">
        <f t="shared" si="8"/>
        <v>0.375</v>
      </c>
      <c r="J363" s="15"/>
    </row>
    <row r="364" spans="2:10" x14ac:dyDescent="0.3">
      <c r="B364" s="3">
        <v>720</v>
      </c>
      <c r="C364" t="s">
        <v>280</v>
      </c>
      <c r="D364" s="115">
        <v>2.5</v>
      </c>
      <c r="E364">
        <v>32</v>
      </c>
      <c r="F364" s="9">
        <v>1</v>
      </c>
      <c r="G364" s="10">
        <v>4.57</v>
      </c>
      <c r="H364" s="10">
        <f t="shared" si="8"/>
        <v>0.54704595185995619</v>
      </c>
      <c r="J364" s="15"/>
    </row>
    <row r="365" spans="2:10" x14ac:dyDescent="0.3">
      <c r="B365" s="3">
        <v>721</v>
      </c>
      <c r="C365" t="s">
        <v>4117</v>
      </c>
      <c r="D365" s="115">
        <v>1</v>
      </c>
      <c r="F365" s="9">
        <v>1</v>
      </c>
      <c r="G365" s="10">
        <v>8.69</v>
      </c>
      <c r="H365" s="10">
        <f t="shared" si="8"/>
        <v>0.11507479861910243</v>
      </c>
      <c r="J365" s="15"/>
    </row>
    <row r="366" spans="2:10" x14ac:dyDescent="0.3">
      <c r="B366" s="3">
        <v>722</v>
      </c>
      <c r="C366" t="s">
        <v>3399</v>
      </c>
      <c r="D366" s="115">
        <v>4.49</v>
      </c>
      <c r="E366">
        <v>5</v>
      </c>
      <c r="F366" s="9">
        <v>1</v>
      </c>
      <c r="G366" s="10">
        <v>8.69</v>
      </c>
      <c r="H366" s="10">
        <f t="shared" si="8"/>
        <v>0.51668584579976995</v>
      </c>
      <c r="J366" s="15"/>
    </row>
    <row r="367" spans="2:10" x14ac:dyDescent="0.3">
      <c r="B367" s="3">
        <v>723</v>
      </c>
      <c r="C367" t="s">
        <v>249</v>
      </c>
      <c r="D367" s="115">
        <v>4.29</v>
      </c>
      <c r="F367" s="9">
        <v>1</v>
      </c>
      <c r="G367" s="10">
        <v>4.3499999999999996</v>
      </c>
      <c r="H367" s="10">
        <f t="shared" si="8"/>
        <v>0.98620689655172422</v>
      </c>
      <c r="J367" s="15"/>
    </row>
    <row r="368" spans="2:10" x14ac:dyDescent="0.3">
      <c r="B368" s="3">
        <v>724</v>
      </c>
      <c r="C368" t="s">
        <v>3400</v>
      </c>
      <c r="D368" s="115">
        <v>1.55</v>
      </c>
      <c r="F368" s="9">
        <v>1</v>
      </c>
      <c r="G368" s="10">
        <v>4.3499999999999996</v>
      </c>
      <c r="H368" s="10">
        <f t="shared" si="8"/>
        <v>0.35632183908045983</v>
      </c>
      <c r="J368" s="15"/>
    </row>
    <row r="369" spans="2:10" x14ac:dyDescent="0.3">
      <c r="B369" s="3">
        <v>725</v>
      </c>
      <c r="C369" t="s">
        <v>3401</v>
      </c>
      <c r="D369" s="115">
        <v>1.9</v>
      </c>
      <c r="F369" s="9">
        <v>1</v>
      </c>
      <c r="G369" s="10">
        <v>4.3499999999999996</v>
      </c>
      <c r="H369" s="10">
        <f t="shared" si="8"/>
        <v>0.43678160919540232</v>
      </c>
      <c r="J369" s="15"/>
    </row>
    <row r="370" spans="2:10" x14ac:dyDescent="0.3">
      <c r="B370" s="3">
        <v>726</v>
      </c>
      <c r="C370" t="s">
        <v>929</v>
      </c>
      <c r="D370" s="115">
        <v>5.5</v>
      </c>
      <c r="F370" s="9">
        <v>1</v>
      </c>
      <c r="G370" s="10">
        <v>52.14</v>
      </c>
      <c r="H370" s="10">
        <f t="shared" si="8"/>
        <v>0.10548523206751055</v>
      </c>
      <c r="J370" s="15"/>
    </row>
    <row r="371" spans="2:10" x14ac:dyDescent="0.3">
      <c r="B371" s="3">
        <v>727</v>
      </c>
      <c r="C371" t="s">
        <v>5231</v>
      </c>
      <c r="D371" s="115">
        <v>1.79</v>
      </c>
      <c r="E371">
        <v>100</v>
      </c>
      <c r="F371" s="9">
        <v>1</v>
      </c>
      <c r="G371" s="10">
        <v>3.57</v>
      </c>
      <c r="H371" s="10">
        <f t="shared" si="8"/>
        <v>0.50140056022408963</v>
      </c>
      <c r="J371" s="15"/>
    </row>
    <row r="372" spans="2:10" x14ac:dyDescent="0.3">
      <c r="B372" s="3">
        <v>728</v>
      </c>
      <c r="C372" t="s">
        <v>250</v>
      </c>
      <c r="D372" s="115">
        <v>1.5</v>
      </c>
      <c r="F372" s="9">
        <v>1</v>
      </c>
      <c r="G372" s="10">
        <v>4.3499999999999996</v>
      </c>
      <c r="H372" s="10">
        <f t="shared" si="8"/>
        <v>0.34482758620689657</v>
      </c>
      <c r="J372" s="15"/>
    </row>
    <row r="373" spans="2:10" x14ac:dyDescent="0.3">
      <c r="B373" s="3">
        <v>729</v>
      </c>
      <c r="C373" t="s">
        <v>5232</v>
      </c>
      <c r="D373" s="115">
        <v>5.99</v>
      </c>
      <c r="F373" s="9">
        <v>1</v>
      </c>
      <c r="G373" s="10">
        <v>52.14</v>
      </c>
      <c r="H373" s="10">
        <f t="shared" si="8"/>
        <v>0.11488300728807058</v>
      </c>
      <c r="J373" s="15"/>
    </row>
    <row r="374" spans="2:10" x14ac:dyDescent="0.3">
      <c r="B374" s="3">
        <v>730</v>
      </c>
      <c r="C374" t="s">
        <v>5233</v>
      </c>
      <c r="D374" s="115">
        <v>10</v>
      </c>
      <c r="F374" s="9">
        <v>1</v>
      </c>
      <c r="G374" s="10">
        <v>52.14</v>
      </c>
      <c r="H374" s="10">
        <f t="shared" si="8"/>
        <v>0.19179133103183735</v>
      </c>
      <c r="J374" s="15"/>
    </row>
    <row r="375" spans="2:10" x14ac:dyDescent="0.3">
      <c r="B375" s="3">
        <v>731</v>
      </c>
      <c r="C375" t="s">
        <v>349</v>
      </c>
      <c r="D375" s="115">
        <v>16</v>
      </c>
      <c r="F375" s="9">
        <v>1</v>
      </c>
      <c r="G375" s="10">
        <v>52.14</v>
      </c>
      <c r="H375" s="10">
        <f t="shared" si="8"/>
        <v>0.30686612965093979</v>
      </c>
      <c r="J375" s="15"/>
    </row>
    <row r="376" spans="2:10" x14ac:dyDescent="0.3">
      <c r="B376" s="3">
        <v>732</v>
      </c>
      <c r="C376" t="s">
        <v>5234</v>
      </c>
      <c r="D376" s="115">
        <v>4</v>
      </c>
      <c r="F376" s="9">
        <v>1</v>
      </c>
      <c r="G376" s="10">
        <v>52.14</v>
      </c>
      <c r="H376" s="10">
        <f t="shared" si="8"/>
        <v>7.6716532412734947E-2</v>
      </c>
      <c r="J376" s="15"/>
    </row>
    <row r="377" spans="2:10" x14ac:dyDescent="0.3">
      <c r="B377" s="3">
        <v>733</v>
      </c>
      <c r="C377" t="s">
        <v>355</v>
      </c>
      <c r="D377" s="115">
        <v>11.99</v>
      </c>
      <c r="F377" s="9">
        <v>1</v>
      </c>
      <c r="G377" s="10">
        <v>104.29</v>
      </c>
      <c r="H377" s="10">
        <f t="shared" si="8"/>
        <v>0.11496787803240963</v>
      </c>
      <c r="J377" s="15"/>
    </row>
    <row r="378" spans="2:10" x14ac:dyDescent="0.3">
      <c r="B378" s="3">
        <v>734</v>
      </c>
      <c r="C378" t="s">
        <v>5235</v>
      </c>
      <c r="D378" s="115">
        <v>2.99</v>
      </c>
      <c r="E378">
        <v>30</v>
      </c>
      <c r="F378" s="9">
        <v>1</v>
      </c>
      <c r="G378" s="10">
        <v>8.69</v>
      </c>
      <c r="H378" s="10">
        <f t="shared" si="8"/>
        <v>0.34407364787111627</v>
      </c>
      <c r="J378" s="15"/>
    </row>
    <row r="379" spans="2:10" x14ac:dyDescent="0.3">
      <c r="B379" s="3">
        <v>735</v>
      </c>
      <c r="C379" t="s">
        <v>5235</v>
      </c>
      <c r="D379" s="115">
        <v>1.49</v>
      </c>
      <c r="E379">
        <v>14</v>
      </c>
      <c r="F379" s="9">
        <v>1</v>
      </c>
      <c r="G379" s="10">
        <v>8.69</v>
      </c>
      <c r="H379" s="10">
        <f t="shared" si="8"/>
        <v>0.1714614499424626</v>
      </c>
      <c r="J379" s="15"/>
    </row>
    <row r="380" spans="2:10" x14ac:dyDescent="0.3">
      <c r="B380" s="3">
        <v>736</v>
      </c>
      <c r="C380" t="s">
        <v>5236</v>
      </c>
      <c r="D380" s="115">
        <v>10</v>
      </c>
      <c r="F380" s="9">
        <v>1</v>
      </c>
      <c r="G380" s="10">
        <v>365</v>
      </c>
      <c r="H380" s="10">
        <f t="shared" si="8"/>
        <v>2.7397260273972601E-2</v>
      </c>
      <c r="J380" s="15"/>
    </row>
    <row r="381" spans="2:10" x14ac:dyDescent="0.3">
      <c r="B381" s="3">
        <v>737</v>
      </c>
      <c r="C381" t="s">
        <v>348</v>
      </c>
      <c r="D381" s="115">
        <v>10</v>
      </c>
      <c r="F381" s="9">
        <v>1</v>
      </c>
      <c r="G381" s="10">
        <v>365</v>
      </c>
      <c r="H381" s="10">
        <f t="shared" si="8"/>
        <v>2.7397260273972601E-2</v>
      </c>
      <c r="J381" s="15"/>
    </row>
    <row r="382" spans="2:10" x14ac:dyDescent="0.3">
      <c r="B382" s="3">
        <v>772</v>
      </c>
      <c r="C382" t="s">
        <v>5283</v>
      </c>
      <c r="D382" s="115">
        <v>30</v>
      </c>
      <c r="F382" s="9">
        <v>1</v>
      </c>
      <c r="G382" s="10">
        <v>52.14</v>
      </c>
      <c r="H382" s="10">
        <f t="shared" si="8"/>
        <v>0.57537399309551207</v>
      </c>
      <c r="J382" s="15"/>
    </row>
    <row r="383" spans="2:10" x14ac:dyDescent="0.3">
      <c r="B383" s="3">
        <v>773</v>
      </c>
      <c r="C383" t="s">
        <v>346</v>
      </c>
      <c r="D383" s="115">
        <v>0.79</v>
      </c>
      <c r="E383">
        <v>16</v>
      </c>
      <c r="F383" s="9">
        <v>1</v>
      </c>
      <c r="G383" s="10">
        <v>17.38</v>
      </c>
      <c r="H383" s="10">
        <f t="shared" si="8"/>
        <v>4.5454545454545456E-2</v>
      </c>
      <c r="J383" s="15"/>
    </row>
    <row r="384" spans="2:10" x14ac:dyDescent="0.3">
      <c r="B384" s="3">
        <v>774</v>
      </c>
      <c r="C384" t="s">
        <v>187</v>
      </c>
      <c r="D384" s="115">
        <v>0.55000000000000004</v>
      </c>
      <c r="E384">
        <v>16</v>
      </c>
      <c r="F384" s="9">
        <v>1</v>
      </c>
      <c r="G384" s="10">
        <v>17.38</v>
      </c>
      <c r="H384" s="10">
        <f t="shared" ref="H384:H416" si="9">+(D384*F384)/G384</f>
        <v>3.1645569620253167E-2</v>
      </c>
      <c r="J384" s="15"/>
    </row>
    <row r="385" spans="2:10" x14ac:dyDescent="0.3">
      <c r="B385" s="3">
        <v>775</v>
      </c>
      <c r="C385" t="s">
        <v>5284</v>
      </c>
      <c r="D385" s="115">
        <v>2.4900000000000002</v>
      </c>
      <c r="E385">
        <v>30</v>
      </c>
      <c r="F385" s="9">
        <v>4</v>
      </c>
      <c r="G385" s="10">
        <v>52.14</v>
      </c>
      <c r="H385" s="10">
        <f t="shared" si="9"/>
        <v>0.19102416570771003</v>
      </c>
      <c r="J385" s="15"/>
    </row>
    <row r="386" spans="2:10" x14ac:dyDescent="0.3">
      <c r="B386" s="3">
        <v>776</v>
      </c>
      <c r="C386" t="s">
        <v>534</v>
      </c>
      <c r="D386" s="115">
        <v>4.49</v>
      </c>
      <c r="E386">
        <v>30</v>
      </c>
      <c r="F386" s="9">
        <v>1</v>
      </c>
      <c r="G386" s="10">
        <v>4.29</v>
      </c>
      <c r="H386" s="10">
        <f t="shared" si="9"/>
        <v>1.0466200466200466</v>
      </c>
      <c r="J386" s="15"/>
    </row>
    <row r="387" spans="2:10" x14ac:dyDescent="0.3">
      <c r="B387" s="3">
        <v>784</v>
      </c>
      <c r="C387" t="s">
        <v>5298</v>
      </c>
      <c r="D387" s="115">
        <v>156</v>
      </c>
      <c r="F387" s="9">
        <v>1</v>
      </c>
      <c r="G387" s="10">
        <v>52.14</v>
      </c>
      <c r="H387" s="10">
        <f t="shared" si="9"/>
        <v>2.991944764096663</v>
      </c>
      <c r="J387" s="15"/>
    </row>
    <row r="388" spans="2:10" x14ac:dyDescent="0.3">
      <c r="B388" s="3">
        <v>785</v>
      </c>
      <c r="C388" t="s">
        <v>5299</v>
      </c>
      <c r="D388" s="115">
        <v>3.4</v>
      </c>
      <c r="F388" s="9">
        <v>1</v>
      </c>
      <c r="G388" s="10">
        <v>4.3499999999999996</v>
      </c>
      <c r="H388" s="10">
        <f t="shared" si="9"/>
        <v>0.7816091954022989</v>
      </c>
      <c r="J388" s="15"/>
    </row>
    <row r="389" spans="2:10" x14ac:dyDescent="0.3">
      <c r="B389" s="3">
        <v>786</v>
      </c>
      <c r="C389" t="s">
        <v>206</v>
      </c>
      <c r="D389" s="115">
        <v>439</v>
      </c>
      <c r="F389" s="9">
        <v>1</v>
      </c>
      <c r="G389" s="10">
        <v>340</v>
      </c>
      <c r="H389" s="10">
        <f t="shared" si="9"/>
        <v>1.2911764705882354</v>
      </c>
      <c r="J389" s="15"/>
    </row>
    <row r="390" spans="2:10" x14ac:dyDescent="0.3">
      <c r="B390" s="3">
        <v>787</v>
      </c>
      <c r="C390" t="s">
        <v>5302</v>
      </c>
      <c r="D390" s="115">
        <v>40</v>
      </c>
      <c r="F390" s="9">
        <v>1</v>
      </c>
      <c r="G390" s="10">
        <v>26.07</v>
      </c>
      <c r="H390" s="10">
        <f t="shared" si="9"/>
        <v>1.5343306482546988</v>
      </c>
      <c r="J390" s="15"/>
    </row>
    <row r="391" spans="2:10" x14ac:dyDescent="0.3">
      <c r="B391" s="3">
        <v>788</v>
      </c>
      <c r="C391" t="s">
        <v>208</v>
      </c>
      <c r="D391" s="115">
        <v>16.989999999999998</v>
      </c>
      <c r="F391" s="9">
        <v>1</v>
      </c>
      <c r="G391" s="10">
        <v>104.29</v>
      </c>
      <c r="H391" s="10">
        <f t="shared" si="9"/>
        <v>0.16291111324192153</v>
      </c>
      <c r="J391" s="15"/>
    </row>
    <row r="392" spans="2:10" x14ac:dyDescent="0.3">
      <c r="B392" s="3">
        <v>789</v>
      </c>
      <c r="C392" t="s">
        <v>209</v>
      </c>
      <c r="D392" s="115">
        <v>8</v>
      </c>
      <c r="F392" s="9">
        <v>1</v>
      </c>
      <c r="G392" s="10">
        <v>521.42999999999995</v>
      </c>
      <c r="H392" s="10">
        <f t="shared" si="9"/>
        <v>1.5342423719387072E-2</v>
      </c>
      <c r="J392" s="15"/>
    </row>
    <row r="393" spans="2:10" x14ac:dyDescent="0.3">
      <c r="B393" s="3">
        <v>820</v>
      </c>
      <c r="C393" t="s">
        <v>5314</v>
      </c>
      <c r="D393" s="115">
        <v>10</v>
      </c>
      <c r="F393" s="9">
        <v>1</v>
      </c>
      <c r="G393" s="10">
        <v>4.3499999999999996</v>
      </c>
      <c r="H393" s="10">
        <f t="shared" si="9"/>
        <v>2.298850574712644</v>
      </c>
      <c r="J393" s="15"/>
    </row>
    <row r="394" spans="2:10" x14ac:dyDescent="0.3">
      <c r="B394" s="3">
        <v>821</v>
      </c>
      <c r="C394" t="s">
        <v>5316</v>
      </c>
      <c r="D394" s="115">
        <v>9.99</v>
      </c>
      <c r="F394" s="9">
        <v>1</v>
      </c>
      <c r="G394" s="10">
        <v>52.14</v>
      </c>
      <c r="H394" s="10">
        <f t="shared" si="9"/>
        <v>0.19159953970080554</v>
      </c>
      <c r="J394" s="15"/>
    </row>
    <row r="395" spans="2:10" x14ac:dyDescent="0.3">
      <c r="B395" s="3">
        <v>822</v>
      </c>
      <c r="C395" t="s">
        <v>423</v>
      </c>
      <c r="D395" s="115">
        <v>9.99</v>
      </c>
      <c r="F395" s="9">
        <v>1</v>
      </c>
      <c r="G395" s="10">
        <v>260.70999999999998</v>
      </c>
      <c r="H395" s="10">
        <f t="shared" si="9"/>
        <v>3.8318438111311422E-2</v>
      </c>
      <c r="J395" s="15"/>
    </row>
    <row r="396" spans="2:10" x14ac:dyDescent="0.3">
      <c r="B396" s="3">
        <v>823</v>
      </c>
      <c r="C396" t="s">
        <v>4859</v>
      </c>
      <c r="D396" s="115">
        <v>4.5</v>
      </c>
      <c r="F396" s="9">
        <v>1</v>
      </c>
      <c r="G396" s="10">
        <v>52.14</v>
      </c>
      <c r="H396" s="10">
        <f t="shared" si="9"/>
        <v>8.6306098964326811E-2</v>
      </c>
      <c r="J396" s="15"/>
    </row>
    <row r="397" spans="2:10" x14ac:dyDescent="0.3">
      <c r="B397" s="3">
        <v>824</v>
      </c>
      <c r="C397" t="s">
        <v>411</v>
      </c>
      <c r="D397" s="115">
        <v>3.99</v>
      </c>
      <c r="F397" s="9">
        <v>1</v>
      </c>
      <c r="G397" s="10">
        <v>104.29</v>
      </c>
      <c r="H397" s="10">
        <f t="shared" si="9"/>
        <v>3.8258701697190527E-2</v>
      </c>
      <c r="J397" s="15"/>
    </row>
    <row r="398" spans="2:10" x14ac:dyDescent="0.3">
      <c r="B398" s="3">
        <v>825</v>
      </c>
      <c r="C398" t="s">
        <v>5317</v>
      </c>
      <c r="D398" s="115">
        <v>7</v>
      </c>
      <c r="F398" s="9">
        <v>1</v>
      </c>
      <c r="G398" s="10">
        <v>52.14</v>
      </c>
      <c r="H398" s="10">
        <f t="shared" si="9"/>
        <v>0.13425393172228614</v>
      </c>
      <c r="J398" s="15"/>
    </row>
    <row r="399" spans="2:10" x14ac:dyDescent="0.3">
      <c r="B399" s="3">
        <v>826</v>
      </c>
      <c r="C399" t="s">
        <v>5318</v>
      </c>
      <c r="D399" s="115">
        <v>3</v>
      </c>
      <c r="F399" s="9">
        <v>1</v>
      </c>
      <c r="G399" s="10">
        <v>52.14</v>
      </c>
      <c r="H399" s="10">
        <f t="shared" si="9"/>
        <v>5.7537399309551207E-2</v>
      </c>
      <c r="J399" s="15"/>
    </row>
    <row r="400" spans="2:10" x14ac:dyDescent="0.3">
      <c r="B400" s="3">
        <v>827</v>
      </c>
      <c r="C400" t="s">
        <v>414</v>
      </c>
      <c r="D400" s="179">
        <v>5</v>
      </c>
      <c r="F400" s="9">
        <v>1</v>
      </c>
      <c r="G400" s="10">
        <v>1</v>
      </c>
      <c r="H400" s="10">
        <f t="shared" si="9"/>
        <v>5</v>
      </c>
      <c r="J400" s="15"/>
    </row>
    <row r="401" spans="2:10" x14ac:dyDescent="0.3">
      <c r="B401" s="3">
        <v>828</v>
      </c>
      <c r="C401" t="s">
        <v>412</v>
      </c>
      <c r="D401" s="115">
        <v>100</v>
      </c>
      <c r="F401" s="9">
        <v>1</v>
      </c>
      <c r="G401" s="10">
        <v>52.14</v>
      </c>
      <c r="H401" s="10">
        <f t="shared" si="9"/>
        <v>1.9179133103183736</v>
      </c>
      <c r="J401" s="15"/>
    </row>
    <row r="402" spans="2:10" x14ac:dyDescent="0.3">
      <c r="B402" s="3">
        <v>829</v>
      </c>
      <c r="C402" t="s">
        <v>3610</v>
      </c>
      <c r="D402" s="115">
        <v>80</v>
      </c>
      <c r="F402" s="9">
        <v>1</v>
      </c>
      <c r="G402" s="10">
        <v>52.14</v>
      </c>
      <c r="H402" s="10">
        <f t="shared" si="9"/>
        <v>1.5343306482546988</v>
      </c>
      <c r="J402" s="15"/>
    </row>
    <row r="403" spans="2:10" x14ac:dyDescent="0.3">
      <c r="B403" s="3">
        <v>830</v>
      </c>
      <c r="C403" t="s">
        <v>4856</v>
      </c>
      <c r="D403" s="115">
        <v>10</v>
      </c>
      <c r="F403" s="9">
        <v>3</v>
      </c>
      <c r="G403" s="10">
        <v>52.14</v>
      </c>
      <c r="H403" s="10">
        <f t="shared" si="9"/>
        <v>0.57537399309551207</v>
      </c>
      <c r="J403" s="15"/>
    </row>
    <row r="404" spans="2:10" x14ac:dyDescent="0.3">
      <c r="B404" s="3">
        <v>831</v>
      </c>
      <c r="C404" t="s">
        <v>5320</v>
      </c>
      <c r="D404" s="179">
        <v>35</v>
      </c>
      <c r="F404" s="9">
        <v>1</v>
      </c>
      <c r="G404" s="10">
        <v>52.14</v>
      </c>
      <c r="H404" s="10">
        <f t="shared" si="9"/>
        <v>0.67126965861143073</v>
      </c>
      <c r="J404" s="15"/>
    </row>
    <row r="405" spans="2:10" x14ac:dyDescent="0.3">
      <c r="B405" s="3">
        <v>832</v>
      </c>
      <c r="C405" t="s">
        <v>424</v>
      </c>
      <c r="D405" s="115">
        <v>3</v>
      </c>
      <c r="F405" s="9">
        <v>1</v>
      </c>
      <c r="G405" s="10">
        <v>52.14</v>
      </c>
      <c r="H405" s="10">
        <f t="shared" si="9"/>
        <v>5.7537399309551207E-2</v>
      </c>
      <c r="J405" s="15"/>
    </row>
    <row r="406" spans="2:10" x14ac:dyDescent="0.3">
      <c r="B406" s="3">
        <v>856</v>
      </c>
      <c r="C406" t="s">
        <v>413</v>
      </c>
      <c r="D406" s="115">
        <v>61</v>
      </c>
      <c r="F406" s="9">
        <v>1</v>
      </c>
      <c r="G406" s="10">
        <v>52.14</v>
      </c>
      <c r="H406" s="10">
        <f t="shared" si="9"/>
        <v>1.1699271192942078</v>
      </c>
      <c r="J406" s="15"/>
    </row>
    <row r="407" spans="2:10" x14ac:dyDescent="0.3">
      <c r="B407" s="3">
        <v>857</v>
      </c>
      <c r="C407" t="s">
        <v>3614</v>
      </c>
      <c r="D407" s="115">
        <v>10</v>
      </c>
      <c r="F407" s="9">
        <v>1</v>
      </c>
      <c r="G407" s="10">
        <v>1</v>
      </c>
      <c r="H407" s="10">
        <f t="shared" si="9"/>
        <v>10</v>
      </c>
      <c r="J407" s="15"/>
    </row>
    <row r="408" spans="2:10" x14ac:dyDescent="0.3">
      <c r="B408" s="3">
        <v>858</v>
      </c>
      <c r="C408" t="s">
        <v>361</v>
      </c>
      <c r="D408" s="115">
        <v>35</v>
      </c>
      <c r="F408" s="9">
        <v>1</v>
      </c>
      <c r="G408" s="10">
        <v>52.14</v>
      </c>
      <c r="H408" s="10">
        <f t="shared" si="9"/>
        <v>0.67126965861143073</v>
      </c>
      <c r="J408" s="15"/>
    </row>
    <row r="409" spans="2:10" x14ac:dyDescent="0.3">
      <c r="B409" s="3">
        <v>859</v>
      </c>
      <c r="C409" t="s">
        <v>5345</v>
      </c>
      <c r="D409" s="115">
        <v>25</v>
      </c>
      <c r="F409" s="9">
        <v>3</v>
      </c>
      <c r="G409" s="10">
        <v>52.14</v>
      </c>
      <c r="H409" s="10">
        <f t="shared" si="9"/>
        <v>1.4384349827387801</v>
      </c>
      <c r="J409" s="15"/>
    </row>
    <row r="410" spans="2:10" x14ac:dyDescent="0.3">
      <c r="B410" s="3">
        <v>860</v>
      </c>
      <c r="C410" t="s">
        <v>5346</v>
      </c>
      <c r="D410" s="115">
        <v>35</v>
      </c>
      <c r="F410" s="9">
        <v>1</v>
      </c>
      <c r="G410" s="10">
        <v>52.14</v>
      </c>
      <c r="H410" s="10">
        <f t="shared" si="9"/>
        <v>0.67126965861143073</v>
      </c>
      <c r="J410" s="15"/>
    </row>
    <row r="411" spans="2:10" x14ac:dyDescent="0.3">
      <c r="B411" s="3">
        <v>861</v>
      </c>
      <c r="C411" t="s">
        <v>5348</v>
      </c>
      <c r="D411" s="115">
        <v>50</v>
      </c>
      <c r="F411" s="9">
        <v>1</v>
      </c>
      <c r="G411" s="10">
        <v>52.14</v>
      </c>
      <c r="H411" s="10">
        <f t="shared" si="9"/>
        <v>0.95895665515918682</v>
      </c>
      <c r="J411" s="15"/>
    </row>
    <row r="412" spans="2:10" x14ac:dyDescent="0.3">
      <c r="B412" s="3">
        <v>862</v>
      </c>
      <c r="C412" t="s">
        <v>5349</v>
      </c>
      <c r="D412" s="115">
        <v>15</v>
      </c>
      <c r="F412" s="9">
        <v>1</v>
      </c>
      <c r="G412" s="10">
        <v>52.14</v>
      </c>
      <c r="H412" s="10">
        <f t="shared" si="9"/>
        <v>0.28768699654775604</v>
      </c>
      <c r="J412" s="15"/>
    </row>
    <row r="413" spans="2:10" x14ac:dyDescent="0.3">
      <c r="B413" s="3">
        <v>863</v>
      </c>
      <c r="C413" t="s">
        <v>4884</v>
      </c>
      <c r="D413" s="115">
        <v>10</v>
      </c>
      <c r="F413" s="9">
        <v>1</v>
      </c>
      <c r="G413" s="10">
        <v>52.14</v>
      </c>
      <c r="H413" s="10">
        <f t="shared" si="9"/>
        <v>0.19179133103183735</v>
      </c>
      <c r="J413" s="15"/>
    </row>
    <row r="414" spans="2:10" x14ac:dyDescent="0.3">
      <c r="B414" s="3">
        <v>864</v>
      </c>
      <c r="C414" t="s">
        <v>5350</v>
      </c>
      <c r="D414" s="115">
        <v>120</v>
      </c>
      <c r="F414" s="9">
        <v>1</v>
      </c>
      <c r="G414" s="10">
        <v>52.14</v>
      </c>
      <c r="H414" s="10">
        <f t="shared" si="9"/>
        <v>2.3014959723820483</v>
      </c>
      <c r="J414" s="15"/>
    </row>
    <row r="415" spans="2:10" x14ac:dyDescent="0.3">
      <c r="B415" s="3">
        <v>865</v>
      </c>
      <c r="C415" t="s">
        <v>5351</v>
      </c>
      <c r="D415" s="115">
        <v>35</v>
      </c>
      <c r="F415" s="9">
        <v>1</v>
      </c>
      <c r="G415" s="10">
        <v>365</v>
      </c>
      <c r="H415" s="10">
        <f t="shared" si="9"/>
        <v>9.5890410958904104E-2</v>
      </c>
      <c r="J415" s="15"/>
    </row>
    <row r="416" spans="2:10" x14ac:dyDescent="0.3">
      <c r="B416" s="3">
        <v>866</v>
      </c>
      <c r="C416" t="s">
        <v>363</v>
      </c>
      <c r="D416" s="115">
        <v>70</v>
      </c>
      <c r="F416" s="9">
        <v>1</v>
      </c>
      <c r="G416" s="10">
        <v>52.14</v>
      </c>
      <c r="H416" s="10">
        <f t="shared" si="9"/>
        <v>1.3425393172228615</v>
      </c>
      <c r="J416" s="15"/>
    </row>
    <row r="422" spans="8:9" x14ac:dyDescent="0.3">
      <c r="H422" s="10">
        <f>SUM(H3:H416)</f>
        <v>209.23961771338651</v>
      </c>
      <c r="I422">
        <f>COUNT(H3:H416)</f>
        <v>414</v>
      </c>
    </row>
  </sheetData>
  <autoFilter ref="A2:H420"/>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23"/>
  <sheetViews>
    <sheetView zoomScale="80" zoomScaleNormal="80" workbookViewId="0">
      <pane ySplit="2" topLeftCell="A233" activePane="bottomLeft" state="frozen"/>
      <selection pane="bottomLeft" activeCell="E371" sqref="E371"/>
    </sheetView>
  </sheetViews>
  <sheetFormatPr defaultRowHeight="14" x14ac:dyDescent="0.3"/>
  <cols>
    <col min="1" max="1" width="12.33203125" customWidth="1"/>
    <col min="2" max="2" width="5.33203125" customWidth="1"/>
    <col min="3" max="3" width="19.5" customWidth="1"/>
    <col min="8" max="8" width="7.5" customWidth="1"/>
  </cols>
  <sheetData>
    <row r="1" spans="1:11" x14ac:dyDescent="0.3">
      <c r="A1" s="40" t="s">
        <v>8</v>
      </c>
      <c r="B1" s="40" t="s">
        <v>0</v>
      </c>
      <c r="C1" s="40" t="s">
        <v>1</v>
      </c>
      <c r="D1" s="111" t="s">
        <v>578</v>
      </c>
      <c r="E1" s="40" t="s">
        <v>3</v>
      </c>
      <c r="F1" s="40" t="s">
        <v>4</v>
      </c>
      <c r="G1" s="49" t="s">
        <v>5</v>
      </c>
      <c r="H1" s="49" t="s">
        <v>6</v>
      </c>
    </row>
    <row r="2" spans="1:11" s="15" customFormat="1" x14ac:dyDescent="0.3">
      <c r="A2" s="40" t="s">
        <v>2930</v>
      </c>
      <c r="B2" s="40"/>
      <c r="C2" s="40"/>
      <c r="D2" s="111"/>
      <c r="E2" s="40"/>
      <c r="F2" s="40"/>
      <c r="G2" s="49"/>
      <c r="H2" s="49"/>
    </row>
    <row r="3" spans="1:11" x14ac:dyDescent="0.3">
      <c r="A3" s="19" t="s">
        <v>2749</v>
      </c>
      <c r="B3" s="62">
        <v>127</v>
      </c>
      <c r="C3" s="19" t="s">
        <v>2767</v>
      </c>
      <c r="D3" s="19">
        <v>11</v>
      </c>
      <c r="E3" s="19">
        <v>5</v>
      </c>
      <c r="F3" s="19">
        <v>2</v>
      </c>
      <c r="G3" s="19">
        <v>26.07</v>
      </c>
      <c r="H3" s="44">
        <f>(D3*F3)/G3</f>
        <v>0.84388185654008441</v>
      </c>
      <c r="J3" t="s">
        <v>2846</v>
      </c>
      <c r="K3" t="s">
        <v>2847</v>
      </c>
    </row>
    <row r="4" spans="1:11" x14ac:dyDescent="0.3">
      <c r="A4" s="19" t="s">
        <v>2749</v>
      </c>
      <c r="B4" s="62">
        <v>128</v>
      </c>
      <c r="C4" s="19" t="s">
        <v>65</v>
      </c>
      <c r="D4" s="19">
        <v>6</v>
      </c>
      <c r="E4" s="19">
        <v>5</v>
      </c>
      <c r="F4" s="19">
        <v>4</v>
      </c>
      <c r="G4" s="19">
        <v>26.07</v>
      </c>
      <c r="H4" s="44">
        <f t="shared" ref="H4:H67" si="0">(D4*F4)/G4</f>
        <v>0.92059838895281931</v>
      </c>
      <c r="J4" t="s">
        <v>2848</v>
      </c>
      <c r="K4" t="s">
        <v>2849</v>
      </c>
    </row>
    <row r="5" spans="1:11" x14ac:dyDescent="0.3">
      <c r="A5" s="19" t="s">
        <v>2750</v>
      </c>
      <c r="B5" s="62">
        <v>129</v>
      </c>
      <c r="C5" s="19" t="s">
        <v>2768</v>
      </c>
      <c r="D5" s="19">
        <v>5</v>
      </c>
      <c r="E5" s="19">
        <v>5</v>
      </c>
      <c r="F5" s="19">
        <v>2</v>
      </c>
      <c r="G5" s="19">
        <v>26.07</v>
      </c>
      <c r="H5" s="44">
        <f t="shared" si="0"/>
        <v>0.3835826620636747</v>
      </c>
      <c r="J5" t="s">
        <v>2850</v>
      </c>
      <c r="K5" t="s">
        <v>2851</v>
      </c>
    </row>
    <row r="6" spans="1:11" x14ac:dyDescent="0.3">
      <c r="A6" s="19" t="s">
        <v>2750</v>
      </c>
      <c r="B6" s="62">
        <v>130</v>
      </c>
      <c r="C6" s="19" t="s">
        <v>2769</v>
      </c>
      <c r="D6" s="19">
        <v>14</v>
      </c>
      <c r="E6" s="19">
        <v>5</v>
      </c>
      <c r="F6" s="19">
        <v>2</v>
      </c>
      <c r="G6" s="19">
        <v>26.07</v>
      </c>
      <c r="H6" s="44">
        <f t="shared" si="0"/>
        <v>1.0740314537782891</v>
      </c>
      <c r="J6" t="s">
        <v>2852</v>
      </c>
      <c r="K6" t="s">
        <v>2853</v>
      </c>
    </row>
    <row r="7" spans="1:11" x14ac:dyDescent="0.3">
      <c r="A7" s="19" t="s">
        <v>2750</v>
      </c>
      <c r="B7" s="62">
        <v>131</v>
      </c>
      <c r="C7" s="19" t="s">
        <v>2770</v>
      </c>
      <c r="D7" s="19">
        <v>11.2</v>
      </c>
      <c r="E7" s="19">
        <v>2</v>
      </c>
      <c r="F7" s="19">
        <v>3</v>
      </c>
      <c r="G7" s="19">
        <v>26.07</v>
      </c>
      <c r="H7" s="44">
        <f t="shared" si="0"/>
        <v>1.2888377445339467</v>
      </c>
      <c r="J7" t="s">
        <v>2854</v>
      </c>
      <c r="K7" t="s">
        <v>2855</v>
      </c>
    </row>
    <row r="8" spans="1:11" x14ac:dyDescent="0.3">
      <c r="A8" s="19" t="s">
        <v>2750</v>
      </c>
      <c r="B8" s="62">
        <v>132</v>
      </c>
      <c r="C8" s="19" t="s">
        <v>70</v>
      </c>
      <c r="D8" s="19">
        <v>14</v>
      </c>
      <c r="E8" s="19">
        <v>1</v>
      </c>
      <c r="F8" s="19">
        <v>3</v>
      </c>
      <c r="G8" s="19">
        <v>26.07</v>
      </c>
      <c r="H8" s="44">
        <f t="shared" si="0"/>
        <v>1.6110471806674338</v>
      </c>
      <c r="J8" t="s">
        <v>2856</v>
      </c>
      <c r="K8" t="s">
        <v>2857</v>
      </c>
    </row>
    <row r="9" spans="1:11" x14ac:dyDescent="0.3">
      <c r="A9" s="19" t="s">
        <v>2750</v>
      </c>
      <c r="B9" s="62">
        <v>133</v>
      </c>
      <c r="C9" s="19" t="s">
        <v>2771</v>
      </c>
      <c r="D9" s="19">
        <v>16</v>
      </c>
      <c r="E9" s="19"/>
      <c r="F9" s="19">
        <v>1</v>
      </c>
      <c r="G9" s="19">
        <v>26.07</v>
      </c>
      <c r="H9" s="44">
        <f t="shared" si="0"/>
        <v>0.61373225930187958</v>
      </c>
      <c r="J9" t="s">
        <v>2858</v>
      </c>
      <c r="K9" t="s">
        <v>2859</v>
      </c>
    </row>
    <row r="10" spans="1:11" x14ac:dyDescent="0.3">
      <c r="A10" s="19" t="s">
        <v>2750</v>
      </c>
      <c r="B10" s="62">
        <v>134</v>
      </c>
      <c r="C10" s="19" t="s">
        <v>242</v>
      </c>
      <c r="D10" s="19">
        <v>4.8</v>
      </c>
      <c r="E10" s="19">
        <v>3</v>
      </c>
      <c r="F10" s="19">
        <v>1</v>
      </c>
      <c r="G10" s="19">
        <v>52.14</v>
      </c>
      <c r="H10" s="44">
        <f t="shared" si="0"/>
        <v>9.2059838895281923E-2</v>
      </c>
      <c r="J10" t="s">
        <v>2860</v>
      </c>
      <c r="K10" t="s">
        <v>2861</v>
      </c>
    </row>
    <row r="11" spans="1:11" x14ac:dyDescent="0.3">
      <c r="A11" s="19" t="s">
        <v>2750</v>
      </c>
      <c r="B11" s="62">
        <v>135</v>
      </c>
      <c r="C11" s="19" t="s">
        <v>2772</v>
      </c>
      <c r="D11" s="19">
        <v>4</v>
      </c>
      <c r="E11" s="19">
        <v>3</v>
      </c>
      <c r="F11" s="19">
        <v>1</v>
      </c>
      <c r="G11" s="19">
        <v>52.14</v>
      </c>
      <c r="H11" s="44">
        <f t="shared" si="0"/>
        <v>7.6716532412734947E-2</v>
      </c>
      <c r="J11" t="s">
        <v>2860</v>
      </c>
      <c r="K11" t="s">
        <v>2862</v>
      </c>
    </row>
    <row r="12" spans="1:11" x14ac:dyDescent="0.3">
      <c r="A12" s="19" t="s">
        <v>2750</v>
      </c>
      <c r="B12" s="62">
        <v>136</v>
      </c>
      <c r="C12" s="19" t="s">
        <v>75</v>
      </c>
      <c r="D12" s="19">
        <v>12</v>
      </c>
      <c r="E12" s="19">
        <v>3</v>
      </c>
      <c r="F12" s="19">
        <v>2</v>
      </c>
      <c r="G12" s="19">
        <v>52.14</v>
      </c>
      <c r="H12" s="44">
        <f t="shared" si="0"/>
        <v>0.46029919447640966</v>
      </c>
      <c r="J12" t="s">
        <v>2863</v>
      </c>
      <c r="K12" t="s">
        <v>2864</v>
      </c>
    </row>
    <row r="13" spans="1:11" x14ac:dyDescent="0.3">
      <c r="A13" s="19" t="s">
        <v>2751</v>
      </c>
      <c r="B13" s="62">
        <v>137</v>
      </c>
      <c r="C13" s="19" t="s">
        <v>310</v>
      </c>
      <c r="D13" s="19"/>
      <c r="E13" s="19"/>
      <c r="F13" s="19">
        <v>1</v>
      </c>
      <c r="G13" s="19">
        <v>52.14</v>
      </c>
      <c r="H13" s="44">
        <f t="shared" si="0"/>
        <v>0</v>
      </c>
      <c r="J13" t="s">
        <v>2865</v>
      </c>
      <c r="K13" t="s">
        <v>2866</v>
      </c>
    </row>
    <row r="14" spans="1:11" x14ac:dyDescent="0.3">
      <c r="A14" s="19" t="s">
        <v>2751</v>
      </c>
      <c r="B14" s="62">
        <v>138</v>
      </c>
      <c r="C14" s="19" t="s">
        <v>2773</v>
      </c>
      <c r="D14" s="19">
        <v>20</v>
      </c>
      <c r="E14" s="19"/>
      <c r="F14" s="19">
        <v>1</v>
      </c>
      <c r="G14" s="19">
        <v>52.14</v>
      </c>
      <c r="H14" s="44">
        <f t="shared" si="0"/>
        <v>0.3835826620636747</v>
      </c>
      <c r="J14" t="s">
        <v>2867</v>
      </c>
      <c r="K14" t="s">
        <v>2868</v>
      </c>
    </row>
    <row r="15" spans="1:11" x14ac:dyDescent="0.3">
      <c r="A15" s="19" t="s">
        <v>2751</v>
      </c>
      <c r="B15" s="62">
        <v>139</v>
      </c>
      <c r="C15" s="19" t="s">
        <v>2774</v>
      </c>
      <c r="D15" s="19">
        <v>16.989999999999998</v>
      </c>
      <c r="E15" s="19"/>
      <c r="F15" s="19">
        <v>1</v>
      </c>
      <c r="G15" s="19">
        <v>52.14</v>
      </c>
      <c r="H15" s="44">
        <f t="shared" si="0"/>
        <v>0.32585347142309162</v>
      </c>
      <c r="J15" t="s">
        <v>2869</v>
      </c>
      <c r="K15" t="s">
        <v>2870</v>
      </c>
    </row>
    <row r="16" spans="1:11" x14ac:dyDescent="0.3">
      <c r="A16" s="19" t="s">
        <v>2751</v>
      </c>
      <c r="B16" s="62">
        <v>140</v>
      </c>
      <c r="C16" s="19" t="s">
        <v>2775</v>
      </c>
      <c r="D16" s="19">
        <v>1.2</v>
      </c>
      <c r="E16" s="19"/>
      <c r="F16" s="19">
        <v>1</v>
      </c>
      <c r="G16" s="19">
        <v>104.29</v>
      </c>
      <c r="H16" s="44">
        <f t="shared" si="0"/>
        <v>1.1506376450282864E-2</v>
      </c>
      <c r="J16" t="s">
        <v>2871</v>
      </c>
      <c r="K16" t="s">
        <v>2872</v>
      </c>
    </row>
    <row r="17" spans="1:11" x14ac:dyDescent="0.3">
      <c r="A17" s="19" t="s">
        <v>2751</v>
      </c>
      <c r="B17" s="62">
        <v>141</v>
      </c>
      <c r="C17" s="19" t="s">
        <v>84</v>
      </c>
      <c r="D17" s="19">
        <v>1.2</v>
      </c>
      <c r="E17" s="19"/>
      <c r="F17" s="19">
        <v>1</v>
      </c>
      <c r="G17" s="19">
        <v>104.29</v>
      </c>
      <c r="H17" s="44">
        <f t="shared" si="0"/>
        <v>1.1506376450282864E-2</v>
      </c>
      <c r="J17" t="s">
        <v>2871</v>
      </c>
      <c r="K17" t="s">
        <v>2873</v>
      </c>
    </row>
    <row r="18" spans="1:11" x14ac:dyDescent="0.3">
      <c r="A18" s="19" t="s">
        <v>2751</v>
      </c>
      <c r="B18" s="62">
        <v>142</v>
      </c>
      <c r="C18" s="19" t="s">
        <v>2766</v>
      </c>
      <c r="D18" s="19"/>
      <c r="E18" s="19"/>
      <c r="F18" s="19">
        <v>1</v>
      </c>
      <c r="G18" s="19">
        <v>104.29</v>
      </c>
      <c r="H18" s="44">
        <f t="shared" si="0"/>
        <v>0</v>
      </c>
      <c r="J18" t="s">
        <v>2874</v>
      </c>
      <c r="K18" t="s">
        <v>2875</v>
      </c>
    </row>
    <row r="19" spans="1:11" x14ac:dyDescent="0.3">
      <c r="A19" s="19" t="s">
        <v>2751</v>
      </c>
      <c r="B19" s="62">
        <v>143</v>
      </c>
      <c r="C19" s="19" t="s">
        <v>2776</v>
      </c>
      <c r="D19" s="19"/>
      <c r="E19" s="19"/>
      <c r="F19" s="19">
        <v>1</v>
      </c>
      <c r="G19" s="19">
        <v>52.14</v>
      </c>
      <c r="H19" s="44">
        <f t="shared" si="0"/>
        <v>0</v>
      </c>
      <c r="J19" t="s">
        <v>2876</v>
      </c>
      <c r="K19" t="s">
        <v>2877</v>
      </c>
    </row>
    <row r="20" spans="1:11" x14ac:dyDescent="0.3">
      <c r="A20" s="19" t="s">
        <v>2752</v>
      </c>
      <c r="B20" s="62">
        <v>144</v>
      </c>
      <c r="C20" s="19" t="s">
        <v>68</v>
      </c>
      <c r="D20" s="19">
        <v>12</v>
      </c>
      <c r="E20" s="19">
        <v>3</v>
      </c>
      <c r="F20" s="19">
        <v>2</v>
      </c>
      <c r="G20" s="19">
        <v>26.07</v>
      </c>
      <c r="H20" s="44">
        <f t="shared" si="0"/>
        <v>0.92059838895281931</v>
      </c>
      <c r="J20" t="s">
        <v>2878</v>
      </c>
      <c r="K20" t="s">
        <v>2879</v>
      </c>
    </row>
    <row r="21" spans="1:11" x14ac:dyDescent="0.3">
      <c r="A21" s="19" t="s">
        <v>2753</v>
      </c>
      <c r="B21" s="62">
        <v>145</v>
      </c>
      <c r="C21" s="19" t="s">
        <v>2777</v>
      </c>
      <c r="D21" s="19">
        <v>0</v>
      </c>
      <c r="E21" s="19"/>
      <c r="F21" s="19">
        <v>1</v>
      </c>
      <c r="G21" s="19">
        <v>52.14</v>
      </c>
      <c r="H21" s="44">
        <f t="shared" si="0"/>
        <v>0</v>
      </c>
      <c r="J21" t="s">
        <v>2880</v>
      </c>
      <c r="K21" t="s">
        <v>2881</v>
      </c>
    </row>
    <row r="22" spans="1:11" x14ac:dyDescent="0.3">
      <c r="A22" s="19" t="s">
        <v>2750</v>
      </c>
      <c r="B22" s="62">
        <v>146</v>
      </c>
      <c r="C22" s="19" t="s">
        <v>2778</v>
      </c>
      <c r="D22" s="19">
        <v>22</v>
      </c>
      <c r="E22" s="19"/>
      <c r="F22" s="19">
        <v>1</v>
      </c>
      <c r="G22" s="19">
        <v>52.14</v>
      </c>
      <c r="H22" s="44">
        <f t="shared" si="0"/>
        <v>0.4219409282700422</v>
      </c>
      <c r="J22" t="s">
        <v>2882</v>
      </c>
      <c r="K22" t="s">
        <v>2883</v>
      </c>
    </row>
    <row r="23" spans="1:11" x14ac:dyDescent="0.3">
      <c r="A23" s="19" t="s">
        <v>2754</v>
      </c>
      <c r="B23" s="62">
        <v>147</v>
      </c>
      <c r="C23" s="19" t="s">
        <v>2779</v>
      </c>
      <c r="D23" s="19">
        <v>14</v>
      </c>
      <c r="E23" s="19"/>
      <c r="F23" s="19">
        <v>1</v>
      </c>
      <c r="G23" s="19">
        <v>52.14</v>
      </c>
      <c r="H23" s="44">
        <f t="shared" si="0"/>
        <v>0.26850786344457228</v>
      </c>
      <c r="J23" t="s">
        <v>2884</v>
      </c>
      <c r="K23" t="s">
        <v>2885</v>
      </c>
    </row>
    <row r="24" spans="1:11" x14ac:dyDescent="0.3">
      <c r="A24" s="19" t="s">
        <v>2886</v>
      </c>
      <c r="B24" s="62">
        <v>156</v>
      </c>
      <c r="C24" s="19" t="s">
        <v>78</v>
      </c>
      <c r="D24" s="19">
        <v>12.99</v>
      </c>
      <c r="E24" s="19"/>
      <c r="F24" s="19">
        <v>1</v>
      </c>
      <c r="G24" s="19">
        <v>26.07</v>
      </c>
      <c r="H24" s="44">
        <f t="shared" si="0"/>
        <v>0.49827387802071349</v>
      </c>
      <c r="J24" t="s">
        <v>2900</v>
      </c>
      <c r="K24" t="s">
        <v>2912</v>
      </c>
    </row>
    <row r="25" spans="1:11" x14ac:dyDescent="0.3">
      <c r="A25" s="19" t="s">
        <v>2886</v>
      </c>
      <c r="B25" s="62">
        <v>157</v>
      </c>
      <c r="C25" s="19" t="s">
        <v>311</v>
      </c>
      <c r="D25" s="19">
        <v>40</v>
      </c>
      <c r="E25" s="19"/>
      <c r="F25" s="19">
        <v>1</v>
      </c>
      <c r="G25" s="19">
        <v>13.04</v>
      </c>
      <c r="H25" s="44">
        <f t="shared" si="0"/>
        <v>3.0674846625766872</v>
      </c>
      <c r="J25" t="s">
        <v>2901</v>
      </c>
      <c r="K25" t="s">
        <v>2913</v>
      </c>
    </row>
    <row r="26" spans="1:11" x14ac:dyDescent="0.3">
      <c r="A26" s="19" t="s">
        <v>2886</v>
      </c>
      <c r="B26" s="62">
        <v>158</v>
      </c>
      <c r="C26" s="19" t="s">
        <v>79</v>
      </c>
      <c r="D26" s="19">
        <v>5.25</v>
      </c>
      <c r="E26" s="19"/>
      <c r="F26" s="19">
        <v>1</v>
      </c>
      <c r="G26" s="19">
        <v>52.14</v>
      </c>
      <c r="H26" s="44">
        <f t="shared" si="0"/>
        <v>0.10069044879171461</v>
      </c>
      <c r="J26" t="s">
        <v>2902</v>
      </c>
      <c r="K26" t="s">
        <v>2914</v>
      </c>
    </row>
    <row r="27" spans="1:11" x14ac:dyDescent="0.3">
      <c r="A27" s="19" t="s">
        <v>2886</v>
      </c>
      <c r="B27" s="62">
        <v>159</v>
      </c>
      <c r="C27" s="19" t="s">
        <v>2892</v>
      </c>
      <c r="D27" s="19">
        <v>12</v>
      </c>
      <c r="E27" s="19"/>
      <c r="F27" s="19">
        <v>1</v>
      </c>
      <c r="G27" s="19">
        <v>52.14</v>
      </c>
      <c r="H27" s="44">
        <f t="shared" si="0"/>
        <v>0.23014959723820483</v>
      </c>
      <c r="J27" t="s">
        <v>2903</v>
      </c>
      <c r="K27" t="s">
        <v>2915</v>
      </c>
    </row>
    <row r="28" spans="1:11" x14ac:dyDescent="0.3">
      <c r="A28" s="19" t="s">
        <v>2271</v>
      </c>
      <c r="B28" s="62">
        <v>337</v>
      </c>
      <c r="C28" s="19" t="s">
        <v>394</v>
      </c>
      <c r="D28" s="19">
        <v>55</v>
      </c>
      <c r="E28" s="19"/>
      <c r="F28" s="19">
        <v>1</v>
      </c>
      <c r="G28" s="19">
        <v>521.42999999999995</v>
      </c>
      <c r="H28" s="44">
        <f t="shared" si="0"/>
        <v>0.10547916307078611</v>
      </c>
      <c r="J28" t="s">
        <v>3165</v>
      </c>
      <c r="K28" t="s">
        <v>3348</v>
      </c>
    </row>
    <row r="29" spans="1:11" x14ac:dyDescent="0.3">
      <c r="A29" s="19" t="s">
        <v>2271</v>
      </c>
      <c r="B29" s="62">
        <v>338</v>
      </c>
      <c r="C29" s="19" t="s">
        <v>2982</v>
      </c>
      <c r="D29" s="19">
        <v>3.49</v>
      </c>
      <c r="E29" s="19"/>
      <c r="F29" s="19">
        <v>2</v>
      </c>
      <c r="G29" s="19">
        <v>13.04</v>
      </c>
      <c r="H29" s="44">
        <f t="shared" si="0"/>
        <v>0.53527607361963192</v>
      </c>
      <c r="J29" t="s">
        <v>3166</v>
      </c>
      <c r="K29" t="s">
        <v>3349</v>
      </c>
    </row>
    <row r="30" spans="1:11" x14ac:dyDescent="0.3">
      <c r="A30" s="19" t="s">
        <v>2931</v>
      </c>
      <c r="B30" s="62">
        <v>339</v>
      </c>
      <c r="C30" s="19" t="s">
        <v>401</v>
      </c>
      <c r="D30" s="19">
        <v>3.15</v>
      </c>
      <c r="E30" s="19"/>
      <c r="F30" s="19">
        <v>3</v>
      </c>
      <c r="G30" s="19">
        <v>104.29</v>
      </c>
      <c r="H30" s="44">
        <f t="shared" si="0"/>
        <v>9.0612714545977552E-2</v>
      </c>
      <c r="J30" t="s">
        <v>3167</v>
      </c>
      <c r="K30" t="s">
        <v>3350</v>
      </c>
    </row>
    <row r="31" spans="1:11" x14ac:dyDescent="0.3">
      <c r="A31" s="19" t="s">
        <v>2931</v>
      </c>
      <c r="B31" s="62">
        <v>340</v>
      </c>
      <c r="C31" s="19" t="s">
        <v>402</v>
      </c>
      <c r="D31" s="19">
        <v>2.1</v>
      </c>
      <c r="E31" s="19"/>
      <c r="F31" s="19">
        <v>2</v>
      </c>
      <c r="G31" s="19">
        <v>8.69</v>
      </c>
      <c r="H31" s="44">
        <f t="shared" si="0"/>
        <v>0.48331415420023022</v>
      </c>
      <c r="J31" t="s">
        <v>3168</v>
      </c>
      <c r="K31" t="s">
        <v>3351</v>
      </c>
    </row>
    <row r="32" spans="1:11" x14ac:dyDescent="0.3">
      <c r="A32" s="19" t="s">
        <v>2931</v>
      </c>
      <c r="B32" s="62">
        <v>341</v>
      </c>
      <c r="C32" s="19" t="s">
        <v>2983</v>
      </c>
      <c r="D32" s="19">
        <v>32.99</v>
      </c>
      <c r="E32" s="19">
        <v>2</v>
      </c>
      <c r="F32" s="19">
        <v>1</v>
      </c>
      <c r="G32" s="19">
        <v>156.43</v>
      </c>
      <c r="H32" s="44">
        <f t="shared" si="0"/>
        <v>0.21089305120501184</v>
      </c>
      <c r="J32" t="s">
        <v>3169</v>
      </c>
      <c r="K32" t="s">
        <v>3352</v>
      </c>
    </row>
    <row r="33" spans="1:11" x14ac:dyDescent="0.3">
      <c r="A33" s="19" t="s">
        <v>2357</v>
      </c>
      <c r="B33" s="62">
        <v>342</v>
      </c>
      <c r="C33" s="19" t="s">
        <v>2984</v>
      </c>
      <c r="D33" s="19">
        <v>5.25</v>
      </c>
      <c r="E33" s="19"/>
      <c r="F33" s="19">
        <v>1</v>
      </c>
      <c r="G33" s="19">
        <v>17</v>
      </c>
      <c r="H33" s="44">
        <f t="shared" si="0"/>
        <v>0.30882352941176472</v>
      </c>
      <c r="J33" t="s">
        <v>3170</v>
      </c>
      <c r="K33" t="s">
        <v>3353</v>
      </c>
    </row>
    <row r="34" spans="1:11" x14ac:dyDescent="0.3">
      <c r="A34" s="19" t="s">
        <v>2357</v>
      </c>
      <c r="B34" s="62">
        <v>343</v>
      </c>
      <c r="C34" s="19" t="s">
        <v>2985</v>
      </c>
      <c r="D34" s="19">
        <v>1.42</v>
      </c>
      <c r="E34" s="19"/>
      <c r="F34" s="19">
        <v>1</v>
      </c>
      <c r="G34" s="19">
        <v>24</v>
      </c>
      <c r="H34" s="44">
        <f t="shared" si="0"/>
        <v>5.9166666666666666E-2</v>
      </c>
      <c r="J34" t="s">
        <v>3171</v>
      </c>
      <c r="K34" t="s">
        <v>3286</v>
      </c>
    </row>
    <row r="35" spans="1:11" x14ac:dyDescent="0.3">
      <c r="A35" s="19" t="s">
        <v>2365</v>
      </c>
      <c r="B35" s="62">
        <v>344</v>
      </c>
      <c r="C35" s="19" t="s">
        <v>2986</v>
      </c>
      <c r="D35" s="19">
        <v>12</v>
      </c>
      <c r="E35" s="19"/>
      <c r="F35" s="19">
        <v>2</v>
      </c>
      <c r="G35" s="19">
        <v>104.29</v>
      </c>
      <c r="H35" s="44">
        <f t="shared" si="0"/>
        <v>0.23012752900565728</v>
      </c>
      <c r="J35" t="s">
        <v>3172</v>
      </c>
      <c r="K35" t="s">
        <v>3354</v>
      </c>
    </row>
    <row r="36" spans="1:11" x14ac:dyDescent="0.3">
      <c r="A36" s="19" t="s">
        <v>2365</v>
      </c>
      <c r="B36" s="62">
        <v>345</v>
      </c>
      <c r="C36" s="19" t="s">
        <v>2987</v>
      </c>
      <c r="D36" s="19">
        <v>4.5</v>
      </c>
      <c r="E36" s="19"/>
      <c r="F36" s="19">
        <v>1</v>
      </c>
      <c r="G36" s="19">
        <v>104.29</v>
      </c>
      <c r="H36" s="44">
        <f t="shared" si="0"/>
        <v>4.3148911688560741E-2</v>
      </c>
      <c r="J36" t="s">
        <v>3173</v>
      </c>
      <c r="K36" t="s">
        <v>3355</v>
      </c>
    </row>
    <row r="37" spans="1:11" x14ac:dyDescent="0.3">
      <c r="A37" s="19" t="s">
        <v>2365</v>
      </c>
      <c r="B37" s="62">
        <v>346</v>
      </c>
      <c r="C37" s="19" t="s">
        <v>2988</v>
      </c>
      <c r="D37" s="19">
        <v>1.2</v>
      </c>
      <c r="E37" s="19">
        <v>2</v>
      </c>
      <c r="F37" s="19">
        <v>1</v>
      </c>
      <c r="G37" s="19">
        <v>260.70999999999998</v>
      </c>
      <c r="H37" s="44">
        <f t="shared" si="0"/>
        <v>4.6028153887461166E-3</v>
      </c>
      <c r="J37" t="s">
        <v>3174</v>
      </c>
      <c r="K37" t="s">
        <v>3356</v>
      </c>
    </row>
    <row r="38" spans="1:11" x14ac:dyDescent="0.3">
      <c r="A38" s="19" t="s">
        <v>2424</v>
      </c>
      <c r="B38" s="62">
        <v>347</v>
      </c>
      <c r="C38" s="19" t="s">
        <v>395</v>
      </c>
      <c r="D38" s="19">
        <v>105.74</v>
      </c>
      <c r="E38" s="19"/>
      <c r="F38" s="19">
        <v>1</v>
      </c>
      <c r="G38" s="19">
        <v>521.42999999999995</v>
      </c>
      <c r="H38" s="44">
        <f t="shared" si="0"/>
        <v>0.20278848551099862</v>
      </c>
      <c r="J38" t="s">
        <v>3175</v>
      </c>
      <c r="K38" t="s">
        <v>3357</v>
      </c>
    </row>
    <row r="39" spans="1:11" x14ac:dyDescent="0.3">
      <c r="A39" s="19" t="s">
        <v>2424</v>
      </c>
      <c r="B39" s="62">
        <v>348</v>
      </c>
      <c r="C39" s="19" t="s">
        <v>396</v>
      </c>
      <c r="D39" s="19">
        <v>69</v>
      </c>
      <c r="E39" s="19"/>
      <c r="F39" s="19">
        <v>1</v>
      </c>
      <c r="G39" s="19">
        <v>156.43</v>
      </c>
      <c r="H39" s="44">
        <f t="shared" si="0"/>
        <v>0.44109186217477464</v>
      </c>
      <c r="J39" t="s">
        <v>3176</v>
      </c>
      <c r="K39" t="s">
        <v>3358</v>
      </c>
    </row>
    <row r="40" spans="1:11" x14ac:dyDescent="0.3">
      <c r="A40" s="19" t="s">
        <v>2424</v>
      </c>
      <c r="B40" s="62">
        <v>349</v>
      </c>
      <c r="C40" s="19" t="s">
        <v>2989</v>
      </c>
      <c r="D40" s="19">
        <v>19.989999999999998</v>
      </c>
      <c r="E40" s="19"/>
      <c r="F40" s="19">
        <v>4</v>
      </c>
      <c r="G40" s="19">
        <v>52.14</v>
      </c>
      <c r="H40" s="44">
        <f t="shared" si="0"/>
        <v>1.5335634829305713</v>
      </c>
      <c r="J40" t="s">
        <v>3177</v>
      </c>
      <c r="K40" t="s">
        <v>3359</v>
      </c>
    </row>
    <row r="41" spans="1:11" x14ac:dyDescent="0.3">
      <c r="A41" s="19" t="s">
        <v>2424</v>
      </c>
      <c r="B41" s="62">
        <v>350</v>
      </c>
      <c r="C41" s="19" t="s">
        <v>2990</v>
      </c>
      <c r="D41" s="19">
        <v>4.49</v>
      </c>
      <c r="E41" s="19"/>
      <c r="F41" s="19">
        <v>2</v>
      </c>
      <c r="G41" s="19">
        <v>156.43</v>
      </c>
      <c r="H41" s="44">
        <f t="shared" si="0"/>
        <v>5.7405868439557632E-2</v>
      </c>
      <c r="J41" t="s">
        <v>3178</v>
      </c>
      <c r="K41" t="s">
        <v>3360</v>
      </c>
    </row>
    <row r="42" spans="1:11" x14ac:dyDescent="0.3">
      <c r="A42" s="19" t="s">
        <v>2424</v>
      </c>
      <c r="B42" s="62">
        <v>351</v>
      </c>
      <c r="C42" s="19" t="s">
        <v>2991</v>
      </c>
      <c r="D42" s="19">
        <v>19.989999999999998</v>
      </c>
      <c r="E42" s="19"/>
      <c r="F42" s="19">
        <v>1</v>
      </c>
      <c r="G42" s="19">
        <v>104.29</v>
      </c>
      <c r="H42" s="44">
        <f t="shared" si="0"/>
        <v>0.19167705436762869</v>
      </c>
      <c r="J42" t="s">
        <v>3179</v>
      </c>
      <c r="K42" t="s">
        <v>3361</v>
      </c>
    </row>
    <row r="43" spans="1:11" x14ac:dyDescent="0.3">
      <c r="A43" s="19" t="s">
        <v>2424</v>
      </c>
      <c r="B43" s="62">
        <v>352</v>
      </c>
      <c r="C43" s="19" t="s">
        <v>2992</v>
      </c>
      <c r="D43" s="19">
        <v>9.99</v>
      </c>
      <c r="E43" s="19">
        <v>2</v>
      </c>
      <c r="F43" s="19">
        <v>1</v>
      </c>
      <c r="G43" s="19">
        <v>156.43</v>
      </c>
      <c r="H43" s="44">
        <f t="shared" si="0"/>
        <v>6.386243048008694E-2</v>
      </c>
      <c r="J43" t="s">
        <v>3180</v>
      </c>
      <c r="K43" t="s">
        <v>3362</v>
      </c>
    </row>
    <row r="44" spans="1:11" x14ac:dyDescent="0.3">
      <c r="A44" s="19" t="s">
        <v>2424</v>
      </c>
      <c r="B44" s="62">
        <v>353</v>
      </c>
      <c r="C44" s="19" t="s">
        <v>2993</v>
      </c>
      <c r="D44" s="19">
        <v>12.5</v>
      </c>
      <c r="E44" s="19">
        <v>2</v>
      </c>
      <c r="F44" s="19">
        <v>2</v>
      </c>
      <c r="G44" s="19">
        <v>156.43</v>
      </c>
      <c r="H44" s="44">
        <f t="shared" si="0"/>
        <v>0.15981589209230965</v>
      </c>
      <c r="J44" t="s">
        <v>3181</v>
      </c>
      <c r="K44" t="s">
        <v>3363</v>
      </c>
    </row>
    <row r="45" spans="1:11" x14ac:dyDescent="0.3">
      <c r="A45" s="19" t="s">
        <v>2424</v>
      </c>
      <c r="B45" s="62">
        <v>354</v>
      </c>
      <c r="C45" s="19" t="s">
        <v>334</v>
      </c>
      <c r="D45" s="19">
        <v>129</v>
      </c>
      <c r="E45" s="19"/>
      <c r="F45" s="19">
        <v>1</v>
      </c>
      <c r="G45" s="19">
        <v>521.42999999999995</v>
      </c>
      <c r="H45" s="44">
        <f t="shared" si="0"/>
        <v>0.24739658247511653</v>
      </c>
      <c r="J45" t="s">
        <v>3182</v>
      </c>
      <c r="K45" t="s">
        <v>3364</v>
      </c>
    </row>
    <row r="46" spans="1:11" x14ac:dyDescent="0.3">
      <c r="A46" s="19" t="s">
        <v>2424</v>
      </c>
      <c r="B46" s="62">
        <v>355</v>
      </c>
      <c r="C46" s="19" t="s">
        <v>2994</v>
      </c>
      <c r="D46" s="19">
        <v>11.17</v>
      </c>
      <c r="E46" s="19"/>
      <c r="F46" s="19">
        <v>1</v>
      </c>
      <c r="G46" s="19">
        <v>521.42999999999995</v>
      </c>
      <c r="H46" s="44">
        <f t="shared" si="0"/>
        <v>2.1421859118194199E-2</v>
      </c>
      <c r="J46" t="s">
        <v>3183</v>
      </c>
      <c r="K46" t="s">
        <v>3365</v>
      </c>
    </row>
    <row r="47" spans="1:11" x14ac:dyDescent="0.3">
      <c r="A47" s="19" t="s">
        <v>2424</v>
      </c>
      <c r="B47" s="62">
        <v>356</v>
      </c>
      <c r="C47" s="19" t="s">
        <v>2995</v>
      </c>
      <c r="D47" s="19">
        <v>4.6900000000000004</v>
      </c>
      <c r="E47" s="19">
        <v>2</v>
      </c>
      <c r="F47" s="19">
        <v>1</v>
      </c>
      <c r="G47" s="19">
        <v>260.70999999999998</v>
      </c>
      <c r="H47" s="44">
        <f t="shared" si="0"/>
        <v>1.7989336811016075E-2</v>
      </c>
      <c r="J47" t="s">
        <v>3184</v>
      </c>
      <c r="K47" t="s">
        <v>3366</v>
      </c>
    </row>
    <row r="48" spans="1:11" x14ac:dyDescent="0.3">
      <c r="A48" s="19" t="s">
        <v>2424</v>
      </c>
      <c r="B48" s="62">
        <v>357</v>
      </c>
      <c r="C48" s="19" t="s">
        <v>2996</v>
      </c>
      <c r="D48" s="19">
        <v>11.17</v>
      </c>
      <c r="E48" s="19">
        <v>2</v>
      </c>
      <c r="F48" s="19">
        <v>1</v>
      </c>
      <c r="G48" s="19">
        <v>260.70999999999998</v>
      </c>
      <c r="H48" s="44">
        <f t="shared" si="0"/>
        <v>4.2844539910245102E-2</v>
      </c>
      <c r="J48" t="s">
        <v>3185</v>
      </c>
      <c r="K48" t="s">
        <v>3365</v>
      </c>
    </row>
    <row r="49" spans="1:11" x14ac:dyDescent="0.3">
      <c r="A49" s="19" t="s">
        <v>397</v>
      </c>
      <c r="B49" s="62">
        <v>380</v>
      </c>
      <c r="C49" s="19" t="s">
        <v>397</v>
      </c>
      <c r="D49" s="19"/>
      <c r="E49" s="19"/>
      <c r="F49" s="19">
        <v>1</v>
      </c>
      <c r="G49" s="19">
        <v>1</v>
      </c>
      <c r="H49" s="44">
        <f t="shared" si="0"/>
        <v>0</v>
      </c>
      <c r="J49" t="s">
        <v>3387</v>
      </c>
    </row>
    <row r="50" spans="1:11" x14ac:dyDescent="0.3">
      <c r="A50" s="19" t="s">
        <v>3395</v>
      </c>
      <c r="B50" s="62">
        <v>417</v>
      </c>
      <c r="C50" s="19" t="s">
        <v>3403</v>
      </c>
      <c r="D50" s="19"/>
      <c r="E50" s="19"/>
      <c r="F50" s="19">
        <v>1</v>
      </c>
      <c r="G50" s="19">
        <v>13.04</v>
      </c>
      <c r="H50" s="44">
        <f t="shared" si="0"/>
        <v>0</v>
      </c>
      <c r="J50" t="s">
        <v>3491</v>
      </c>
    </row>
    <row r="51" spans="1:11" x14ac:dyDescent="0.3">
      <c r="A51" s="19" t="s">
        <v>3395</v>
      </c>
      <c r="B51" s="62">
        <v>418</v>
      </c>
      <c r="C51" s="19" t="s">
        <v>929</v>
      </c>
      <c r="D51" s="19">
        <v>7</v>
      </c>
      <c r="E51" s="19"/>
      <c r="F51" s="19">
        <v>1</v>
      </c>
      <c r="G51" s="19">
        <v>52.14</v>
      </c>
      <c r="H51" s="44">
        <f t="shared" si="0"/>
        <v>0.13425393172228614</v>
      </c>
      <c r="J51" t="s">
        <v>3492</v>
      </c>
      <c r="K51" t="s">
        <v>3493</v>
      </c>
    </row>
    <row r="52" spans="1:11" x14ac:dyDescent="0.3">
      <c r="A52" s="19" t="s">
        <v>3395</v>
      </c>
      <c r="B52" s="62">
        <v>419</v>
      </c>
      <c r="C52" s="19" t="s">
        <v>3404</v>
      </c>
      <c r="D52" s="19">
        <v>1</v>
      </c>
      <c r="E52" s="19"/>
      <c r="F52" s="19">
        <v>1</v>
      </c>
      <c r="G52" s="19">
        <v>13.04</v>
      </c>
      <c r="H52" s="44">
        <f t="shared" si="0"/>
        <v>7.6687116564417179E-2</v>
      </c>
      <c r="J52" t="s">
        <v>3494</v>
      </c>
      <c r="K52" t="s">
        <v>3495</v>
      </c>
    </row>
    <row r="53" spans="1:11" x14ac:dyDescent="0.3">
      <c r="A53" s="19" t="s">
        <v>3395</v>
      </c>
      <c r="B53" s="62">
        <v>420</v>
      </c>
      <c r="C53" s="19" t="s">
        <v>3405</v>
      </c>
      <c r="D53" s="19">
        <v>2</v>
      </c>
      <c r="E53" s="19"/>
      <c r="F53" s="19">
        <v>1</v>
      </c>
      <c r="G53" s="19">
        <v>26.07</v>
      </c>
      <c r="H53" s="44">
        <f t="shared" si="0"/>
        <v>7.6716532412734947E-2</v>
      </c>
      <c r="J53" t="s">
        <v>3496</v>
      </c>
      <c r="K53" t="s">
        <v>3497</v>
      </c>
    </row>
    <row r="54" spans="1:11" x14ac:dyDescent="0.3">
      <c r="A54" s="19" t="s">
        <v>3395</v>
      </c>
      <c r="B54" s="62">
        <v>421</v>
      </c>
      <c r="C54" s="19" t="s">
        <v>3406</v>
      </c>
      <c r="D54" s="19">
        <v>1</v>
      </c>
      <c r="E54" s="19"/>
      <c r="F54" s="19">
        <v>1</v>
      </c>
      <c r="G54" s="19">
        <v>4.3499999999999996</v>
      </c>
      <c r="H54" s="44">
        <f t="shared" si="0"/>
        <v>0.22988505747126439</v>
      </c>
      <c r="J54" t="s">
        <v>3498</v>
      </c>
      <c r="K54" t="s">
        <v>3499</v>
      </c>
    </row>
    <row r="55" spans="1:11" x14ac:dyDescent="0.3">
      <c r="A55" s="19" t="s">
        <v>3395</v>
      </c>
      <c r="B55" s="62">
        <v>422</v>
      </c>
      <c r="C55" s="19" t="s">
        <v>3407</v>
      </c>
      <c r="D55" s="19">
        <v>1</v>
      </c>
      <c r="E55" s="19"/>
      <c r="F55" s="19">
        <v>1</v>
      </c>
      <c r="G55" s="19">
        <v>8.69</v>
      </c>
      <c r="H55" s="44">
        <f t="shared" si="0"/>
        <v>0.11507479861910243</v>
      </c>
      <c r="J55" t="s">
        <v>3500</v>
      </c>
      <c r="K55" t="s">
        <v>3501</v>
      </c>
    </row>
    <row r="56" spans="1:11" x14ac:dyDescent="0.3">
      <c r="A56" s="19" t="s">
        <v>3395</v>
      </c>
      <c r="B56" s="62">
        <v>423</v>
      </c>
      <c r="C56" s="19" t="s">
        <v>3408</v>
      </c>
      <c r="D56" s="19">
        <v>1</v>
      </c>
      <c r="E56" s="19"/>
      <c r="F56" s="19">
        <v>1</v>
      </c>
      <c r="G56" s="19">
        <v>13.04</v>
      </c>
      <c r="H56" s="44">
        <f t="shared" si="0"/>
        <v>7.6687116564417179E-2</v>
      </c>
      <c r="J56" t="s">
        <v>3502</v>
      </c>
      <c r="K56" t="s">
        <v>3503</v>
      </c>
    </row>
    <row r="57" spans="1:11" x14ac:dyDescent="0.3">
      <c r="A57" s="19" t="s">
        <v>3395</v>
      </c>
      <c r="B57" s="62">
        <v>424</v>
      </c>
      <c r="C57" s="19" t="s">
        <v>281</v>
      </c>
      <c r="D57" s="19">
        <v>0.69</v>
      </c>
      <c r="E57" s="19">
        <v>2</v>
      </c>
      <c r="F57" s="19">
        <v>1</v>
      </c>
      <c r="G57" s="19">
        <v>6</v>
      </c>
      <c r="H57" s="44">
        <f t="shared" si="0"/>
        <v>0.11499999999999999</v>
      </c>
      <c r="J57" t="s">
        <v>3504</v>
      </c>
      <c r="K57" t="s">
        <v>3505</v>
      </c>
    </row>
    <row r="58" spans="1:11" x14ac:dyDescent="0.3">
      <c r="A58" s="19" t="s">
        <v>3395</v>
      </c>
      <c r="B58" s="62">
        <v>425</v>
      </c>
      <c r="C58" s="19" t="s">
        <v>1461</v>
      </c>
      <c r="D58" s="19">
        <v>2.99</v>
      </c>
      <c r="E58" s="19"/>
      <c r="F58" s="19">
        <v>1</v>
      </c>
      <c r="G58" s="19">
        <v>260.70999999999998</v>
      </c>
      <c r="H58" s="44">
        <f t="shared" si="0"/>
        <v>1.1468681676959075E-2</v>
      </c>
      <c r="J58" t="s">
        <v>3506</v>
      </c>
      <c r="K58" t="s">
        <v>3507</v>
      </c>
    </row>
    <row r="59" spans="1:11" x14ac:dyDescent="0.3">
      <c r="A59" s="19" t="s">
        <v>3395</v>
      </c>
      <c r="B59" s="62">
        <v>426</v>
      </c>
      <c r="C59" s="19" t="s">
        <v>400</v>
      </c>
      <c r="D59" s="19">
        <v>3.14</v>
      </c>
      <c r="E59" s="19">
        <v>44</v>
      </c>
      <c r="F59" s="19">
        <v>2</v>
      </c>
      <c r="G59" s="19">
        <v>1.6</v>
      </c>
      <c r="H59" s="44">
        <f t="shared" si="0"/>
        <v>3.9249999999999998</v>
      </c>
      <c r="J59" t="s">
        <v>3508</v>
      </c>
      <c r="K59" t="s">
        <v>3509</v>
      </c>
    </row>
    <row r="60" spans="1:11" x14ac:dyDescent="0.3">
      <c r="A60" s="19" t="s">
        <v>3395</v>
      </c>
      <c r="B60" s="62">
        <v>427</v>
      </c>
      <c r="C60" s="19" t="s">
        <v>399</v>
      </c>
      <c r="D60" s="19">
        <v>9</v>
      </c>
      <c r="E60" s="19">
        <v>12</v>
      </c>
      <c r="F60" s="19">
        <v>3</v>
      </c>
      <c r="G60" s="19">
        <v>52.14</v>
      </c>
      <c r="H60" s="44">
        <f t="shared" si="0"/>
        <v>0.51783659378596092</v>
      </c>
      <c r="J60" t="s">
        <v>3510</v>
      </c>
      <c r="K60" t="s">
        <v>3511</v>
      </c>
    </row>
    <row r="61" spans="1:11" x14ac:dyDescent="0.3">
      <c r="A61" s="19" t="s">
        <v>3395</v>
      </c>
      <c r="B61" s="62">
        <v>428</v>
      </c>
      <c r="C61" s="19" t="s">
        <v>3409</v>
      </c>
      <c r="D61" s="19">
        <v>0.55000000000000004</v>
      </c>
      <c r="E61" s="19">
        <v>64</v>
      </c>
      <c r="F61" s="19">
        <v>3</v>
      </c>
      <c r="G61" s="19">
        <v>1</v>
      </c>
      <c r="H61" s="44">
        <f t="shared" si="0"/>
        <v>1.6500000000000001</v>
      </c>
      <c r="J61" t="s">
        <v>3512</v>
      </c>
      <c r="K61" t="s">
        <v>3513</v>
      </c>
    </row>
    <row r="62" spans="1:11" x14ac:dyDescent="0.3">
      <c r="A62" s="19" t="s">
        <v>3395</v>
      </c>
      <c r="B62" s="62">
        <v>429</v>
      </c>
      <c r="C62" s="19" t="s">
        <v>3410</v>
      </c>
      <c r="D62" s="19">
        <v>1.6</v>
      </c>
      <c r="E62" s="19">
        <v>150</v>
      </c>
      <c r="F62" s="19">
        <v>1</v>
      </c>
      <c r="G62" s="19">
        <v>2.5</v>
      </c>
      <c r="H62" s="44">
        <f t="shared" si="0"/>
        <v>0.64</v>
      </c>
      <c r="J62" t="s">
        <v>3514</v>
      </c>
      <c r="K62" t="s">
        <v>3515</v>
      </c>
    </row>
    <row r="63" spans="1:11" x14ac:dyDescent="0.3">
      <c r="A63" s="19" t="s">
        <v>3396</v>
      </c>
      <c r="B63" s="62">
        <v>430</v>
      </c>
      <c r="C63" s="19" t="s">
        <v>3411</v>
      </c>
      <c r="D63" s="19">
        <v>5.99</v>
      </c>
      <c r="E63" s="19"/>
      <c r="F63" s="19">
        <v>1</v>
      </c>
      <c r="G63" s="19">
        <v>26.07</v>
      </c>
      <c r="H63" s="44">
        <f t="shared" si="0"/>
        <v>0.22976601457614115</v>
      </c>
      <c r="J63" t="s">
        <v>3516</v>
      </c>
      <c r="K63" t="s">
        <v>3517</v>
      </c>
    </row>
    <row r="64" spans="1:11" x14ac:dyDescent="0.3">
      <c r="A64" s="19" t="s">
        <v>3396</v>
      </c>
      <c r="B64" s="62">
        <v>431</v>
      </c>
      <c r="C64" s="19" t="s">
        <v>3411</v>
      </c>
      <c r="D64" s="19">
        <v>2.99</v>
      </c>
      <c r="E64" s="19"/>
      <c r="F64" s="19">
        <v>1</v>
      </c>
      <c r="G64" s="19">
        <v>26.07</v>
      </c>
      <c r="H64" s="44">
        <f t="shared" si="0"/>
        <v>0.11469121595703875</v>
      </c>
      <c r="J64" t="s">
        <v>3518</v>
      </c>
      <c r="K64" t="s">
        <v>3519</v>
      </c>
    </row>
    <row r="65" spans="1:11" x14ac:dyDescent="0.3">
      <c r="A65" s="19" t="s">
        <v>3396</v>
      </c>
      <c r="B65" s="62">
        <v>432</v>
      </c>
      <c r="C65" s="19" t="s">
        <v>198</v>
      </c>
      <c r="D65" s="19">
        <v>0.55000000000000004</v>
      </c>
      <c r="E65" s="19">
        <v>200</v>
      </c>
      <c r="F65" s="19">
        <v>1</v>
      </c>
      <c r="G65" s="19">
        <v>26.07</v>
      </c>
      <c r="H65" s="44">
        <f t="shared" si="0"/>
        <v>2.1097046413502112E-2</v>
      </c>
      <c r="J65" t="s">
        <v>3520</v>
      </c>
      <c r="K65" t="s">
        <v>3521</v>
      </c>
    </row>
    <row r="66" spans="1:11" x14ac:dyDescent="0.3">
      <c r="A66" s="19" t="s">
        <v>3396</v>
      </c>
      <c r="B66" s="62">
        <v>433</v>
      </c>
      <c r="C66" s="19" t="s">
        <v>3412</v>
      </c>
      <c r="D66" s="19">
        <v>4.1900000000000004</v>
      </c>
      <c r="E66" s="19">
        <v>2</v>
      </c>
      <c r="F66" s="19">
        <v>3</v>
      </c>
      <c r="G66" s="19">
        <v>52.14</v>
      </c>
      <c r="H66" s="44">
        <f t="shared" si="0"/>
        <v>0.24108170310701957</v>
      </c>
      <c r="J66" t="s">
        <v>3522</v>
      </c>
      <c r="K66" t="s">
        <v>3523</v>
      </c>
    </row>
    <row r="67" spans="1:11" x14ac:dyDescent="0.3">
      <c r="A67" s="19" t="s">
        <v>3396</v>
      </c>
      <c r="B67" s="62">
        <v>434</v>
      </c>
      <c r="C67" s="19" t="s">
        <v>398</v>
      </c>
      <c r="D67" s="19">
        <v>5.75</v>
      </c>
      <c r="E67" s="19">
        <v>2</v>
      </c>
      <c r="F67" s="19">
        <v>6</v>
      </c>
      <c r="G67" s="19">
        <v>52.14</v>
      </c>
      <c r="H67" s="44">
        <f t="shared" si="0"/>
        <v>0.66168009205983891</v>
      </c>
      <c r="J67" t="s">
        <v>3524</v>
      </c>
      <c r="K67" t="s">
        <v>3525</v>
      </c>
    </row>
    <row r="68" spans="1:11" x14ac:dyDescent="0.3">
      <c r="A68" s="19" t="s">
        <v>3396</v>
      </c>
      <c r="B68" s="62">
        <v>435</v>
      </c>
      <c r="C68" s="19" t="s">
        <v>3413</v>
      </c>
      <c r="D68" s="19">
        <v>4.6900000000000004</v>
      </c>
      <c r="E68" s="19">
        <v>1</v>
      </c>
      <c r="F68" s="19">
        <v>2</v>
      </c>
      <c r="G68" s="19">
        <v>104.29</v>
      </c>
      <c r="H68" s="44">
        <f t="shared" ref="H68:H131" si="1">(D68*F68)/G68</f>
        <v>8.9941509253044394E-2</v>
      </c>
      <c r="J68" t="s">
        <v>3526</v>
      </c>
      <c r="K68" t="s">
        <v>3527</v>
      </c>
    </row>
    <row r="69" spans="1:11" x14ac:dyDescent="0.3">
      <c r="A69" s="19" t="s">
        <v>2931</v>
      </c>
      <c r="B69" s="62">
        <v>436</v>
      </c>
      <c r="C69" s="19" t="s">
        <v>403</v>
      </c>
      <c r="D69" s="19">
        <v>4.5</v>
      </c>
      <c r="E69" s="19">
        <v>4</v>
      </c>
      <c r="F69" s="19">
        <v>5</v>
      </c>
      <c r="G69" s="19">
        <v>52.14</v>
      </c>
      <c r="H69" s="44">
        <f t="shared" si="1"/>
        <v>0.43153049482163408</v>
      </c>
      <c r="J69" t="s">
        <v>3528</v>
      </c>
      <c r="K69" t="s">
        <v>3529</v>
      </c>
    </row>
    <row r="70" spans="1:11" x14ac:dyDescent="0.3">
      <c r="A70" s="19" t="s">
        <v>2931</v>
      </c>
      <c r="B70" s="62">
        <v>437</v>
      </c>
      <c r="C70" s="19" t="s">
        <v>3414</v>
      </c>
      <c r="D70" s="19">
        <v>6.99</v>
      </c>
      <c r="E70" s="19"/>
      <c r="F70" s="19">
        <v>2</v>
      </c>
      <c r="G70" s="19">
        <v>52.14</v>
      </c>
      <c r="H70" s="44">
        <f t="shared" si="1"/>
        <v>0.26812428078250866</v>
      </c>
      <c r="J70" t="s">
        <v>3530</v>
      </c>
      <c r="K70" t="s">
        <v>3531</v>
      </c>
    </row>
    <row r="71" spans="1:11" x14ac:dyDescent="0.3">
      <c r="A71" s="19" t="s">
        <v>2931</v>
      </c>
      <c r="B71" s="62">
        <v>438</v>
      </c>
      <c r="C71" s="19" t="s">
        <v>3415</v>
      </c>
      <c r="D71" s="19">
        <v>4</v>
      </c>
      <c r="E71" s="19">
        <v>3</v>
      </c>
      <c r="F71" s="19">
        <v>2</v>
      </c>
      <c r="G71" s="19">
        <v>52.14</v>
      </c>
      <c r="H71" s="44">
        <f t="shared" si="1"/>
        <v>0.15343306482546989</v>
      </c>
      <c r="J71" t="s">
        <v>3532</v>
      </c>
      <c r="K71" t="s">
        <v>3533</v>
      </c>
    </row>
    <row r="72" spans="1:11" x14ac:dyDescent="0.3">
      <c r="A72" s="19" t="s">
        <v>2931</v>
      </c>
      <c r="B72" s="62">
        <v>439</v>
      </c>
      <c r="C72" s="19" t="s">
        <v>352</v>
      </c>
      <c r="D72" s="19">
        <v>23.99</v>
      </c>
      <c r="E72" s="19"/>
      <c r="F72" s="19">
        <v>1</v>
      </c>
      <c r="G72" s="19">
        <v>52.14</v>
      </c>
      <c r="H72" s="44">
        <f t="shared" si="1"/>
        <v>0.46010740314537779</v>
      </c>
      <c r="J72" t="s">
        <v>3534</v>
      </c>
      <c r="K72" t="s">
        <v>3535</v>
      </c>
    </row>
    <row r="73" spans="1:11" x14ac:dyDescent="0.3">
      <c r="A73" s="19" t="s">
        <v>2931</v>
      </c>
      <c r="B73" s="62">
        <v>440</v>
      </c>
      <c r="C73" s="19" t="s">
        <v>404</v>
      </c>
      <c r="D73" s="19">
        <v>249.99</v>
      </c>
      <c r="E73" s="19"/>
      <c r="F73" s="19">
        <v>1</v>
      </c>
      <c r="G73" s="19">
        <v>156.43</v>
      </c>
      <c r="H73" s="44">
        <f t="shared" si="1"/>
        <v>1.5980949945662597</v>
      </c>
      <c r="J73" t="s">
        <v>3536</v>
      </c>
      <c r="K73" t="s">
        <v>3537</v>
      </c>
    </row>
    <row r="74" spans="1:11" x14ac:dyDescent="0.3">
      <c r="A74" s="19" t="s">
        <v>2931</v>
      </c>
      <c r="B74" s="62">
        <v>441</v>
      </c>
      <c r="C74" s="19" t="s">
        <v>405</v>
      </c>
      <c r="D74" s="19">
        <v>109</v>
      </c>
      <c r="E74" s="19">
        <v>1</v>
      </c>
      <c r="F74" s="19">
        <v>1</v>
      </c>
      <c r="G74" s="19">
        <v>208.57</v>
      </c>
      <c r="H74" s="44">
        <f t="shared" si="1"/>
        <v>0.52260631922136458</v>
      </c>
      <c r="J74" t="s">
        <v>3538</v>
      </c>
      <c r="K74" t="s">
        <v>3539</v>
      </c>
    </row>
    <row r="75" spans="1:11" x14ac:dyDescent="0.3">
      <c r="A75" s="19" t="s">
        <v>2270</v>
      </c>
      <c r="B75" s="62">
        <v>442</v>
      </c>
      <c r="C75" s="19" t="s">
        <v>3416</v>
      </c>
      <c r="D75" s="19">
        <v>34</v>
      </c>
      <c r="E75" s="19"/>
      <c r="F75" s="19">
        <v>1</v>
      </c>
      <c r="G75" s="19">
        <v>156.43</v>
      </c>
      <c r="H75" s="44">
        <f t="shared" si="1"/>
        <v>0.21734961324554114</v>
      </c>
      <c r="J75" t="s">
        <v>3540</v>
      </c>
      <c r="K75" t="s">
        <v>3541</v>
      </c>
    </row>
    <row r="76" spans="1:11" x14ac:dyDescent="0.3">
      <c r="A76" s="19" t="s">
        <v>3396</v>
      </c>
      <c r="B76" s="62">
        <v>464</v>
      </c>
      <c r="C76" s="19" t="s">
        <v>346</v>
      </c>
      <c r="D76" s="19">
        <v>2.1</v>
      </c>
      <c r="E76" s="19"/>
      <c r="F76" s="19">
        <v>1</v>
      </c>
      <c r="G76" s="19">
        <v>8.69</v>
      </c>
      <c r="H76" s="44">
        <f t="shared" si="1"/>
        <v>0.24165707710011511</v>
      </c>
      <c r="J76" t="s">
        <v>3576</v>
      </c>
      <c r="K76" t="s">
        <v>3577</v>
      </c>
    </row>
    <row r="77" spans="1:11" x14ac:dyDescent="0.3">
      <c r="A77" s="19" t="s">
        <v>3396</v>
      </c>
      <c r="B77" s="62">
        <v>465</v>
      </c>
      <c r="C77" s="19" t="s">
        <v>3425</v>
      </c>
      <c r="D77" s="19">
        <v>7</v>
      </c>
      <c r="E77" s="19">
        <v>24</v>
      </c>
      <c r="F77" s="19">
        <v>3</v>
      </c>
      <c r="G77" s="19">
        <v>52.14</v>
      </c>
      <c r="H77" s="44">
        <f t="shared" si="1"/>
        <v>0.40276179516685845</v>
      </c>
      <c r="J77" t="s">
        <v>3578</v>
      </c>
      <c r="K77" t="s">
        <v>3579</v>
      </c>
    </row>
    <row r="78" spans="1:11" x14ac:dyDescent="0.3">
      <c r="A78" s="19" t="s">
        <v>3396</v>
      </c>
      <c r="B78" s="62">
        <v>466</v>
      </c>
      <c r="C78" s="19" t="s">
        <v>534</v>
      </c>
      <c r="D78" s="19">
        <v>6</v>
      </c>
      <c r="E78" s="19">
        <v>83</v>
      </c>
      <c r="F78" s="19">
        <v>1</v>
      </c>
      <c r="G78" s="19">
        <v>11.86</v>
      </c>
      <c r="H78" s="44">
        <f t="shared" si="1"/>
        <v>0.50590219224283306</v>
      </c>
      <c r="J78" t="s">
        <v>3580</v>
      </c>
      <c r="K78" t="s">
        <v>3581</v>
      </c>
    </row>
    <row r="79" spans="1:11" x14ac:dyDescent="0.3">
      <c r="A79" s="19" t="s">
        <v>2529</v>
      </c>
      <c r="B79" s="62">
        <v>491</v>
      </c>
      <c r="C79" s="19" t="s">
        <v>3609</v>
      </c>
      <c r="D79" s="172">
        <v>20</v>
      </c>
      <c r="E79" s="19"/>
      <c r="F79" s="19">
        <v>1</v>
      </c>
      <c r="G79" s="19">
        <v>13.04</v>
      </c>
      <c r="H79" s="44">
        <f t="shared" si="1"/>
        <v>1.5337423312883436</v>
      </c>
      <c r="J79" t="s">
        <v>3630</v>
      </c>
    </row>
    <row r="80" spans="1:11" x14ac:dyDescent="0.3">
      <c r="A80" s="19" t="s">
        <v>3604</v>
      </c>
      <c r="B80" s="19">
        <v>492</v>
      </c>
      <c r="C80" s="19" t="s">
        <v>3610</v>
      </c>
      <c r="D80" s="172">
        <v>100</v>
      </c>
      <c r="E80" s="19"/>
      <c r="F80" s="19">
        <v>1</v>
      </c>
      <c r="G80" s="19">
        <v>52.14</v>
      </c>
      <c r="H80" s="44">
        <f t="shared" si="1"/>
        <v>1.9179133103183736</v>
      </c>
      <c r="J80" t="s">
        <v>3631</v>
      </c>
    </row>
    <row r="81" spans="1:11" x14ac:dyDescent="0.3">
      <c r="A81" s="19" t="s">
        <v>3604</v>
      </c>
      <c r="B81" s="19">
        <v>493</v>
      </c>
      <c r="C81" s="19" t="s">
        <v>412</v>
      </c>
      <c r="D81" s="172">
        <v>70</v>
      </c>
      <c r="E81" s="19"/>
      <c r="F81" s="19">
        <v>1</v>
      </c>
      <c r="G81" s="19">
        <v>52.14</v>
      </c>
      <c r="H81" s="44">
        <f t="shared" si="1"/>
        <v>1.3425393172228615</v>
      </c>
      <c r="J81" t="s">
        <v>3632</v>
      </c>
    </row>
    <row r="82" spans="1:11" x14ac:dyDescent="0.3">
      <c r="A82" s="19" t="s">
        <v>3605</v>
      </c>
      <c r="B82" s="19">
        <v>503</v>
      </c>
      <c r="C82" s="19" t="s">
        <v>3614</v>
      </c>
      <c r="D82" s="172">
        <v>20</v>
      </c>
      <c r="E82" s="19"/>
      <c r="F82" s="19">
        <v>1</v>
      </c>
      <c r="G82" s="19">
        <v>4.3499999999999996</v>
      </c>
      <c r="H82" s="44">
        <f t="shared" si="1"/>
        <v>4.597701149425288</v>
      </c>
      <c r="J82" t="s">
        <v>3640</v>
      </c>
    </row>
    <row r="83" spans="1:11" x14ac:dyDescent="0.3">
      <c r="A83" s="19" t="s">
        <v>364</v>
      </c>
      <c r="B83" s="19">
        <v>504</v>
      </c>
      <c r="C83" s="19" t="s">
        <v>415</v>
      </c>
      <c r="D83" s="172">
        <v>35</v>
      </c>
      <c r="E83" s="19"/>
      <c r="F83" s="19">
        <v>1</v>
      </c>
      <c r="G83" s="19">
        <v>52.14</v>
      </c>
      <c r="H83" s="44">
        <f t="shared" si="1"/>
        <v>0.67126965861143073</v>
      </c>
      <c r="J83" t="s">
        <v>3641</v>
      </c>
    </row>
    <row r="84" spans="1:11" x14ac:dyDescent="0.3">
      <c r="A84" s="18" t="s">
        <v>4356</v>
      </c>
      <c r="B84" s="18" t="s">
        <v>4356</v>
      </c>
      <c r="C84" s="18" t="s">
        <v>4356</v>
      </c>
      <c r="D84" s="18" t="s">
        <v>4356</v>
      </c>
      <c r="E84" s="18" t="s">
        <v>4356</v>
      </c>
      <c r="F84" s="18" t="s">
        <v>4356</v>
      </c>
      <c r="G84" s="18" t="s">
        <v>4356</v>
      </c>
      <c r="H84" s="18" t="s">
        <v>4356</v>
      </c>
      <c r="I84" s="18" t="s">
        <v>4356</v>
      </c>
      <c r="J84" s="18" t="s">
        <v>4356</v>
      </c>
      <c r="K84" s="18" t="s">
        <v>4356</v>
      </c>
    </row>
    <row r="85" spans="1:11" x14ac:dyDescent="0.3">
      <c r="A85" s="19" t="s">
        <v>4357</v>
      </c>
      <c r="B85" s="62">
        <v>178</v>
      </c>
      <c r="C85" s="19" t="s">
        <v>66</v>
      </c>
      <c r="D85" s="19">
        <v>5</v>
      </c>
      <c r="E85" s="19">
        <v>10</v>
      </c>
      <c r="F85" s="19">
        <v>2</v>
      </c>
      <c r="G85" s="19">
        <v>52.14</v>
      </c>
      <c r="H85" s="44">
        <f t="shared" si="1"/>
        <v>0.19179133103183735</v>
      </c>
      <c r="J85" t="s">
        <v>4414</v>
      </c>
      <c r="K85" t="s">
        <v>4415</v>
      </c>
    </row>
    <row r="86" spans="1:11" x14ac:dyDescent="0.3">
      <c r="A86" s="19" t="s">
        <v>4357</v>
      </c>
      <c r="B86" s="62">
        <v>179</v>
      </c>
      <c r="C86" s="19" t="s">
        <v>65</v>
      </c>
      <c r="D86" s="19">
        <v>2</v>
      </c>
      <c r="E86" s="19">
        <v>5</v>
      </c>
      <c r="F86" s="19">
        <v>4</v>
      </c>
      <c r="G86" s="19">
        <v>52.14</v>
      </c>
      <c r="H86" s="44">
        <f t="shared" si="1"/>
        <v>0.15343306482546989</v>
      </c>
      <c r="J86" t="s">
        <v>4416</v>
      </c>
      <c r="K86" t="s">
        <v>4417</v>
      </c>
    </row>
    <row r="87" spans="1:11" x14ac:dyDescent="0.3">
      <c r="A87" s="19" t="s">
        <v>4357</v>
      </c>
      <c r="B87" s="62">
        <v>180</v>
      </c>
      <c r="C87" s="19" t="s">
        <v>498</v>
      </c>
      <c r="D87" s="19"/>
      <c r="E87" s="19">
        <v>3</v>
      </c>
      <c r="F87" s="19">
        <v>2</v>
      </c>
      <c r="G87" s="19">
        <v>52.14</v>
      </c>
      <c r="H87" s="44">
        <f t="shared" si="1"/>
        <v>0</v>
      </c>
      <c r="J87" t="s">
        <v>4418</v>
      </c>
      <c r="K87" t="s">
        <v>4419</v>
      </c>
    </row>
    <row r="88" spans="1:11" x14ac:dyDescent="0.3">
      <c r="A88" s="19" t="s">
        <v>4357</v>
      </c>
      <c r="B88" s="62">
        <v>181</v>
      </c>
      <c r="C88" s="19" t="s">
        <v>307</v>
      </c>
      <c r="D88" s="19">
        <v>1.2</v>
      </c>
      <c r="E88" s="19">
        <v>5</v>
      </c>
      <c r="F88" s="19">
        <v>3</v>
      </c>
      <c r="G88" s="19">
        <v>52.14</v>
      </c>
      <c r="H88" s="44">
        <f t="shared" si="1"/>
        <v>6.9044879171461446E-2</v>
      </c>
      <c r="J88" t="s">
        <v>4420</v>
      </c>
      <c r="K88" t="s">
        <v>4421</v>
      </c>
    </row>
    <row r="89" spans="1:11" x14ac:dyDescent="0.3">
      <c r="A89" s="19" t="s">
        <v>4358</v>
      </c>
      <c r="B89" s="62">
        <v>182</v>
      </c>
      <c r="C89" s="19" t="s">
        <v>308</v>
      </c>
      <c r="D89" s="19">
        <v>7</v>
      </c>
      <c r="E89" s="19">
        <v>3</v>
      </c>
      <c r="F89" s="19">
        <v>3</v>
      </c>
      <c r="G89" s="19">
        <v>52.14</v>
      </c>
      <c r="H89" s="44">
        <f t="shared" si="1"/>
        <v>0.40276179516685845</v>
      </c>
      <c r="J89" t="s">
        <v>4422</v>
      </c>
      <c r="K89" t="s">
        <v>4423</v>
      </c>
    </row>
    <row r="90" spans="1:11" x14ac:dyDescent="0.3">
      <c r="A90" s="19" t="s">
        <v>4358</v>
      </c>
      <c r="B90" s="62">
        <v>183</v>
      </c>
      <c r="C90" s="19" t="s">
        <v>309</v>
      </c>
      <c r="D90" s="19">
        <v>7</v>
      </c>
      <c r="E90" s="19">
        <v>5</v>
      </c>
      <c r="F90" s="19">
        <v>2</v>
      </c>
      <c r="G90" s="19">
        <v>52.14</v>
      </c>
      <c r="H90" s="44">
        <f t="shared" si="1"/>
        <v>0.26850786344457228</v>
      </c>
      <c r="J90" t="s">
        <v>4424</v>
      </c>
      <c r="K90" t="s">
        <v>4425</v>
      </c>
    </row>
    <row r="91" spans="1:11" x14ac:dyDescent="0.3">
      <c r="A91" s="19" t="s">
        <v>4358</v>
      </c>
      <c r="B91" s="62">
        <v>184</v>
      </c>
      <c r="C91" s="19" t="s">
        <v>70</v>
      </c>
      <c r="D91" s="19">
        <v>8</v>
      </c>
      <c r="E91" s="19">
        <v>1</v>
      </c>
      <c r="F91" s="19">
        <v>2</v>
      </c>
      <c r="G91" s="19">
        <v>52.14</v>
      </c>
      <c r="H91" s="44">
        <f t="shared" si="1"/>
        <v>0.30686612965093979</v>
      </c>
      <c r="J91" t="s">
        <v>4426</v>
      </c>
      <c r="K91" t="s">
        <v>4427</v>
      </c>
    </row>
    <row r="92" spans="1:11" x14ac:dyDescent="0.3">
      <c r="A92" s="19" t="s">
        <v>4358</v>
      </c>
      <c r="B92" s="62">
        <v>185</v>
      </c>
      <c r="C92" s="19" t="s">
        <v>302</v>
      </c>
      <c r="D92" s="19">
        <v>18</v>
      </c>
      <c r="E92" s="19">
        <v>3</v>
      </c>
      <c r="F92" s="19">
        <v>2</v>
      </c>
      <c r="G92" s="19">
        <v>52.14</v>
      </c>
      <c r="H92" s="44">
        <f t="shared" si="1"/>
        <v>0.69044879171461448</v>
      </c>
      <c r="J92" t="s">
        <v>4428</v>
      </c>
      <c r="K92" t="s">
        <v>4429</v>
      </c>
    </row>
    <row r="93" spans="1:11" x14ac:dyDescent="0.3">
      <c r="A93" s="19" t="s">
        <v>4358</v>
      </c>
      <c r="B93" s="62">
        <v>186</v>
      </c>
      <c r="C93" s="19" t="s">
        <v>4359</v>
      </c>
      <c r="D93" s="19">
        <v>13</v>
      </c>
      <c r="E93" s="19">
        <v>1</v>
      </c>
      <c r="F93" s="19">
        <v>4</v>
      </c>
      <c r="G93" s="19">
        <v>52.14</v>
      </c>
      <c r="H93" s="44">
        <f t="shared" si="1"/>
        <v>0.99731492136555422</v>
      </c>
      <c r="J93" t="s">
        <v>4430</v>
      </c>
      <c r="K93" t="s">
        <v>4431</v>
      </c>
    </row>
    <row r="94" spans="1:11" x14ac:dyDescent="0.3">
      <c r="A94" s="19" t="s">
        <v>4358</v>
      </c>
      <c r="B94" s="62">
        <v>187</v>
      </c>
      <c r="C94" s="19" t="s">
        <v>4360</v>
      </c>
      <c r="D94" s="19">
        <v>10.99</v>
      </c>
      <c r="E94" s="19">
        <v>1</v>
      </c>
      <c r="F94" s="19">
        <v>3</v>
      </c>
      <c r="G94" s="19">
        <v>52.14</v>
      </c>
      <c r="H94" s="44">
        <f t="shared" si="1"/>
        <v>0.63233601841196774</v>
      </c>
      <c r="J94" t="s">
        <v>4432</v>
      </c>
      <c r="K94" t="s">
        <v>4433</v>
      </c>
    </row>
    <row r="95" spans="1:11" x14ac:dyDescent="0.3">
      <c r="A95" s="19" t="s">
        <v>4361</v>
      </c>
      <c r="B95" s="62">
        <v>188</v>
      </c>
      <c r="C95" s="19" t="s">
        <v>72</v>
      </c>
      <c r="D95" s="19">
        <v>5</v>
      </c>
      <c r="E95" s="19">
        <v>1</v>
      </c>
      <c r="F95" s="19">
        <v>6</v>
      </c>
      <c r="G95" s="19">
        <v>52.14</v>
      </c>
      <c r="H95" s="44">
        <f t="shared" si="1"/>
        <v>0.57537399309551207</v>
      </c>
      <c r="J95" t="s">
        <v>4434</v>
      </c>
      <c r="K95" t="s">
        <v>4435</v>
      </c>
    </row>
    <row r="96" spans="1:11" x14ac:dyDescent="0.3">
      <c r="A96" s="19" t="s">
        <v>4358</v>
      </c>
      <c r="B96" s="62">
        <v>189</v>
      </c>
      <c r="C96" s="19" t="s">
        <v>2770</v>
      </c>
      <c r="D96" s="19">
        <v>4</v>
      </c>
      <c r="E96" s="19">
        <v>1</v>
      </c>
      <c r="F96" s="19">
        <v>2</v>
      </c>
      <c r="G96" s="19">
        <v>52.14</v>
      </c>
      <c r="H96" s="44">
        <f t="shared" si="1"/>
        <v>0.15343306482546989</v>
      </c>
      <c r="J96" t="s">
        <v>4436</v>
      </c>
      <c r="K96" t="s">
        <v>4437</v>
      </c>
    </row>
    <row r="97" spans="1:11" x14ac:dyDescent="0.3">
      <c r="A97" s="19" t="s">
        <v>4361</v>
      </c>
      <c r="B97" s="62">
        <v>190</v>
      </c>
      <c r="C97" s="19" t="s">
        <v>1735</v>
      </c>
      <c r="D97" s="19">
        <v>6</v>
      </c>
      <c r="E97" s="19">
        <v>1</v>
      </c>
      <c r="F97" s="19">
        <v>5</v>
      </c>
      <c r="G97" s="19">
        <v>52.14</v>
      </c>
      <c r="H97" s="44">
        <f t="shared" si="1"/>
        <v>0.57537399309551207</v>
      </c>
      <c r="J97" t="s">
        <v>4438</v>
      </c>
      <c r="K97" t="s">
        <v>4439</v>
      </c>
    </row>
    <row r="98" spans="1:11" x14ac:dyDescent="0.3">
      <c r="A98" s="19" t="s">
        <v>4361</v>
      </c>
      <c r="B98" s="62">
        <v>191</v>
      </c>
      <c r="C98" s="19" t="s">
        <v>75</v>
      </c>
      <c r="D98" s="19">
        <v>3</v>
      </c>
      <c r="E98" s="19">
        <v>2</v>
      </c>
      <c r="F98" s="19">
        <v>2</v>
      </c>
      <c r="G98" s="19">
        <v>52.14</v>
      </c>
      <c r="H98" s="44">
        <f t="shared" si="1"/>
        <v>0.11507479861910241</v>
      </c>
      <c r="J98" t="s">
        <v>4440</v>
      </c>
      <c r="K98" t="s">
        <v>4441</v>
      </c>
    </row>
    <row r="99" spans="1:11" x14ac:dyDescent="0.3">
      <c r="A99" s="19" t="s">
        <v>4362</v>
      </c>
      <c r="B99" s="62">
        <v>192</v>
      </c>
      <c r="C99" s="19" t="s">
        <v>310</v>
      </c>
      <c r="D99" s="19">
        <v>11.99</v>
      </c>
      <c r="E99" s="19">
        <v>1</v>
      </c>
      <c r="F99" s="19">
        <v>1</v>
      </c>
      <c r="G99" s="19">
        <v>52.14</v>
      </c>
      <c r="H99" s="44">
        <f t="shared" si="1"/>
        <v>0.22995780590717299</v>
      </c>
      <c r="J99" t="s">
        <v>4442</v>
      </c>
      <c r="K99" t="s">
        <v>4443</v>
      </c>
    </row>
    <row r="100" spans="1:11" x14ac:dyDescent="0.3">
      <c r="A100" s="19" t="s">
        <v>4362</v>
      </c>
      <c r="B100" s="62">
        <v>193</v>
      </c>
      <c r="C100" s="19" t="s">
        <v>2773</v>
      </c>
      <c r="D100" s="19">
        <v>24.99</v>
      </c>
      <c r="E100" s="19">
        <v>1</v>
      </c>
      <c r="F100" s="19">
        <v>1</v>
      </c>
      <c r="G100" s="19">
        <v>52.14</v>
      </c>
      <c r="H100" s="44">
        <f t="shared" si="1"/>
        <v>0.47928653624856155</v>
      </c>
      <c r="J100" t="s">
        <v>4444</v>
      </c>
      <c r="K100" t="s">
        <v>4445</v>
      </c>
    </row>
    <row r="101" spans="1:11" x14ac:dyDescent="0.3">
      <c r="A101" s="19" t="s">
        <v>4362</v>
      </c>
      <c r="B101" s="62">
        <v>194</v>
      </c>
      <c r="C101" s="19" t="s">
        <v>4363</v>
      </c>
      <c r="D101" s="19">
        <v>15</v>
      </c>
      <c r="E101" s="19">
        <v>1</v>
      </c>
      <c r="F101" s="19">
        <v>1</v>
      </c>
      <c r="G101" s="19">
        <v>52.14</v>
      </c>
      <c r="H101" s="44">
        <f t="shared" si="1"/>
        <v>0.28768699654775604</v>
      </c>
      <c r="J101" t="s">
        <v>4446</v>
      </c>
      <c r="K101" t="s">
        <v>4447</v>
      </c>
    </row>
    <row r="102" spans="1:11" x14ac:dyDescent="0.3">
      <c r="A102" s="19" t="s">
        <v>4364</v>
      </c>
      <c r="B102" s="62">
        <v>195</v>
      </c>
      <c r="C102" s="19" t="s">
        <v>84</v>
      </c>
      <c r="D102" s="19">
        <v>1.2</v>
      </c>
      <c r="E102" s="19">
        <v>1</v>
      </c>
      <c r="F102" s="19">
        <v>1</v>
      </c>
      <c r="G102" s="19">
        <v>52.14</v>
      </c>
      <c r="H102" s="44">
        <f t="shared" si="1"/>
        <v>2.3014959723820481E-2</v>
      </c>
      <c r="J102" t="s">
        <v>4448</v>
      </c>
      <c r="K102" t="s">
        <v>4449</v>
      </c>
    </row>
    <row r="103" spans="1:11" x14ac:dyDescent="0.3">
      <c r="A103" s="19" t="s">
        <v>4364</v>
      </c>
      <c r="B103" s="62">
        <v>196</v>
      </c>
      <c r="C103" s="19" t="s">
        <v>83</v>
      </c>
      <c r="D103" s="19">
        <v>6.5</v>
      </c>
      <c r="E103" s="19">
        <v>1</v>
      </c>
      <c r="F103" s="19">
        <v>1</v>
      </c>
      <c r="G103" s="19">
        <v>52.14</v>
      </c>
      <c r="H103" s="44">
        <f t="shared" si="1"/>
        <v>0.12466436517069428</v>
      </c>
      <c r="J103" t="s">
        <v>4448</v>
      </c>
      <c r="K103" t="s">
        <v>4450</v>
      </c>
    </row>
    <row r="104" spans="1:11" x14ac:dyDescent="0.3">
      <c r="A104" s="19" t="s">
        <v>4364</v>
      </c>
      <c r="B104" s="62">
        <v>197</v>
      </c>
      <c r="C104" s="19" t="s">
        <v>2775</v>
      </c>
      <c r="D104" s="19">
        <v>0</v>
      </c>
      <c r="E104" s="19">
        <v>1</v>
      </c>
      <c r="F104" s="19">
        <v>1</v>
      </c>
      <c r="G104" s="19">
        <v>52.14</v>
      </c>
      <c r="H104" s="44">
        <f t="shared" si="1"/>
        <v>0</v>
      </c>
      <c r="J104" t="s">
        <v>4448</v>
      </c>
      <c r="K104" t="s">
        <v>3259</v>
      </c>
    </row>
    <row r="105" spans="1:11" x14ac:dyDescent="0.3">
      <c r="A105" s="19" t="s">
        <v>4362</v>
      </c>
      <c r="B105" s="62">
        <v>198</v>
      </c>
      <c r="C105" s="19" t="s">
        <v>2766</v>
      </c>
      <c r="D105" s="19">
        <v>2.5</v>
      </c>
      <c r="E105" s="19">
        <v>1</v>
      </c>
      <c r="F105" s="19">
        <v>1</v>
      </c>
      <c r="G105" s="19">
        <v>52.14</v>
      </c>
      <c r="H105" s="44">
        <f t="shared" si="1"/>
        <v>4.7947832757959337E-2</v>
      </c>
      <c r="J105" t="s">
        <v>4451</v>
      </c>
      <c r="K105" t="s">
        <v>4452</v>
      </c>
    </row>
    <row r="106" spans="1:11" x14ac:dyDescent="0.3">
      <c r="A106" s="19" t="s">
        <v>4365</v>
      </c>
      <c r="B106" s="62">
        <v>199</v>
      </c>
      <c r="C106" s="19" t="s">
        <v>68</v>
      </c>
      <c r="D106" s="19">
        <v>23</v>
      </c>
      <c r="E106" s="19">
        <v>3</v>
      </c>
      <c r="F106" s="19">
        <v>2</v>
      </c>
      <c r="G106" s="19">
        <v>52.14</v>
      </c>
      <c r="H106" s="44">
        <f t="shared" si="1"/>
        <v>0.8822401227464518</v>
      </c>
      <c r="J106" t="s">
        <v>4453</v>
      </c>
      <c r="K106" t="s">
        <v>4454</v>
      </c>
    </row>
    <row r="107" spans="1:11" x14ac:dyDescent="0.3">
      <c r="A107" s="19" t="s">
        <v>4366</v>
      </c>
      <c r="B107" s="62">
        <v>200</v>
      </c>
      <c r="C107" s="19" t="s">
        <v>4355</v>
      </c>
      <c r="D107" s="19">
        <v>11</v>
      </c>
      <c r="E107" s="19">
        <v>1</v>
      </c>
      <c r="F107" s="19">
        <v>1</v>
      </c>
      <c r="G107" s="19">
        <v>52.14</v>
      </c>
      <c r="H107" s="44">
        <f t="shared" si="1"/>
        <v>0.2109704641350211</v>
      </c>
      <c r="J107" t="s">
        <v>4455</v>
      </c>
      <c r="K107" t="s">
        <v>4456</v>
      </c>
    </row>
    <row r="108" spans="1:11" x14ac:dyDescent="0.3">
      <c r="A108" s="19" t="s">
        <v>4367</v>
      </c>
      <c r="B108" s="62">
        <v>201</v>
      </c>
      <c r="C108" s="19" t="s">
        <v>4368</v>
      </c>
      <c r="D108" s="19">
        <v>10.5</v>
      </c>
      <c r="E108" s="19">
        <v>1</v>
      </c>
      <c r="F108" s="19">
        <v>1</v>
      </c>
      <c r="G108" s="19">
        <v>52.14</v>
      </c>
      <c r="H108" s="44">
        <f t="shared" si="1"/>
        <v>0.20138089758342922</v>
      </c>
      <c r="J108" t="s">
        <v>4457</v>
      </c>
      <c r="K108" t="s">
        <v>4458</v>
      </c>
    </row>
    <row r="109" spans="1:11" x14ac:dyDescent="0.3">
      <c r="A109" s="19" t="s">
        <v>4369</v>
      </c>
      <c r="B109" s="62">
        <v>202</v>
      </c>
      <c r="C109" s="19" t="s">
        <v>3414</v>
      </c>
      <c r="D109" s="19">
        <v>6.67</v>
      </c>
      <c r="E109" s="19"/>
      <c r="F109" s="19">
        <v>1</v>
      </c>
      <c r="G109" s="19">
        <v>52.14</v>
      </c>
      <c r="H109" s="44">
        <f t="shared" si="1"/>
        <v>0.12792481779823553</v>
      </c>
      <c r="J109" t="s">
        <v>4459</v>
      </c>
      <c r="K109" t="s">
        <v>4460</v>
      </c>
    </row>
    <row r="110" spans="1:11" x14ac:dyDescent="0.3">
      <c r="A110" s="19" t="s">
        <v>4370</v>
      </c>
      <c r="B110" s="62">
        <v>203</v>
      </c>
      <c r="C110" s="19" t="s">
        <v>2779</v>
      </c>
      <c r="D110" s="172">
        <v>20</v>
      </c>
      <c r="E110" s="19"/>
      <c r="F110" s="19">
        <v>1</v>
      </c>
      <c r="G110" s="19">
        <v>52.14</v>
      </c>
      <c r="H110" s="44">
        <f t="shared" si="1"/>
        <v>0.3835826620636747</v>
      </c>
      <c r="J110" t="s">
        <v>4461</v>
      </c>
    </row>
    <row r="111" spans="1:11" x14ac:dyDescent="0.3">
      <c r="A111" s="19" t="s">
        <v>4529</v>
      </c>
      <c r="B111" s="62">
        <v>254</v>
      </c>
      <c r="C111" s="19" t="s">
        <v>78</v>
      </c>
      <c r="D111" s="19">
        <v>12</v>
      </c>
      <c r="E111" s="19"/>
      <c r="F111" s="19">
        <v>1</v>
      </c>
      <c r="G111" s="19">
        <v>17.38</v>
      </c>
      <c r="H111" s="44">
        <f t="shared" si="1"/>
        <v>0.69044879171461448</v>
      </c>
      <c r="J111" t="s">
        <v>4533</v>
      </c>
      <c r="K111" t="s">
        <v>4534</v>
      </c>
    </row>
    <row r="112" spans="1:11" x14ac:dyDescent="0.3">
      <c r="A112" s="19" t="s">
        <v>4529</v>
      </c>
      <c r="B112" s="62">
        <v>256</v>
      </c>
      <c r="C112" s="19" t="s">
        <v>311</v>
      </c>
      <c r="D112" s="19">
        <v>26</v>
      </c>
      <c r="E112" s="19"/>
      <c r="F112" s="19">
        <v>3</v>
      </c>
      <c r="G112" s="19">
        <v>52.14</v>
      </c>
      <c r="H112" s="44">
        <f t="shared" si="1"/>
        <v>1.4959723820483315</v>
      </c>
      <c r="J112" t="s">
        <v>4535</v>
      </c>
      <c r="K112" t="s">
        <v>4536</v>
      </c>
    </row>
    <row r="113" spans="1:11" x14ac:dyDescent="0.3">
      <c r="A113" s="19" t="s">
        <v>4529</v>
      </c>
      <c r="B113" s="62">
        <v>258</v>
      </c>
      <c r="C113" s="19" t="s">
        <v>4530</v>
      </c>
      <c r="D113" s="19">
        <v>22</v>
      </c>
      <c r="E113" s="19"/>
      <c r="F113" s="19">
        <v>1</v>
      </c>
      <c r="G113" s="19">
        <v>52.14</v>
      </c>
      <c r="H113" s="44">
        <f t="shared" si="1"/>
        <v>0.4219409282700422</v>
      </c>
      <c r="J113" t="s">
        <v>4537</v>
      </c>
      <c r="K113" t="s">
        <v>4538</v>
      </c>
    </row>
    <row r="114" spans="1:11" x14ac:dyDescent="0.3">
      <c r="A114" s="19" t="s">
        <v>4529</v>
      </c>
      <c r="B114" s="62">
        <v>260</v>
      </c>
      <c r="C114" s="19" t="s">
        <v>79</v>
      </c>
      <c r="D114" s="19">
        <v>8</v>
      </c>
      <c r="E114" s="19"/>
      <c r="F114" s="19">
        <v>1</v>
      </c>
      <c r="G114" s="19">
        <v>52.14</v>
      </c>
      <c r="H114" s="44">
        <f t="shared" si="1"/>
        <v>0.15343306482546989</v>
      </c>
      <c r="J114" t="s">
        <v>4539</v>
      </c>
      <c r="K114" t="s">
        <v>4540</v>
      </c>
    </row>
    <row r="115" spans="1:11" x14ac:dyDescent="0.3">
      <c r="A115" s="19" t="s">
        <v>4529</v>
      </c>
      <c r="B115" s="62">
        <v>262</v>
      </c>
      <c r="C115" s="19" t="s">
        <v>4531</v>
      </c>
      <c r="D115" s="19">
        <v>5.25</v>
      </c>
      <c r="E115" s="19"/>
      <c r="F115" s="19">
        <v>1</v>
      </c>
      <c r="G115" s="19">
        <v>52.14</v>
      </c>
      <c r="H115" s="44">
        <f t="shared" si="1"/>
        <v>0.10069044879171461</v>
      </c>
      <c r="J115" t="s">
        <v>4539</v>
      </c>
      <c r="K115" t="s">
        <v>4541</v>
      </c>
    </row>
    <row r="116" spans="1:11" x14ac:dyDescent="0.3">
      <c r="A116" s="19" t="s">
        <v>4529</v>
      </c>
      <c r="B116" s="62">
        <v>264</v>
      </c>
      <c r="C116" s="19" t="s">
        <v>2892</v>
      </c>
      <c r="D116" s="19">
        <v>12</v>
      </c>
      <c r="E116" s="19"/>
      <c r="F116" s="19">
        <v>2</v>
      </c>
      <c r="G116" s="19">
        <v>52.14</v>
      </c>
      <c r="H116" s="44">
        <f t="shared" si="1"/>
        <v>0.46029919447640966</v>
      </c>
      <c r="J116" t="s">
        <v>4542</v>
      </c>
      <c r="K116" t="s">
        <v>2915</v>
      </c>
    </row>
    <row r="117" spans="1:11" x14ac:dyDescent="0.3">
      <c r="A117" s="19" t="s">
        <v>4529</v>
      </c>
      <c r="B117" s="62">
        <v>266</v>
      </c>
      <c r="C117" s="19" t="s">
        <v>80</v>
      </c>
      <c r="D117" s="19">
        <v>5</v>
      </c>
      <c r="E117" s="19"/>
      <c r="F117" s="19">
        <v>2</v>
      </c>
      <c r="G117" s="19">
        <v>52.14</v>
      </c>
      <c r="H117" s="44">
        <f t="shared" si="1"/>
        <v>0.19179133103183735</v>
      </c>
      <c r="J117" t="s">
        <v>4543</v>
      </c>
      <c r="K117" t="s">
        <v>4544</v>
      </c>
    </row>
    <row r="118" spans="1:11" x14ac:dyDescent="0.3">
      <c r="A118" s="19" t="s">
        <v>2271</v>
      </c>
      <c r="B118" s="62">
        <v>450</v>
      </c>
      <c r="C118" s="19" t="s">
        <v>419</v>
      </c>
      <c r="D118" s="19">
        <v>13.38</v>
      </c>
      <c r="E118" s="19"/>
      <c r="F118" s="19">
        <v>1</v>
      </c>
      <c r="G118" s="19">
        <v>260.70999999999998</v>
      </c>
      <c r="H118" s="44">
        <f t="shared" si="1"/>
        <v>5.1321391584519205E-2</v>
      </c>
      <c r="J118" t="s">
        <v>4617</v>
      </c>
      <c r="K118" t="s">
        <v>4618</v>
      </c>
    </row>
    <row r="119" spans="1:11" x14ac:dyDescent="0.3">
      <c r="A119" s="19" t="s">
        <v>2273</v>
      </c>
      <c r="B119" s="62">
        <v>451</v>
      </c>
      <c r="C119" s="19" t="s">
        <v>2982</v>
      </c>
      <c r="D119" s="19">
        <v>8.5</v>
      </c>
      <c r="E119" s="19"/>
      <c r="F119" s="19">
        <v>2</v>
      </c>
      <c r="G119" s="19">
        <v>26.07</v>
      </c>
      <c r="H119" s="44">
        <f t="shared" si="1"/>
        <v>0.65209052550824698</v>
      </c>
      <c r="J119" t="s">
        <v>4619</v>
      </c>
      <c r="K119" t="s">
        <v>4620</v>
      </c>
    </row>
    <row r="120" spans="1:11" x14ac:dyDescent="0.3">
      <c r="A120" s="19" t="s">
        <v>2273</v>
      </c>
      <c r="B120" s="62">
        <v>452</v>
      </c>
      <c r="C120" s="19" t="s">
        <v>4561</v>
      </c>
      <c r="D120" s="19">
        <v>7</v>
      </c>
      <c r="E120" s="19"/>
      <c r="F120" s="19">
        <v>1</v>
      </c>
      <c r="G120" s="19">
        <v>26.07</v>
      </c>
      <c r="H120" s="44">
        <f t="shared" si="1"/>
        <v>0.26850786344457228</v>
      </c>
      <c r="J120" t="s">
        <v>4621</v>
      </c>
      <c r="K120" t="s">
        <v>4622</v>
      </c>
    </row>
    <row r="121" spans="1:11" x14ac:dyDescent="0.3">
      <c r="A121" s="19" t="s">
        <v>2273</v>
      </c>
      <c r="B121" s="62">
        <v>453</v>
      </c>
      <c r="C121" s="19" t="s">
        <v>4562</v>
      </c>
      <c r="D121" s="19">
        <v>7.99</v>
      </c>
      <c r="E121" s="19"/>
      <c r="F121" s="19">
        <v>1</v>
      </c>
      <c r="G121" s="19">
        <v>52.14</v>
      </c>
      <c r="H121" s="44">
        <f t="shared" si="1"/>
        <v>0.15324127349443806</v>
      </c>
      <c r="J121" t="s">
        <v>4623</v>
      </c>
      <c r="K121" t="s">
        <v>4624</v>
      </c>
    </row>
    <row r="122" spans="1:11" x14ac:dyDescent="0.3">
      <c r="A122" s="19" t="s">
        <v>2357</v>
      </c>
      <c r="B122" s="62">
        <v>454</v>
      </c>
      <c r="C122" s="19" t="s">
        <v>4563</v>
      </c>
      <c r="D122" s="19">
        <v>3.95</v>
      </c>
      <c r="E122" s="19">
        <v>60</v>
      </c>
      <c r="F122" s="19">
        <v>1</v>
      </c>
      <c r="G122" s="19">
        <v>20</v>
      </c>
      <c r="H122" s="44">
        <f t="shared" si="1"/>
        <v>0.19750000000000001</v>
      </c>
      <c r="J122" t="s">
        <v>4625</v>
      </c>
      <c r="K122" t="s">
        <v>3353</v>
      </c>
    </row>
    <row r="123" spans="1:11" x14ac:dyDescent="0.3">
      <c r="A123" s="19" t="s">
        <v>2357</v>
      </c>
      <c r="B123" s="62">
        <v>455</v>
      </c>
      <c r="C123" s="19" t="s">
        <v>4564</v>
      </c>
      <c r="D123" s="19">
        <v>1.42</v>
      </c>
      <c r="E123" s="19">
        <v>85</v>
      </c>
      <c r="F123" s="19">
        <v>1</v>
      </c>
      <c r="G123" s="19">
        <v>28.33</v>
      </c>
      <c r="H123" s="44">
        <f t="shared" si="1"/>
        <v>5.0123543946346633E-2</v>
      </c>
      <c r="J123" t="s">
        <v>4626</v>
      </c>
      <c r="K123" t="s">
        <v>3286</v>
      </c>
    </row>
    <row r="124" spans="1:11" x14ac:dyDescent="0.3">
      <c r="A124" s="19" t="s">
        <v>2365</v>
      </c>
      <c r="B124" s="62">
        <v>456</v>
      </c>
      <c r="C124" s="19" t="s">
        <v>4565</v>
      </c>
      <c r="D124" s="19">
        <v>4</v>
      </c>
      <c r="E124" s="19"/>
      <c r="F124" s="19">
        <v>2</v>
      </c>
      <c r="G124" s="19">
        <v>260.70999999999998</v>
      </c>
      <c r="H124" s="44">
        <f t="shared" si="1"/>
        <v>3.0685435924974112E-2</v>
      </c>
      <c r="J124" t="s">
        <v>4627</v>
      </c>
      <c r="K124" t="s">
        <v>3314</v>
      </c>
    </row>
    <row r="125" spans="1:11" x14ac:dyDescent="0.3">
      <c r="A125" s="19" t="s">
        <v>2365</v>
      </c>
      <c r="B125" s="62">
        <v>457</v>
      </c>
      <c r="C125" s="19" t="s">
        <v>4566</v>
      </c>
      <c r="D125" s="19">
        <v>2</v>
      </c>
      <c r="E125" s="19">
        <v>2</v>
      </c>
      <c r="F125" s="19">
        <v>1</v>
      </c>
      <c r="G125" s="19">
        <v>52.14</v>
      </c>
      <c r="H125" s="44">
        <f t="shared" si="1"/>
        <v>3.8358266206367474E-2</v>
      </c>
      <c r="J125" t="s">
        <v>4628</v>
      </c>
      <c r="K125" t="s">
        <v>4629</v>
      </c>
    </row>
    <row r="126" spans="1:11" x14ac:dyDescent="0.3">
      <c r="A126" s="19" t="s">
        <v>2424</v>
      </c>
      <c r="B126" s="62">
        <v>458</v>
      </c>
      <c r="C126" s="19" t="s">
        <v>4567</v>
      </c>
      <c r="D126" s="19">
        <v>59</v>
      </c>
      <c r="E126" s="19"/>
      <c r="F126" s="19">
        <v>1</v>
      </c>
      <c r="G126" s="19">
        <v>521.42999999999995</v>
      </c>
      <c r="H126" s="44">
        <f t="shared" si="1"/>
        <v>0.11315037493047965</v>
      </c>
      <c r="J126" t="s">
        <v>4630</v>
      </c>
      <c r="K126" t="s">
        <v>4631</v>
      </c>
    </row>
    <row r="127" spans="1:11" x14ac:dyDescent="0.3">
      <c r="A127" s="19" t="s">
        <v>2424</v>
      </c>
      <c r="B127" s="62">
        <v>459</v>
      </c>
      <c r="C127" s="19" t="s">
        <v>4568</v>
      </c>
      <c r="D127" s="19">
        <v>22.99</v>
      </c>
      <c r="E127" s="19"/>
      <c r="F127" s="19">
        <v>1</v>
      </c>
      <c r="G127" s="19">
        <v>521.42999999999995</v>
      </c>
      <c r="H127" s="44">
        <f t="shared" si="1"/>
        <v>4.4090290163588591E-2</v>
      </c>
      <c r="J127" t="s">
        <v>4632</v>
      </c>
      <c r="K127" t="s">
        <v>4633</v>
      </c>
    </row>
    <row r="128" spans="1:11" x14ac:dyDescent="0.3">
      <c r="A128" s="19" t="s">
        <v>2424</v>
      </c>
      <c r="B128" s="62">
        <v>460</v>
      </c>
      <c r="C128" s="19" t="s">
        <v>4569</v>
      </c>
      <c r="D128" s="19">
        <v>79.599999999999994</v>
      </c>
      <c r="E128" s="19"/>
      <c r="F128" s="19">
        <v>1</v>
      </c>
      <c r="G128" s="19">
        <v>417.14</v>
      </c>
      <c r="H128" s="44">
        <f t="shared" si="1"/>
        <v>0.19082322481660832</v>
      </c>
      <c r="J128" t="s">
        <v>4634</v>
      </c>
      <c r="K128" t="s">
        <v>4635</v>
      </c>
    </row>
    <row r="129" spans="1:11" x14ac:dyDescent="0.3">
      <c r="A129" s="19" t="s">
        <v>2424</v>
      </c>
      <c r="B129" s="62">
        <v>461</v>
      </c>
      <c r="C129" s="19" t="s">
        <v>4570</v>
      </c>
      <c r="D129" s="19">
        <v>13</v>
      </c>
      <c r="E129" s="19"/>
      <c r="F129" s="19">
        <v>1</v>
      </c>
      <c r="G129" s="19">
        <v>260.70999999999998</v>
      </c>
      <c r="H129" s="44">
        <f t="shared" si="1"/>
        <v>4.9863833378082929E-2</v>
      </c>
      <c r="J129" t="s">
        <v>4636</v>
      </c>
      <c r="K129" t="s">
        <v>4637</v>
      </c>
    </row>
    <row r="130" spans="1:11" x14ac:dyDescent="0.3">
      <c r="A130" s="19" t="s">
        <v>2424</v>
      </c>
      <c r="B130" s="62">
        <v>462</v>
      </c>
      <c r="C130" s="19" t="s">
        <v>4571</v>
      </c>
      <c r="D130" s="19">
        <v>9.99</v>
      </c>
      <c r="E130" s="19">
        <v>2</v>
      </c>
      <c r="F130" s="19">
        <v>1</v>
      </c>
      <c r="G130" s="19">
        <v>104.29</v>
      </c>
      <c r="H130" s="44">
        <f t="shared" si="1"/>
        <v>9.5790583948604846E-2</v>
      </c>
      <c r="J130" t="s">
        <v>4638</v>
      </c>
      <c r="K130" t="s">
        <v>3332</v>
      </c>
    </row>
    <row r="131" spans="1:11" x14ac:dyDescent="0.3">
      <c r="A131" s="19" t="s">
        <v>2424</v>
      </c>
      <c r="B131" s="62">
        <v>463</v>
      </c>
      <c r="C131" s="19" t="s">
        <v>4572</v>
      </c>
      <c r="D131" s="19">
        <v>6.45</v>
      </c>
      <c r="E131" s="19">
        <v>2</v>
      </c>
      <c r="F131" s="19">
        <v>2</v>
      </c>
      <c r="G131" s="19">
        <v>260.70999999999998</v>
      </c>
      <c r="H131" s="44">
        <f t="shared" si="1"/>
        <v>4.9480265429020759E-2</v>
      </c>
      <c r="J131" t="s">
        <v>4639</v>
      </c>
      <c r="K131" t="s">
        <v>4640</v>
      </c>
    </row>
    <row r="132" spans="1:11" x14ac:dyDescent="0.3">
      <c r="A132" s="19" t="s">
        <v>2424</v>
      </c>
      <c r="B132" s="62">
        <v>464</v>
      </c>
      <c r="C132" s="19" t="s">
        <v>4573</v>
      </c>
      <c r="D132" s="19">
        <v>5.99</v>
      </c>
      <c r="E132" s="19">
        <v>2</v>
      </c>
      <c r="F132" s="19">
        <v>1</v>
      </c>
      <c r="G132" s="19">
        <v>260.70999999999998</v>
      </c>
      <c r="H132" s="44">
        <f t="shared" ref="H132:H195" si="2">(D132*F132)/G132</f>
        <v>2.2975720148824368E-2</v>
      </c>
      <c r="J132" t="s">
        <v>4641</v>
      </c>
      <c r="K132" t="s">
        <v>4642</v>
      </c>
    </row>
    <row r="133" spans="1:11" x14ac:dyDescent="0.3">
      <c r="A133" s="19" t="s">
        <v>2424</v>
      </c>
      <c r="B133" s="62">
        <v>465</v>
      </c>
      <c r="C133" s="19" t="s">
        <v>173</v>
      </c>
      <c r="D133" s="19">
        <v>12</v>
      </c>
      <c r="E133" s="19"/>
      <c r="F133" s="19">
        <v>2</v>
      </c>
      <c r="G133" s="19">
        <v>521.42999999999995</v>
      </c>
      <c r="H133" s="44">
        <f t="shared" si="2"/>
        <v>4.6027271158161215E-2</v>
      </c>
      <c r="J133" t="s">
        <v>4643</v>
      </c>
      <c r="K133" t="s">
        <v>4644</v>
      </c>
    </row>
    <row r="134" spans="1:11" x14ac:dyDescent="0.3">
      <c r="A134" s="19" t="s">
        <v>2424</v>
      </c>
      <c r="B134" s="62">
        <v>466</v>
      </c>
      <c r="C134" s="19" t="s">
        <v>4574</v>
      </c>
      <c r="D134" s="19">
        <v>8</v>
      </c>
      <c r="E134" s="19"/>
      <c r="F134" s="19">
        <v>2</v>
      </c>
      <c r="G134" s="19">
        <v>260.70999999999998</v>
      </c>
      <c r="H134" s="44">
        <f t="shared" si="2"/>
        <v>6.1370871849948223E-2</v>
      </c>
      <c r="J134" t="s">
        <v>4645</v>
      </c>
      <c r="K134" t="s">
        <v>4646</v>
      </c>
    </row>
    <row r="135" spans="1:11" x14ac:dyDescent="0.3">
      <c r="A135" s="19" t="s">
        <v>2424</v>
      </c>
      <c r="B135" s="62">
        <v>467</v>
      </c>
      <c r="C135" s="19" t="s">
        <v>4575</v>
      </c>
      <c r="D135" s="19">
        <v>9.5</v>
      </c>
      <c r="E135" s="19"/>
      <c r="F135" s="19">
        <v>2</v>
      </c>
      <c r="G135" s="19">
        <v>260.70999999999998</v>
      </c>
      <c r="H135" s="44">
        <f t="shared" si="2"/>
        <v>7.287791032181351E-2</v>
      </c>
      <c r="J135" t="s">
        <v>4647</v>
      </c>
      <c r="K135" t="s">
        <v>4648</v>
      </c>
    </row>
    <row r="136" spans="1:11" x14ac:dyDescent="0.3">
      <c r="A136" s="19" t="s">
        <v>2424</v>
      </c>
      <c r="B136" s="62">
        <v>468</v>
      </c>
      <c r="C136" s="19" t="s">
        <v>4576</v>
      </c>
      <c r="D136" s="19">
        <v>12.5</v>
      </c>
      <c r="E136" s="19"/>
      <c r="F136" s="19">
        <v>1</v>
      </c>
      <c r="G136" s="19">
        <v>260.70999999999998</v>
      </c>
      <c r="H136" s="44">
        <f t="shared" si="2"/>
        <v>4.7945993632772049E-2</v>
      </c>
      <c r="J136" t="s">
        <v>4649</v>
      </c>
      <c r="K136" t="s">
        <v>3363</v>
      </c>
    </row>
    <row r="137" spans="1:11" x14ac:dyDescent="0.3">
      <c r="A137" s="19" t="s">
        <v>2424</v>
      </c>
      <c r="B137" s="62">
        <v>469</v>
      </c>
      <c r="C137" s="19" t="s">
        <v>334</v>
      </c>
      <c r="D137" s="19">
        <v>55</v>
      </c>
      <c r="E137" s="19"/>
      <c r="F137" s="19">
        <v>1</v>
      </c>
      <c r="G137" s="19">
        <v>521.42999999999995</v>
      </c>
      <c r="H137" s="44">
        <f t="shared" si="2"/>
        <v>0.10547916307078611</v>
      </c>
      <c r="J137" t="s">
        <v>4650</v>
      </c>
      <c r="K137" t="s">
        <v>4651</v>
      </c>
    </row>
    <row r="138" spans="1:11" x14ac:dyDescent="0.3">
      <c r="A138" s="19" t="s">
        <v>2424</v>
      </c>
      <c r="B138" s="62">
        <v>470</v>
      </c>
      <c r="C138" s="19" t="s">
        <v>168</v>
      </c>
      <c r="D138" s="19">
        <v>105</v>
      </c>
      <c r="E138" s="19"/>
      <c r="F138" s="19">
        <v>1</v>
      </c>
      <c r="G138" s="19">
        <v>521.42999999999995</v>
      </c>
      <c r="H138" s="44">
        <f t="shared" si="2"/>
        <v>0.20136931131695532</v>
      </c>
      <c r="J138" t="s">
        <v>4652</v>
      </c>
      <c r="K138" t="s">
        <v>4653</v>
      </c>
    </row>
    <row r="139" spans="1:11" x14ac:dyDescent="0.3">
      <c r="A139" s="19" t="s">
        <v>2424</v>
      </c>
      <c r="B139" s="62">
        <v>471</v>
      </c>
      <c r="C139" s="19" t="s">
        <v>4577</v>
      </c>
      <c r="D139" s="19">
        <v>7.99</v>
      </c>
      <c r="E139" s="19">
        <v>40</v>
      </c>
      <c r="F139" s="19">
        <v>1</v>
      </c>
      <c r="G139" s="19">
        <v>260.70999999999998</v>
      </c>
      <c r="H139" s="44">
        <f t="shared" si="2"/>
        <v>3.0647079130067895E-2</v>
      </c>
      <c r="J139" t="s">
        <v>4654</v>
      </c>
      <c r="K139" t="s">
        <v>4655</v>
      </c>
    </row>
    <row r="140" spans="1:11" x14ac:dyDescent="0.3">
      <c r="A140" s="19" t="s">
        <v>2424</v>
      </c>
      <c r="B140" s="62">
        <v>472</v>
      </c>
      <c r="C140" s="19" t="s">
        <v>2995</v>
      </c>
      <c r="D140" s="19">
        <v>4.6900000000000004</v>
      </c>
      <c r="E140" s="19">
        <v>2</v>
      </c>
      <c r="F140" s="19">
        <v>1</v>
      </c>
      <c r="G140" s="19">
        <v>260.70999999999998</v>
      </c>
      <c r="H140" s="44">
        <f t="shared" si="2"/>
        <v>1.7989336811016075E-2</v>
      </c>
      <c r="J140" t="s">
        <v>4656</v>
      </c>
      <c r="K140" t="s">
        <v>4657</v>
      </c>
    </row>
    <row r="141" spans="1:11" x14ac:dyDescent="0.3">
      <c r="A141" s="19" t="s">
        <v>2424</v>
      </c>
      <c r="B141" s="62">
        <v>473</v>
      </c>
      <c r="C141" s="19" t="s">
        <v>406</v>
      </c>
      <c r="D141" s="19">
        <v>34</v>
      </c>
      <c r="E141" s="19"/>
      <c r="F141" s="19">
        <v>1</v>
      </c>
      <c r="G141" s="19">
        <v>521.42999999999995</v>
      </c>
      <c r="H141" s="44">
        <f t="shared" si="2"/>
        <v>6.5205300807395061E-2</v>
      </c>
      <c r="J141" t="s">
        <v>4658</v>
      </c>
      <c r="K141" t="s">
        <v>4659</v>
      </c>
    </row>
    <row r="142" spans="1:11" x14ac:dyDescent="0.3">
      <c r="A142" s="19" t="s">
        <v>2424</v>
      </c>
      <c r="B142" s="62">
        <v>474</v>
      </c>
      <c r="C142" s="19" t="s">
        <v>4578</v>
      </c>
      <c r="D142" s="19">
        <v>11.17</v>
      </c>
      <c r="E142" s="19"/>
      <c r="F142" s="19">
        <v>1</v>
      </c>
      <c r="G142" s="19">
        <v>260.70999999999998</v>
      </c>
      <c r="H142" s="44">
        <f t="shared" si="2"/>
        <v>4.2844539910245102E-2</v>
      </c>
      <c r="J142" t="s">
        <v>4660</v>
      </c>
      <c r="K142" t="s">
        <v>3365</v>
      </c>
    </row>
    <row r="143" spans="1:11" x14ac:dyDescent="0.3">
      <c r="A143" s="19" t="s">
        <v>397</v>
      </c>
      <c r="B143" s="62">
        <v>532</v>
      </c>
      <c r="C143" s="19" t="s">
        <v>397</v>
      </c>
      <c r="D143" s="19"/>
      <c r="E143" s="19"/>
      <c r="F143" s="19">
        <v>1</v>
      </c>
      <c r="G143" s="19">
        <v>1</v>
      </c>
      <c r="H143" s="44">
        <f t="shared" si="2"/>
        <v>0</v>
      </c>
      <c r="J143" t="s">
        <v>4724</v>
      </c>
    </row>
    <row r="144" spans="1:11" x14ac:dyDescent="0.3">
      <c r="A144" s="19" t="s">
        <v>3395</v>
      </c>
      <c r="B144" s="62">
        <v>591</v>
      </c>
      <c r="C144" s="19" t="s">
        <v>4727</v>
      </c>
      <c r="D144" s="19"/>
      <c r="E144" s="19"/>
      <c r="F144" s="19">
        <v>1</v>
      </c>
      <c r="G144" s="19">
        <v>13.04</v>
      </c>
      <c r="H144" s="44">
        <f t="shared" si="2"/>
        <v>0</v>
      </c>
      <c r="J144" t="s">
        <v>4746</v>
      </c>
    </row>
    <row r="145" spans="1:11" x14ac:dyDescent="0.3">
      <c r="A145" s="19" t="s">
        <v>3395</v>
      </c>
      <c r="B145" s="62">
        <v>592</v>
      </c>
      <c r="C145" s="19" t="s">
        <v>929</v>
      </c>
      <c r="D145" s="19">
        <v>7</v>
      </c>
      <c r="E145" s="19"/>
      <c r="F145" s="19">
        <v>2</v>
      </c>
      <c r="G145" s="19">
        <v>52.14</v>
      </c>
      <c r="H145" s="44">
        <f t="shared" si="2"/>
        <v>0.26850786344457228</v>
      </c>
      <c r="J145" t="s">
        <v>4747</v>
      </c>
      <c r="K145" t="s">
        <v>4748</v>
      </c>
    </row>
    <row r="146" spans="1:11" x14ac:dyDescent="0.3">
      <c r="A146" s="19" t="s">
        <v>3395</v>
      </c>
      <c r="B146" s="62">
        <v>593</v>
      </c>
      <c r="C146" s="19" t="s">
        <v>4728</v>
      </c>
      <c r="D146" s="19">
        <v>2</v>
      </c>
      <c r="E146" s="19">
        <v>1</v>
      </c>
      <c r="F146" s="19">
        <v>1</v>
      </c>
      <c r="G146" s="19">
        <v>6</v>
      </c>
      <c r="H146" s="44">
        <f t="shared" si="2"/>
        <v>0.33333333333333331</v>
      </c>
      <c r="J146" t="s">
        <v>4749</v>
      </c>
      <c r="K146" t="s">
        <v>4750</v>
      </c>
    </row>
    <row r="147" spans="1:11" x14ac:dyDescent="0.3">
      <c r="A147" s="19" t="s">
        <v>3395</v>
      </c>
      <c r="B147" s="62">
        <v>594</v>
      </c>
      <c r="C147" s="19" t="s">
        <v>4729</v>
      </c>
      <c r="D147" s="19">
        <v>1</v>
      </c>
      <c r="E147" s="19"/>
      <c r="F147" s="19">
        <v>1</v>
      </c>
      <c r="G147" s="19">
        <v>8.69</v>
      </c>
      <c r="H147" s="44">
        <f t="shared" si="2"/>
        <v>0.11507479861910243</v>
      </c>
      <c r="J147" t="s">
        <v>4751</v>
      </c>
      <c r="K147" t="s">
        <v>4752</v>
      </c>
    </row>
    <row r="148" spans="1:11" x14ac:dyDescent="0.3">
      <c r="A148" s="19" t="s">
        <v>3395</v>
      </c>
      <c r="B148" s="62">
        <v>595</v>
      </c>
      <c r="C148" s="19" t="s">
        <v>4730</v>
      </c>
      <c r="D148" s="19">
        <v>1.05</v>
      </c>
      <c r="E148" s="19"/>
      <c r="F148" s="19">
        <v>1</v>
      </c>
      <c r="G148" s="19">
        <v>13.04</v>
      </c>
      <c r="H148" s="44">
        <f t="shared" si="2"/>
        <v>8.0521472392638044E-2</v>
      </c>
      <c r="J148" t="s">
        <v>4753</v>
      </c>
      <c r="K148" t="s">
        <v>4754</v>
      </c>
    </row>
    <row r="149" spans="1:11" x14ac:dyDescent="0.3">
      <c r="A149" s="19" t="s">
        <v>3395</v>
      </c>
      <c r="B149" s="62">
        <v>596</v>
      </c>
      <c r="C149" s="19" t="s">
        <v>4731</v>
      </c>
      <c r="D149" s="19">
        <v>1</v>
      </c>
      <c r="E149" s="19"/>
      <c r="F149" s="19">
        <v>1</v>
      </c>
      <c r="G149" s="19">
        <v>8.69</v>
      </c>
      <c r="H149" s="44">
        <f t="shared" si="2"/>
        <v>0.11507479861910243</v>
      </c>
      <c r="J149" t="s">
        <v>4755</v>
      </c>
      <c r="K149" t="s">
        <v>4756</v>
      </c>
    </row>
    <row r="150" spans="1:11" x14ac:dyDescent="0.3">
      <c r="A150" s="19" t="s">
        <v>3395</v>
      </c>
      <c r="B150" s="62">
        <v>597</v>
      </c>
      <c r="C150" s="19" t="s">
        <v>3408</v>
      </c>
      <c r="D150" s="19">
        <v>1</v>
      </c>
      <c r="E150" s="19"/>
      <c r="F150" s="19">
        <v>1</v>
      </c>
      <c r="G150" s="19">
        <v>8.69</v>
      </c>
      <c r="H150" s="44">
        <f t="shared" si="2"/>
        <v>0.11507479861910243</v>
      </c>
      <c r="J150" t="s">
        <v>4757</v>
      </c>
      <c r="K150" t="s">
        <v>4758</v>
      </c>
    </row>
    <row r="151" spans="1:11" x14ac:dyDescent="0.3">
      <c r="A151" s="19" t="s">
        <v>3395</v>
      </c>
      <c r="B151" s="62">
        <v>598</v>
      </c>
      <c r="C151" s="19" t="s">
        <v>281</v>
      </c>
      <c r="D151" s="19">
        <v>0.63</v>
      </c>
      <c r="E151" s="19">
        <v>2</v>
      </c>
      <c r="F151" s="19">
        <v>1</v>
      </c>
      <c r="G151" s="19">
        <v>13.04</v>
      </c>
      <c r="H151" s="44">
        <f t="shared" si="2"/>
        <v>4.8312883435582828E-2</v>
      </c>
      <c r="J151" t="s">
        <v>4759</v>
      </c>
      <c r="K151" t="s">
        <v>4760</v>
      </c>
    </row>
    <row r="152" spans="1:11" x14ac:dyDescent="0.3">
      <c r="A152" s="19" t="s">
        <v>3395</v>
      </c>
      <c r="B152" s="62">
        <v>599</v>
      </c>
      <c r="C152" s="19" t="s">
        <v>1460</v>
      </c>
      <c r="D152" s="19">
        <v>5.99</v>
      </c>
      <c r="E152" s="19"/>
      <c r="F152" s="19">
        <v>1</v>
      </c>
      <c r="G152" s="19">
        <v>156.43</v>
      </c>
      <c r="H152" s="44">
        <f t="shared" si="2"/>
        <v>3.8291887745317395E-2</v>
      </c>
      <c r="J152" t="s">
        <v>4761</v>
      </c>
      <c r="K152" t="s">
        <v>4762</v>
      </c>
    </row>
    <row r="153" spans="1:11" x14ac:dyDescent="0.3">
      <c r="A153" s="19" t="s">
        <v>2931</v>
      </c>
      <c r="B153" s="62">
        <v>600</v>
      </c>
      <c r="C153" s="19" t="s">
        <v>4732</v>
      </c>
      <c r="D153" s="19">
        <v>1.49</v>
      </c>
      <c r="E153" s="19">
        <v>10</v>
      </c>
      <c r="F153" s="19">
        <v>2</v>
      </c>
      <c r="G153" s="19">
        <v>52.14</v>
      </c>
      <c r="H153" s="44">
        <f t="shared" si="2"/>
        <v>5.7153816647487532E-2</v>
      </c>
      <c r="J153" t="s">
        <v>4763</v>
      </c>
      <c r="K153" t="s">
        <v>4764</v>
      </c>
    </row>
    <row r="154" spans="1:11" x14ac:dyDescent="0.3">
      <c r="A154" s="19" t="s">
        <v>2931</v>
      </c>
      <c r="B154" s="62">
        <v>601</v>
      </c>
      <c r="C154" s="19" t="s">
        <v>4733</v>
      </c>
      <c r="D154" s="19">
        <v>2.99</v>
      </c>
      <c r="E154" s="19">
        <v>24</v>
      </c>
      <c r="F154" s="19">
        <v>5</v>
      </c>
      <c r="G154" s="19">
        <v>52.14</v>
      </c>
      <c r="H154" s="44">
        <f t="shared" si="2"/>
        <v>0.28672803989259688</v>
      </c>
      <c r="J154" t="s">
        <v>4765</v>
      </c>
      <c r="K154" t="s">
        <v>4766</v>
      </c>
    </row>
    <row r="155" spans="1:11" x14ac:dyDescent="0.3">
      <c r="A155" s="19" t="s">
        <v>3395</v>
      </c>
      <c r="B155" s="62">
        <v>602</v>
      </c>
      <c r="C155" s="19" t="s">
        <v>4734</v>
      </c>
      <c r="D155" s="19">
        <v>4</v>
      </c>
      <c r="E155" s="19">
        <v>32</v>
      </c>
      <c r="F155" s="19">
        <v>14.2</v>
      </c>
      <c r="G155" s="19">
        <v>52.14</v>
      </c>
      <c r="H155" s="44">
        <f t="shared" si="2"/>
        <v>1.0893747602608361</v>
      </c>
      <c r="J155" t="s">
        <v>4767</v>
      </c>
      <c r="K155" t="s">
        <v>4768</v>
      </c>
    </row>
    <row r="156" spans="1:11" x14ac:dyDescent="0.3">
      <c r="A156" s="19" t="s">
        <v>3395</v>
      </c>
      <c r="B156" s="62">
        <v>603</v>
      </c>
      <c r="C156" s="19" t="s">
        <v>399</v>
      </c>
      <c r="D156" s="19">
        <v>2.85</v>
      </c>
      <c r="E156" s="19">
        <v>11</v>
      </c>
      <c r="F156" s="19">
        <v>3</v>
      </c>
      <c r="G156" s="19">
        <v>52.14</v>
      </c>
      <c r="H156" s="44">
        <f t="shared" si="2"/>
        <v>0.16398158803222096</v>
      </c>
      <c r="J156" t="s">
        <v>3510</v>
      </c>
      <c r="K156" t="s">
        <v>4769</v>
      </c>
    </row>
    <row r="157" spans="1:11" x14ac:dyDescent="0.3">
      <c r="A157" s="19" t="s">
        <v>3395</v>
      </c>
      <c r="B157" s="62">
        <v>604</v>
      </c>
      <c r="C157" s="19" t="s">
        <v>3409</v>
      </c>
      <c r="D157" s="19">
        <v>0.52</v>
      </c>
      <c r="E157" s="19">
        <v>64</v>
      </c>
      <c r="F157" s="19">
        <v>2</v>
      </c>
      <c r="G157" s="19">
        <v>1</v>
      </c>
      <c r="H157" s="44">
        <f t="shared" si="2"/>
        <v>1.04</v>
      </c>
      <c r="J157" t="s">
        <v>4770</v>
      </c>
      <c r="K157" t="s">
        <v>4771</v>
      </c>
    </row>
    <row r="158" spans="1:11" x14ac:dyDescent="0.3">
      <c r="A158" s="19" t="s">
        <v>3395</v>
      </c>
      <c r="B158" s="62">
        <v>605</v>
      </c>
      <c r="C158" s="19" t="s">
        <v>4735</v>
      </c>
      <c r="D158" s="19">
        <v>1</v>
      </c>
      <c r="E158" s="19">
        <v>85</v>
      </c>
      <c r="F158" s="19">
        <v>2</v>
      </c>
      <c r="G158" s="19">
        <v>1</v>
      </c>
      <c r="H158" s="44">
        <f t="shared" si="2"/>
        <v>2</v>
      </c>
      <c r="J158" t="s">
        <v>4772</v>
      </c>
      <c r="K158" t="s">
        <v>4773</v>
      </c>
    </row>
    <row r="159" spans="1:11" x14ac:dyDescent="0.3">
      <c r="A159" s="19" t="s">
        <v>3395</v>
      </c>
      <c r="B159" s="62">
        <v>606</v>
      </c>
      <c r="C159" s="19" t="s">
        <v>3410</v>
      </c>
      <c r="D159" s="19">
        <v>0.99</v>
      </c>
      <c r="E159" s="19">
        <v>150</v>
      </c>
      <c r="F159" s="19">
        <v>1</v>
      </c>
      <c r="G159" s="19">
        <v>5.35</v>
      </c>
      <c r="H159" s="44">
        <f t="shared" si="2"/>
        <v>0.18504672897196262</v>
      </c>
      <c r="J159" t="s">
        <v>4774</v>
      </c>
      <c r="K159" t="s">
        <v>3515</v>
      </c>
    </row>
    <row r="160" spans="1:11" x14ac:dyDescent="0.3">
      <c r="A160" s="19" t="s">
        <v>3395</v>
      </c>
      <c r="B160" s="62">
        <v>607</v>
      </c>
      <c r="C160" s="19" t="s">
        <v>189</v>
      </c>
      <c r="D160" s="19">
        <v>1.9</v>
      </c>
      <c r="E160" s="19">
        <v>9</v>
      </c>
      <c r="F160" s="19">
        <v>1</v>
      </c>
      <c r="G160" s="19">
        <v>9</v>
      </c>
      <c r="H160" s="44">
        <f t="shared" si="2"/>
        <v>0.21111111111111111</v>
      </c>
      <c r="J160" t="s">
        <v>4775</v>
      </c>
      <c r="K160" t="s">
        <v>4128</v>
      </c>
    </row>
    <row r="161" spans="1:11" x14ac:dyDescent="0.3">
      <c r="A161" s="19" t="s">
        <v>3396</v>
      </c>
      <c r="B161" s="62">
        <v>608</v>
      </c>
      <c r="C161" s="19" t="s">
        <v>345</v>
      </c>
      <c r="D161" s="19">
        <v>2.1</v>
      </c>
      <c r="E161" s="19"/>
      <c r="F161" s="19">
        <v>1</v>
      </c>
      <c r="G161" s="19">
        <v>52.14</v>
      </c>
      <c r="H161" s="44">
        <f t="shared" si="2"/>
        <v>4.0276179516685849E-2</v>
      </c>
      <c r="J161" t="s">
        <v>4776</v>
      </c>
      <c r="K161" t="s">
        <v>4777</v>
      </c>
    </row>
    <row r="162" spans="1:11" x14ac:dyDescent="0.3">
      <c r="A162" s="19" t="s">
        <v>3396</v>
      </c>
      <c r="B162" s="62">
        <v>609</v>
      </c>
      <c r="C162" s="19" t="s">
        <v>3411</v>
      </c>
      <c r="D162" s="19">
        <v>4</v>
      </c>
      <c r="E162" s="19"/>
      <c r="F162" s="19">
        <v>1</v>
      </c>
      <c r="G162" s="19">
        <v>52.14</v>
      </c>
      <c r="H162" s="44">
        <f t="shared" si="2"/>
        <v>7.6716532412734947E-2</v>
      </c>
      <c r="J162" t="s">
        <v>4778</v>
      </c>
      <c r="K162" t="s">
        <v>4779</v>
      </c>
    </row>
    <row r="163" spans="1:11" x14ac:dyDescent="0.3">
      <c r="A163" s="19" t="s">
        <v>3396</v>
      </c>
      <c r="B163" s="62">
        <v>610</v>
      </c>
      <c r="C163" s="19" t="s">
        <v>3411</v>
      </c>
      <c r="D163" s="19">
        <v>7</v>
      </c>
      <c r="E163" s="19"/>
      <c r="F163" s="19">
        <v>1</v>
      </c>
      <c r="G163" s="19">
        <v>52.14</v>
      </c>
      <c r="H163" s="44">
        <f t="shared" si="2"/>
        <v>0.13425393172228614</v>
      </c>
      <c r="J163" t="s">
        <v>4780</v>
      </c>
      <c r="K163" t="s">
        <v>4781</v>
      </c>
    </row>
    <row r="164" spans="1:11" x14ac:dyDescent="0.3">
      <c r="A164" s="19" t="s">
        <v>3396</v>
      </c>
      <c r="B164" s="62">
        <v>611</v>
      </c>
      <c r="C164" s="19" t="s">
        <v>198</v>
      </c>
      <c r="D164" s="19">
        <v>0.95</v>
      </c>
      <c r="E164" s="19">
        <v>200</v>
      </c>
      <c r="F164" s="19">
        <v>1</v>
      </c>
      <c r="G164" s="19">
        <v>52.14</v>
      </c>
      <c r="H164" s="44">
        <f t="shared" si="2"/>
        <v>1.8220176448024549E-2</v>
      </c>
      <c r="J164" t="s">
        <v>4782</v>
      </c>
      <c r="K164" t="s">
        <v>3470</v>
      </c>
    </row>
    <row r="165" spans="1:11" x14ac:dyDescent="0.3">
      <c r="A165" s="19" t="s">
        <v>2931</v>
      </c>
      <c r="B165" s="62">
        <v>612</v>
      </c>
      <c r="C165" s="19" t="s">
        <v>418</v>
      </c>
      <c r="D165" s="19">
        <v>6.99</v>
      </c>
      <c r="E165" s="19"/>
      <c r="F165" s="19">
        <v>1</v>
      </c>
      <c r="G165" s="19">
        <v>52.14</v>
      </c>
      <c r="H165" s="44">
        <f t="shared" si="2"/>
        <v>0.13406214039125433</v>
      </c>
      <c r="J165" t="s">
        <v>4783</v>
      </c>
      <c r="K165" t="s">
        <v>4784</v>
      </c>
    </row>
    <row r="166" spans="1:11" x14ac:dyDescent="0.3">
      <c r="A166" s="19" t="s">
        <v>2931</v>
      </c>
      <c r="B166" s="62">
        <v>613</v>
      </c>
      <c r="C166" s="19" t="s">
        <v>404</v>
      </c>
      <c r="D166" s="19">
        <v>83.99</v>
      </c>
      <c r="E166" s="19"/>
      <c r="F166" s="19">
        <v>1</v>
      </c>
      <c r="G166" s="19">
        <v>104.29</v>
      </c>
      <c r="H166" s="44">
        <f t="shared" si="2"/>
        <v>0.80535046504938146</v>
      </c>
      <c r="J166" t="s">
        <v>4785</v>
      </c>
      <c r="K166" t="s">
        <v>4786</v>
      </c>
    </row>
    <row r="167" spans="1:11" x14ac:dyDescent="0.3">
      <c r="A167" s="19" t="s">
        <v>2931</v>
      </c>
      <c r="B167" s="62">
        <v>614</v>
      </c>
      <c r="C167" s="19" t="s">
        <v>405</v>
      </c>
      <c r="D167" s="19">
        <v>39.99</v>
      </c>
      <c r="E167" s="19"/>
      <c r="F167" s="19">
        <v>1</v>
      </c>
      <c r="G167" s="19">
        <v>625.71</v>
      </c>
      <c r="H167" s="44">
        <f t="shared" si="2"/>
        <v>6.3911396653401731E-2</v>
      </c>
      <c r="J167" t="s">
        <v>4787</v>
      </c>
      <c r="K167" t="s">
        <v>4788</v>
      </c>
    </row>
    <row r="168" spans="1:11" x14ac:dyDescent="0.3">
      <c r="A168" s="19" t="s">
        <v>3396</v>
      </c>
      <c r="B168" s="62">
        <v>648</v>
      </c>
      <c r="C168" s="19" t="s">
        <v>346</v>
      </c>
      <c r="D168" s="19">
        <v>2.1</v>
      </c>
      <c r="E168" s="19"/>
      <c r="F168" s="19">
        <v>1</v>
      </c>
      <c r="G168" s="19">
        <v>13.04</v>
      </c>
      <c r="H168" s="44">
        <f t="shared" si="2"/>
        <v>0.16104294478527609</v>
      </c>
      <c r="J168" t="s">
        <v>4826</v>
      </c>
      <c r="K168" t="s">
        <v>4827</v>
      </c>
    </row>
    <row r="169" spans="1:11" x14ac:dyDescent="0.3">
      <c r="A169" s="19" t="s">
        <v>3396</v>
      </c>
      <c r="B169" s="62">
        <v>649</v>
      </c>
      <c r="C169" s="19" t="s">
        <v>4817</v>
      </c>
      <c r="D169" s="19">
        <v>2.65</v>
      </c>
      <c r="E169" s="19"/>
      <c r="F169" s="19">
        <v>1</v>
      </c>
      <c r="G169" s="19">
        <v>13.04</v>
      </c>
      <c r="H169" s="44">
        <f t="shared" si="2"/>
        <v>0.20322085889570554</v>
      </c>
      <c r="J169" t="s">
        <v>4828</v>
      </c>
      <c r="K169" t="s">
        <v>4829</v>
      </c>
    </row>
    <row r="170" spans="1:11" x14ac:dyDescent="0.3">
      <c r="A170" s="19" t="s">
        <v>3396</v>
      </c>
      <c r="B170" s="62">
        <v>650</v>
      </c>
      <c r="C170" s="19" t="s">
        <v>4818</v>
      </c>
      <c r="D170" s="19">
        <v>14.5</v>
      </c>
      <c r="E170" s="19"/>
      <c r="F170" s="19">
        <v>1</v>
      </c>
      <c r="G170" s="19">
        <v>52.14</v>
      </c>
      <c r="H170" s="44">
        <f t="shared" si="2"/>
        <v>0.27809742999616416</v>
      </c>
      <c r="J170" t="s">
        <v>4830</v>
      </c>
      <c r="K170" t="s">
        <v>4831</v>
      </c>
    </row>
    <row r="171" spans="1:11" x14ac:dyDescent="0.3">
      <c r="A171" s="19" t="s">
        <v>3396</v>
      </c>
      <c r="B171" s="62">
        <v>651</v>
      </c>
      <c r="C171" s="19" t="s">
        <v>4819</v>
      </c>
      <c r="D171" s="19">
        <v>11.8</v>
      </c>
      <c r="E171" s="19"/>
      <c r="F171" s="19">
        <v>1</v>
      </c>
      <c r="G171" s="19">
        <v>104.29</v>
      </c>
      <c r="H171" s="44">
        <f t="shared" si="2"/>
        <v>0.11314603509444818</v>
      </c>
      <c r="J171" t="s">
        <v>4832</v>
      </c>
      <c r="K171" t="s">
        <v>4833</v>
      </c>
    </row>
    <row r="172" spans="1:11" x14ac:dyDescent="0.3">
      <c r="A172" s="19" t="s">
        <v>3396</v>
      </c>
      <c r="B172" s="62">
        <v>652</v>
      </c>
      <c r="C172" s="19" t="s">
        <v>534</v>
      </c>
      <c r="D172" s="19">
        <v>6</v>
      </c>
      <c r="E172" s="19">
        <v>42</v>
      </c>
      <c r="F172" s="19">
        <v>1</v>
      </c>
      <c r="G172" s="19">
        <v>6</v>
      </c>
      <c r="H172" s="44">
        <f t="shared" si="2"/>
        <v>1</v>
      </c>
      <c r="J172" t="s">
        <v>3580</v>
      </c>
      <c r="K172" t="s">
        <v>4834</v>
      </c>
    </row>
    <row r="173" spans="1:11" x14ac:dyDescent="0.3">
      <c r="A173" s="19" t="s">
        <v>2529</v>
      </c>
      <c r="B173" s="62">
        <v>687</v>
      </c>
      <c r="C173" s="19" t="s">
        <v>3609</v>
      </c>
      <c r="D173" s="172">
        <v>20</v>
      </c>
      <c r="E173" s="19"/>
      <c r="F173" s="19">
        <v>1</v>
      </c>
      <c r="G173" s="19">
        <v>13.04</v>
      </c>
      <c r="H173" s="44">
        <f t="shared" si="2"/>
        <v>1.5337423312883436</v>
      </c>
      <c r="J173" t="s">
        <v>4863</v>
      </c>
    </row>
    <row r="174" spans="1:11" x14ac:dyDescent="0.3">
      <c r="A174" s="19" t="s">
        <v>3604</v>
      </c>
      <c r="B174" s="19">
        <v>688</v>
      </c>
      <c r="C174" s="19" t="s">
        <v>412</v>
      </c>
      <c r="D174" s="172">
        <v>70</v>
      </c>
      <c r="E174" s="19"/>
      <c r="F174" s="19">
        <v>1</v>
      </c>
      <c r="G174" s="19">
        <v>52.14</v>
      </c>
      <c r="H174" s="44">
        <f t="shared" si="2"/>
        <v>1.3425393172228615</v>
      </c>
      <c r="J174" t="s">
        <v>4864</v>
      </c>
    </row>
    <row r="175" spans="1:11" x14ac:dyDescent="0.3">
      <c r="A175" s="19" t="s">
        <v>3604</v>
      </c>
      <c r="B175" s="19">
        <v>689</v>
      </c>
      <c r="C175" s="19" t="s">
        <v>3610</v>
      </c>
      <c r="D175" s="172">
        <v>100</v>
      </c>
      <c r="E175" s="19"/>
      <c r="F175" s="19">
        <v>1</v>
      </c>
      <c r="G175" s="19">
        <v>52.14</v>
      </c>
      <c r="H175" s="44">
        <f t="shared" si="2"/>
        <v>1.9179133103183736</v>
      </c>
      <c r="J175" t="s">
        <v>4865</v>
      </c>
    </row>
    <row r="176" spans="1:11" x14ac:dyDescent="0.3">
      <c r="A176" s="19" t="s">
        <v>3604</v>
      </c>
      <c r="B176" s="19">
        <v>690</v>
      </c>
      <c r="C176" s="19" t="s">
        <v>4856</v>
      </c>
      <c r="D176" s="172">
        <v>10</v>
      </c>
      <c r="E176" s="19"/>
      <c r="F176" s="19">
        <v>5</v>
      </c>
      <c r="G176" s="19">
        <v>52.14</v>
      </c>
      <c r="H176" s="44">
        <f t="shared" si="2"/>
        <v>0.95895665515918682</v>
      </c>
      <c r="J176" t="s">
        <v>4866</v>
      </c>
    </row>
    <row r="177" spans="1:12" x14ac:dyDescent="0.3">
      <c r="A177" s="19" t="s">
        <v>3604</v>
      </c>
      <c r="B177" s="62">
        <v>709</v>
      </c>
      <c r="C177" s="19" t="s">
        <v>3614</v>
      </c>
      <c r="D177" s="172">
        <v>20</v>
      </c>
      <c r="E177" s="19"/>
      <c r="F177" s="19">
        <v>1</v>
      </c>
      <c r="G177" s="19">
        <v>4.3499999999999996</v>
      </c>
      <c r="H177" s="44">
        <f t="shared" si="2"/>
        <v>4.597701149425288</v>
      </c>
      <c r="J177" t="s">
        <v>4893</v>
      </c>
    </row>
    <row r="178" spans="1:12" x14ac:dyDescent="0.3">
      <c r="A178" s="19" t="s">
        <v>3604</v>
      </c>
      <c r="B178" s="19">
        <v>710</v>
      </c>
      <c r="C178" s="19" t="s">
        <v>361</v>
      </c>
      <c r="D178" s="172">
        <v>35</v>
      </c>
      <c r="E178" s="19"/>
      <c r="F178" s="19">
        <v>1</v>
      </c>
      <c r="G178" s="19">
        <v>52.14</v>
      </c>
      <c r="H178" s="44">
        <f t="shared" si="2"/>
        <v>0.67126965861143073</v>
      </c>
      <c r="J178" t="s">
        <v>4894</v>
      </c>
    </row>
    <row r="179" spans="1:12" x14ac:dyDescent="0.3">
      <c r="A179" s="19" t="s">
        <v>364</v>
      </c>
      <c r="B179" s="19">
        <v>711</v>
      </c>
      <c r="C179" s="19" t="s">
        <v>363</v>
      </c>
      <c r="D179" s="172">
        <v>35</v>
      </c>
      <c r="E179" s="19"/>
      <c r="F179" s="19">
        <v>1</v>
      </c>
      <c r="G179" s="19">
        <v>52.14</v>
      </c>
      <c r="H179" s="44">
        <f t="shared" si="2"/>
        <v>0.67126965861143073</v>
      </c>
      <c r="J179" t="s">
        <v>4895</v>
      </c>
    </row>
    <row r="180" spans="1:12" x14ac:dyDescent="0.3">
      <c r="A180" s="18" t="s">
        <v>4371</v>
      </c>
      <c r="B180" s="18" t="s">
        <v>4371</v>
      </c>
      <c r="C180" s="18" t="s">
        <v>4371</v>
      </c>
      <c r="D180" s="18" t="s">
        <v>4371</v>
      </c>
      <c r="E180" s="18" t="s">
        <v>4371</v>
      </c>
      <c r="F180" s="18" t="s">
        <v>4371</v>
      </c>
      <c r="G180" s="18" t="s">
        <v>4371</v>
      </c>
      <c r="H180" s="18" t="s">
        <v>4371</v>
      </c>
      <c r="I180" s="18" t="s">
        <v>4371</v>
      </c>
      <c r="J180" s="18" t="s">
        <v>4371</v>
      </c>
      <c r="K180" s="18" t="s">
        <v>4371</v>
      </c>
      <c r="L180" s="18" t="s">
        <v>4371</v>
      </c>
    </row>
    <row r="181" spans="1:12" x14ac:dyDescent="0.3">
      <c r="A181" s="19" t="s">
        <v>4372</v>
      </c>
      <c r="B181" s="62">
        <v>205</v>
      </c>
      <c r="C181" s="19" t="s">
        <v>66</v>
      </c>
      <c r="D181" s="19">
        <v>9.5</v>
      </c>
      <c r="E181" s="19">
        <v>5</v>
      </c>
      <c r="F181" s="19">
        <v>3</v>
      </c>
      <c r="G181" s="19">
        <v>52.14</v>
      </c>
      <c r="H181" s="44">
        <f t="shared" si="2"/>
        <v>0.54660529344073649</v>
      </c>
      <c r="J181" t="s">
        <v>4462</v>
      </c>
      <c r="K181" t="s">
        <v>4463</v>
      </c>
    </row>
    <row r="182" spans="1:12" x14ac:dyDescent="0.3">
      <c r="A182" s="19" t="s">
        <v>4372</v>
      </c>
      <c r="B182" s="62">
        <v>206</v>
      </c>
      <c r="C182" s="19" t="s">
        <v>4373</v>
      </c>
      <c r="D182" s="19">
        <v>5</v>
      </c>
      <c r="E182" s="19">
        <v>10</v>
      </c>
      <c r="F182" s="19">
        <v>1</v>
      </c>
      <c r="G182" s="19">
        <v>52.14</v>
      </c>
      <c r="H182" s="44">
        <f t="shared" si="2"/>
        <v>9.5895665515918674E-2</v>
      </c>
      <c r="J182" t="s">
        <v>4464</v>
      </c>
      <c r="K182" t="s">
        <v>4465</v>
      </c>
    </row>
    <row r="183" spans="1:12" x14ac:dyDescent="0.3">
      <c r="A183" s="19" t="s">
        <v>4372</v>
      </c>
      <c r="B183" s="62">
        <v>207</v>
      </c>
      <c r="C183" s="19" t="s">
        <v>4374</v>
      </c>
      <c r="D183" s="19">
        <v>6</v>
      </c>
      <c r="E183" s="19">
        <v>5</v>
      </c>
      <c r="F183" s="19">
        <v>2</v>
      </c>
      <c r="G183" s="19">
        <v>52.14</v>
      </c>
      <c r="H183" s="44">
        <f t="shared" si="2"/>
        <v>0.23014959723820483</v>
      </c>
      <c r="J183" t="s">
        <v>4466</v>
      </c>
      <c r="K183" t="s">
        <v>4467</v>
      </c>
    </row>
    <row r="184" spans="1:12" x14ac:dyDescent="0.3">
      <c r="A184" s="19" t="s">
        <v>4375</v>
      </c>
      <c r="B184" s="62">
        <v>208</v>
      </c>
      <c r="C184" s="19" t="s">
        <v>307</v>
      </c>
      <c r="D184" s="19">
        <v>9.5</v>
      </c>
      <c r="E184" s="19">
        <v>5</v>
      </c>
      <c r="F184" s="19">
        <v>1</v>
      </c>
      <c r="G184" s="19">
        <v>52.14</v>
      </c>
      <c r="H184" s="44">
        <f t="shared" si="2"/>
        <v>0.1822017644802455</v>
      </c>
      <c r="J184" t="s">
        <v>4468</v>
      </c>
      <c r="K184" t="s">
        <v>4469</v>
      </c>
    </row>
    <row r="185" spans="1:12" x14ac:dyDescent="0.3">
      <c r="A185" s="19" t="s">
        <v>4376</v>
      </c>
      <c r="B185" s="62">
        <v>209</v>
      </c>
      <c r="C185" s="19" t="s">
        <v>70</v>
      </c>
      <c r="D185" s="19">
        <v>12</v>
      </c>
      <c r="E185" s="19"/>
      <c r="F185" s="19">
        <v>3</v>
      </c>
      <c r="G185" s="19">
        <v>26.07</v>
      </c>
      <c r="H185" s="44">
        <f t="shared" si="2"/>
        <v>1.380897583429229</v>
      </c>
      <c r="J185" t="s">
        <v>4470</v>
      </c>
      <c r="K185" t="s">
        <v>4471</v>
      </c>
    </row>
    <row r="186" spans="1:12" x14ac:dyDescent="0.3">
      <c r="A186" s="19" t="s">
        <v>4376</v>
      </c>
      <c r="B186" s="62">
        <v>210</v>
      </c>
      <c r="C186" s="19" t="s">
        <v>75</v>
      </c>
      <c r="D186" s="19">
        <v>12</v>
      </c>
      <c r="E186" s="19">
        <v>3</v>
      </c>
      <c r="F186" s="19">
        <v>1</v>
      </c>
      <c r="G186" s="19">
        <v>52.14</v>
      </c>
      <c r="H186" s="44">
        <f t="shared" si="2"/>
        <v>0.23014959723820483</v>
      </c>
      <c r="J186" t="s">
        <v>4472</v>
      </c>
      <c r="K186" t="s">
        <v>2864</v>
      </c>
    </row>
    <row r="187" spans="1:12" x14ac:dyDescent="0.3">
      <c r="A187" s="19" t="s">
        <v>4377</v>
      </c>
      <c r="B187" s="62">
        <v>211</v>
      </c>
      <c r="C187" s="19" t="s">
        <v>69</v>
      </c>
      <c r="D187" s="19">
        <v>12</v>
      </c>
      <c r="E187" s="19"/>
      <c r="F187" s="19">
        <v>1</v>
      </c>
      <c r="G187" s="19">
        <v>26.07</v>
      </c>
      <c r="H187" s="44">
        <f t="shared" si="2"/>
        <v>0.46029919447640966</v>
      </c>
      <c r="J187" t="s">
        <v>4473</v>
      </c>
      <c r="K187" t="s">
        <v>4474</v>
      </c>
    </row>
    <row r="188" spans="1:12" x14ac:dyDescent="0.3">
      <c r="A188" s="19" t="s">
        <v>4377</v>
      </c>
      <c r="B188" s="62">
        <v>212</v>
      </c>
      <c r="C188" s="19" t="s">
        <v>71</v>
      </c>
      <c r="D188" s="19">
        <v>10</v>
      </c>
      <c r="E188" s="19"/>
      <c r="F188" s="19">
        <v>1</v>
      </c>
      <c r="G188" s="19">
        <v>26.07</v>
      </c>
      <c r="H188" s="44">
        <f t="shared" si="2"/>
        <v>0.3835826620636747</v>
      </c>
      <c r="J188" t="s">
        <v>4475</v>
      </c>
      <c r="K188" t="s">
        <v>4476</v>
      </c>
    </row>
    <row r="189" spans="1:12" x14ac:dyDescent="0.3">
      <c r="A189" s="19" t="s">
        <v>4377</v>
      </c>
      <c r="B189" s="62">
        <v>213</v>
      </c>
      <c r="C189" s="19" t="s">
        <v>407</v>
      </c>
      <c r="D189" s="19">
        <v>9</v>
      </c>
      <c r="E189" s="19">
        <v>3</v>
      </c>
      <c r="F189" s="19">
        <v>2</v>
      </c>
      <c r="G189" s="19">
        <v>52.14</v>
      </c>
      <c r="H189" s="44">
        <f t="shared" si="2"/>
        <v>0.34522439585730724</v>
      </c>
      <c r="J189" t="s">
        <v>4477</v>
      </c>
      <c r="K189" t="s">
        <v>4478</v>
      </c>
    </row>
    <row r="190" spans="1:12" x14ac:dyDescent="0.3">
      <c r="A190" s="19" t="s">
        <v>4377</v>
      </c>
      <c r="B190" s="62">
        <v>214</v>
      </c>
      <c r="C190" s="19" t="s">
        <v>408</v>
      </c>
      <c r="D190" s="19">
        <v>7</v>
      </c>
      <c r="E190" s="19">
        <v>3</v>
      </c>
      <c r="F190" s="19">
        <v>2</v>
      </c>
      <c r="G190" s="19">
        <v>52.14</v>
      </c>
      <c r="H190" s="44">
        <f t="shared" si="2"/>
        <v>0.26850786344457228</v>
      </c>
      <c r="J190" t="s">
        <v>4479</v>
      </c>
      <c r="K190" t="s">
        <v>4480</v>
      </c>
    </row>
    <row r="191" spans="1:12" x14ac:dyDescent="0.3">
      <c r="A191" s="19" t="s">
        <v>4376</v>
      </c>
      <c r="B191" s="62">
        <v>215</v>
      </c>
      <c r="C191" s="19" t="s">
        <v>4378</v>
      </c>
      <c r="D191" s="19">
        <v>10.99</v>
      </c>
      <c r="E191" s="19"/>
      <c r="F191" s="19">
        <v>1</v>
      </c>
      <c r="G191" s="19">
        <v>52.14</v>
      </c>
      <c r="H191" s="44">
        <f t="shared" si="2"/>
        <v>0.21077867280398926</v>
      </c>
      <c r="J191" t="s">
        <v>4481</v>
      </c>
      <c r="K191" t="s">
        <v>4482</v>
      </c>
    </row>
    <row r="192" spans="1:12" x14ac:dyDescent="0.3">
      <c r="A192" s="19" t="s">
        <v>4376</v>
      </c>
      <c r="B192" s="62">
        <v>216</v>
      </c>
      <c r="C192" s="19" t="s">
        <v>72</v>
      </c>
      <c r="D192" s="19">
        <v>8.99</v>
      </c>
      <c r="E192" s="19"/>
      <c r="F192" s="19">
        <v>3</v>
      </c>
      <c r="G192" s="19">
        <v>52.14</v>
      </c>
      <c r="H192" s="44">
        <f t="shared" si="2"/>
        <v>0.51726121979286532</v>
      </c>
      <c r="J192" t="s">
        <v>4483</v>
      </c>
      <c r="K192" t="s">
        <v>4484</v>
      </c>
    </row>
    <row r="193" spans="1:11" x14ac:dyDescent="0.3">
      <c r="A193" s="19" t="s">
        <v>4376</v>
      </c>
      <c r="B193" s="62">
        <v>217</v>
      </c>
      <c r="C193" s="19" t="s">
        <v>74</v>
      </c>
      <c r="D193" s="19">
        <v>12.99</v>
      </c>
      <c r="E193" s="19"/>
      <c r="F193" s="19">
        <v>2</v>
      </c>
      <c r="G193" s="19">
        <v>52.14</v>
      </c>
      <c r="H193" s="44">
        <f t="shared" si="2"/>
        <v>0.49827387802071349</v>
      </c>
      <c r="J193" t="s">
        <v>4485</v>
      </c>
      <c r="K193" t="s">
        <v>4486</v>
      </c>
    </row>
    <row r="194" spans="1:11" x14ac:dyDescent="0.3">
      <c r="A194" s="19" t="s">
        <v>4379</v>
      </c>
      <c r="B194" s="62">
        <v>218</v>
      </c>
      <c r="C194" s="19" t="s">
        <v>77</v>
      </c>
      <c r="D194" s="19">
        <v>21</v>
      </c>
      <c r="E194" s="19"/>
      <c r="F194" s="19">
        <v>1</v>
      </c>
      <c r="G194" s="19">
        <v>52.14</v>
      </c>
      <c r="H194" s="44">
        <f t="shared" si="2"/>
        <v>0.40276179516685845</v>
      </c>
      <c r="J194" t="s">
        <v>4487</v>
      </c>
      <c r="K194" t="s">
        <v>4488</v>
      </c>
    </row>
    <row r="195" spans="1:11" x14ac:dyDescent="0.3">
      <c r="A195" s="19" t="s">
        <v>4379</v>
      </c>
      <c r="B195" s="62">
        <v>219</v>
      </c>
      <c r="C195" s="19" t="s">
        <v>310</v>
      </c>
      <c r="D195" s="19">
        <v>11.99</v>
      </c>
      <c r="E195" s="19"/>
      <c r="F195" s="19">
        <v>1</v>
      </c>
      <c r="G195" s="19">
        <v>52.14</v>
      </c>
      <c r="H195" s="44">
        <f t="shared" si="2"/>
        <v>0.22995780590717299</v>
      </c>
      <c r="J195" t="s">
        <v>4489</v>
      </c>
      <c r="K195" t="s">
        <v>4490</v>
      </c>
    </row>
    <row r="196" spans="1:11" x14ac:dyDescent="0.3">
      <c r="A196" s="19" t="s">
        <v>4379</v>
      </c>
      <c r="B196" s="62">
        <v>220</v>
      </c>
      <c r="C196" s="19" t="s">
        <v>4380</v>
      </c>
      <c r="D196" s="19">
        <v>8.99</v>
      </c>
      <c r="E196" s="19"/>
      <c r="F196" s="19">
        <v>1</v>
      </c>
      <c r="G196" s="19">
        <v>52.14</v>
      </c>
      <c r="H196" s="44">
        <f t="shared" ref="H196:H259" si="3">(D196*F196)/G196</f>
        <v>0.17242040659762178</v>
      </c>
      <c r="J196" t="s">
        <v>4491</v>
      </c>
      <c r="K196" t="s">
        <v>4492</v>
      </c>
    </row>
    <row r="197" spans="1:11" x14ac:dyDescent="0.3">
      <c r="A197" s="19" t="s">
        <v>4379</v>
      </c>
      <c r="B197" s="62">
        <v>221</v>
      </c>
      <c r="C197" s="19" t="s">
        <v>4381</v>
      </c>
      <c r="D197" s="19">
        <v>6.99</v>
      </c>
      <c r="E197" s="19"/>
      <c r="F197" s="19">
        <v>1</v>
      </c>
      <c r="G197" s="19">
        <v>52.14</v>
      </c>
      <c r="H197" s="44">
        <f t="shared" si="3"/>
        <v>0.13406214039125433</v>
      </c>
      <c r="J197" t="s">
        <v>4493</v>
      </c>
      <c r="K197" t="s">
        <v>4494</v>
      </c>
    </row>
    <row r="198" spans="1:11" x14ac:dyDescent="0.3">
      <c r="A198" s="19" t="s">
        <v>4379</v>
      </c>
      <c r="B198" s="62">
        <v>222</v>
      </c>
      <c r="C198" s="19" t="s">
        <v>4382</v>
      </c>
      <c r="D198" s="19">
        <v>4</v>
      </c>
      <c r="E198" s="19">
        <v>2</v>
      </c>
      <c r="F198" s="19">
        <v>1</v>
      </c>
      <c r="G198" s="19">
        <v>52.14</v>
      </c>
      <c r="H198" s="44">
        <f t="shared" si="3"/>
        <v>7.6716532412734947E-2</v>
      </c>
      <c r="J198" t="s">
        <v>4495</v>
      </c>
      <c r="K198" t="s">
        <v>4496</v>
      </c>
    </row>
    <row r="199" spans="1:11" x14ac:dyDescent="0.3">
      <c r="A199" s="19" t="s">
        <v>4379</v>
      </c>
      <c r="B199" s="62">
        <v>223</v>
      </c>
      <c r="C199" s="19" t="s">
        <v>4383</v>
      </c>
      <c r="D199" s="19">
        <v>9</v>
      </c>
      <c r="E199" s="19"/>
      <c r="F199" s="19">
        <v>1</v>
      </c>
      <c r="G199" s="19">
        <v>52.14</v>
      </c>
      <c r="H199" s="44">
        <f t="shared" si="3"/>
        <v>0.17261219792865362</v>
      </c>
      <c r="J199" t="s">
        <v>4497</v>
      </c>
      <c r="K199" t="s">
        <v>4498</v>
      </c>
    </row>
    <row r="200" spans="1:11" x14ac:dyDescent="0.3">
      <c r="A200" s="19" t="s">
        <v>4379</v>
      </c>
      <c r="B200" s="62">
        <v>224</v>
      </c>
      <c r="C200" s="19" t="s">
        <v>83</v>
      </c>
      <c r="D200" s="19">
        <v>0</v>
      </c>
      <c r="E200" s="19"/>
      <c r="F200" s="19">
        <v>1</v>
      </c>
      <c r="G200" s="19">
        <v>52.14</v>
      </c>
      <c r="H200" s="44">
        <f t="shared" si="3"/>
        <v>0</v>
      </c>
      <c r="J200" t="s">
        <v>4499</v>
      </c>
      <c r="K200" t="s">
        <v>4500</v>
      </c>
    </row>
    <row r="201" spans="1:11" x14ac:dyDescent="0.3">
      <c r="A201" s="19" t="s">
        <v>4379</v>
      </c>
      <c r="B201" s="62">
        <v>225</v>
      </c>
      <c r="C201" s="19" t="s">
        <v>84</v>
      </c>
      <c r="D201" s="19">
        <v>2</v>
      </c>
      <c r="E201" s="19">
        <v>3</v>
      </c>
      <c r="F201" s="19">
        <v>1</v>
      </c>
      <c r="G201" s="19">
        <v>52.14</v>
      </c>
      <c r="H201" s="44">
        <f t="shared" si="3"/>
        <v>3.8358266206367474E-2</v>
      </c>
      <c r="J201" t="s">
        <v>4501</v>
      </c>
      <c r="K201" t="s">
        <v>4502</v>
      </c>
    </row>
    <row r="202" spans="1:11" x14ac:dyDescent="0.3">
      <c r="A202" s="19" t="s">
        <v>4384</v>
      </c>
      <c r="B202" s="62">
        <v>226</v>
      </c>
      <c r="C202" s="19" t="s">
        <v>69</v>
      </c>
      <c r="D202" s="19">
        <v>13</v>
      </c>
      <c r="E202" s="19">
        <v>2</v>
      </c>
      <c r="F202" s="19">
        <v>2</v>
      </c>
      <c r="G202" s="19">
        <v>26.07</v>
      </c>
      <c r="H202" s="44">
        <f t="shared" si="3"/>
        <v>0.99731492136555422</v>
      </c>
      <c r="J202" t="s">
        <v>4503</v>
      </c>
      <c r="K202" t="s">
        <v>4504</v>
      </c>
    </row>
    <row r="203" spans="1:11" x14ac:dyDescent="0.3">
      <c r="A203" s="19" t="s">
        <v>4384</v>
      </c>
      <c r="B203" s="62">
        <v>227</v>
      </c>
      <c r="C203" s="19" t="s">
        <v>72</v>
      </c>
      <c r="D203" s="19">
        <v>14</v>
      </c>
      <c r="E203" s="19"/>
      <c r="F203" s="19">
        <v>3</v>
      </c>
      <c r="G203" s="19">
        <v>52.14</v>
      </c>
      <c r="H203" s="44">
        <f t="shared" si="3"/>
        <v>0.8055235903337169</v>
      </c>
      <c r="J203" t="s">
        <v>4505</v>
      </c>
      <c r="K203" t="s">
        <v>4506</v>
      </c>
    </row>
    <row r="204" spans="1:11" x14ac:dyDescent="0.3">
      <c r="A204" s="19" t="s">
        <v>4384</v>
      </c>
      <c r="B204" s="62">
        <v>228</v>
      </c>
      <c r="C204" s="19" t="s">
        <v>376</v>
      </c>
      <c r="D204" s="19">
        <v>9</v>
      </c>
      <c r="E204" s="19">
        <v>2</v>
      </c>
      <c r="F204" s="19">
        <v>2</v>
      </c>
      <c r="G204" s="19">
        <v>26.07</v>
      </c>
      <c r="H204" s="44">
        <f t="shared" si="3"/>
        <v>0.69044879171461448</v>
      </c>
      <c r="J204" t="s">
        <v>4507</v>
      </c>
      <c r="K204" t="s">
        <v>4508</v>
      </c>
    </row>
    <row r="205" spans="1:11" x14ac:dyDescent="0.3">
      <c r="A205" s="19" t="s">
        <v>4384</v>
      </c>
      <c r="B205" s="62">
        <v>229</v>
      </c>
      <c r="C205" s="19" t="s">
        <v>376</v>
      </c>
      <c r="D205" s="19">
        <v>10</v>
      </c>
      <c r="E205" s="19"/>
      <c r="F205" s="19">
        <v>2</v>
      </c>
      <c r="G205" s="19">
        <v>52.14</v>
      </c>
      <c r="H205" s="44">
        <f t="shared" si="3"/>
        <v>0.3835826620636747</v>
      </c>
      <c r="J205" t="s">
        <v>4509</v>
      </c>
      <c r="K205" t="s">
        <v>4510</v>
      </c>
    </row>
    <row r="206" spans="1:11" x14ac:dyDescent="0.3">
      <c r="A206" s="19" t="s">
        <v>4384</v>
      </c>
      <c r="B206" s="62">
        <v>230</v>
      </c>
      <c r="C206" s="19" t="s">
        <v>75</v>
      </c>
      <c r="D206" s="19">
        <v>14</v>
      </c>
      <c r="E206" s="19">
        <v>2</v>
      </c>
      <c r="F206" s="19">
        <v>1</v>
      </c>
      <c r="G206" s="19">
        <v>52.14</v>
      </c>
      <c r="H206" s="44">
        <f t="shared" si="3"/>
        <v>0.26850786344457228</v>
      </c>
      <c r="J206" t="s">
        <v>4511</v>
      </c>
      <c r="K206" t="s">
        <v>4512</v>
      </c>
    </row>
    <row r="207" spans="1:11" x14ac:dyDescent="0.3">
      <c r="A207" s="19" t="s">
        <v>4384</v>
      </c>
      <c r="B207" s="62">
        <v>231</v>
      </c>
      <c r="C207" s="19" t="s">
        <v>409</v>
      </c>
      <c r="D207" s="19">
        <v>7</v>
      </c>
      <c r="E207" s="19">
        <v>2</v>
      </c>
      <c r="F207" s="19">
        <v>1</v>
      </c>
      <c r="G207" s="19">
        <v>52.14</v>
      </c>
      <c r="H207" s="44">
        <f t="shared" si="3"/>
        <v>0.13425393172228614</v>
      </c>
      <c r="J207" t="s">
        <v>4513</v>
      </c>
      <c r="K207" t="s">
        <v>4514</v>
      </c>
    </row>
    <row r="208" spans="1:11" x14ac:dyDescent="0.3">
      <c r="A208" s="19" t="s">
        <v>4384</v>
      </c>
      <c r="B208" s="62">
        <v>232</v>
      </c>
      <c r="C208" s="19" t="s">
        <v>75</v>
      </c>
      <c r="D208" s="19">
        <v>4</v>
      </c>
      <c r="E208" s="19"/>
      <c r="F208" s="19">
        <v>1</v>
      </c>
      <c r="G208" s="19">
        <v>52.14</v>
      </c>
      <c r="H208" s="44">
        <f t="shared" si="3"/>
        <v>7.6716532412734947E-2</v>
      </c>
      <c r="J208" t="s">
        <v>4515</v>
      </c>
      <c r="K208" t="s">
        <v>4516</v>
      </c>
    </row>
    <row r="209" spans="1:11" x14ac:dyDescent="0.3">
      <c r="A209" s="19" t="s">
        <v>4384</v>
      </c>
      <c r="B209" s="62">
        <v>233</v>
      </c>
      <c r="C209" s="19" t="s">
        <v>1114</v>
      </c>
      <c r="D209" s="19">
        <v>10</v>
      </c>
      <c r="E209" s="19"/>
      <c r="F209" s="19">
        <v>1</v>
      </c>
      <c r="G209" s="19">
        <v>52.14</v>
      </c>
      <c r="H209" s="44">
        <f t="shared" si="3"/>
        <v>0.19179133103183735</v>
      </c>
      <c r="J209" t="s">
        <v>4517</v>
      </c>
      <c r="K209" t="s">
        <v>4518</v>
      </c>
    </row>
    <row r="210" spans="1:11" x14ac:dyDescent="0.3">
      <c r="A210" s="19" t="s">
        <v>4384</v>
      </c>
      <c r="B210" s="62">
        <v>234</v>
      </c>
      <c r="C210" s="19" t="s">
        <v>1112</v>
      </c>
      <c r="D210" s="19">
        <v>8</v>
      </c>
      <c r="E210" s="19">
        <v>2</v>
      </c>
      <c r="F210" s="19">
        <v>1</v>
      </c>
      <c r="G210" s="19">
        <v>52.14</v>
      </c>
      <c r="H210" s="44">
        <f t="shared" si="3"/>
        <v>0.15343306482546989</v>
      </c>
      <c r="J210" t="s">
        <v>4519</v>
      </c>
      <c r="K210" t="s">
        <v>4520</v>
      </c>
    </row>
    <row r="211" spans="1:11" x14ac:dyDescent="0.3">
      <c r="A211" s="19" t="s">
        <v>4385</v>
      </c>
      <c r="B211" s="62">
        <v>235</v>
      </c>
      <c r="C211" s="19" t="s">
        <v>1121</v>
      </c>
      <c r="D211" s="19">
        <v>7</v>
      </c>
      <c r="E211" s="19"/>
      <c r="F211" s="19">
        <v>1</v>
      </c>
      <c r="G211" s="19">
        <v>52.14</v>
      </c>
      <c r="H211" s="44">
        <f t="shared" si="3"/>
        <v>0.13425393172228614</v>
      </c>
      <c r="J211" t="s">
        <v>4521</v>
      </c>
      <c r="K211" t="s">
        <v>4522</v>
      </c>
    </row>
    <row r="212" spans="1:11" x14ac:dyDescent="0.3">
      <c r="A212" s="19" t="s">
        <v>4386</v>
      </c>
      <c r="B212" s="62">
        <v>236</v>
      </c>
      <c r="C212" s="19" t="s">
        <v>68</v>
      </c>
      <c r="D212" s="19">
        <v>32</v>
      </c>
      <c r="E212" s="19">
        <v>3</v>
      </c>
      <c r="F212" s="19">
        <v>1</v>
      </c>
      <c r="G212" s="19">
        <v>52.14</v>
      </c>
      <c r="H212" s="44">
        <f t="shared" si="3"/>
        <v>0.61373225930187958</v>
      </c>
      <c r="J212" t="s">
        <v>4523</v>
      </c>
      <c r="K212" t="s">
        <v>4524</v>
      </c>
    </row>
    <row r="213" spans="1:11" x14ac:dyDescent="0.3">
      <c r="A213" s="19" t="s">
        <v>4386</v>
      </c>
      <c r="B213" s="62">
        <v>237</v>
      </c>
      <c r="C213" s="19" t="s">
        <v>4355</v>
      </c>
      <c r="D213" s="19">
        <v>12</v>
      </c>
      <c r="E213" s="19"/>
      <c r="F213" s="19">
        <v>1</v>
      </c>
      <c r="G213" s="19">
        <v>104.29</v>
      </c>
      <c r="H213" s="44">
        <f t="shared" si="3"/>
        <v>0.11506376450282864</v>
      </c>
      <c r="J213" t="s">
        <v>4525</v>
      </c>
      <c r="K213" t="s">
        <v>4526</v>
      </c>
    </row>
    <row r="214" spans="1:11" x14ac:dyDescent="0.3">
      <c r="A214" s="19" t="s">
        <v>4387</v>
      </c>
      <c r="B214" s="62">
        <v>238</v>
      </c>
      <c r="C214" s="19" t="s">
        <v>2779</v>
      </c>
      <c r="D214" s="19">
        <v>20</v>
      </c>
      <c r="E214" s="19"/>
      <c r="F214" s="19">
        <v>1</v>
      </c>
      <c r="G214" s="19">
        <v>52.14</v>
      </c>
      <c r="H214" s="44">
        <f t="shared" si="3"/>
        <v>0.3835826620636747</v>
      </c>
      <c r="J214" t="s">
        <v>4527</v>
      </c>
      <c r="K214" t="s">
        <v>4528</v>
      </c>
    </row>
    <row r="215" spans="1:11" x14ac:dyDescent="0.3">
      <c r="A215" s="19" t="s">
        <v>4532</v>
      </c>
      <c r="B215" s="62">
        <v>267</v>
      </c>
      <c r="C215" s="19" t="s">
        <v>78</v>
      </c>
      <c r="D215" s="19">
        <v>13.99</v>
      </c>
      <c r="E215" s="19"/>
      <c r="F215" s="19">
        <v>1</v>
      </c>
      <c r="G215" s="19">
        <v>26.07</v>
      </c>
      <c r="H215" s="44">
        <f t="shared" si="3"/>
        <v>0.53663214422708094</v>
      </c>
      <c r="J215" t="s">
        <v>4545</v>
      </c>
      <c r="K215" t="s">
        <v>4546</v>
      </c>
    </row>
    <row r="216" spans="1:11" x14ac:dyDescent="0.3">
      <c r="A216" s="19" t="s">
        <v>4532</v>
      </c>
      <c r="B216" s="62">
        <v>268</v>
      </c>
      <c r="C216" s="19" t="s">
        <v>410</v>
      </c>
      <c r="D216" s="19">
        <v>38</v>
      </c>
      <c r="E216" s="19"/>
      <c r="F216" s="19">
        <v>1</v>
      </c>
      <c r="G216" s="19">
        <v>26.07</v>
      </c>
      <c r="H216" s="44">
        <f t="shared" si="3"/>
        <v>1.457614115841964</v>
      </c>
      <c r="J216" t="s">
        <v>4547</v>
      </c>
      <c r="K216" t="s">
        <v>4548</v>
      </c>
    </row>
    <row r="217" spans="1:11" x14ac:dyDescent="0.3">
      <c r="A217" s="19" t="s">
        <v>4532</v>
      </c>
      <c r="B217" s="62">
        <v>269</v>
      </c>
      <c r="C217" s="19" t="s">
        <v>2887</v>
      </c>
      <c r="D217" s="19"/>
      <c r="E217" s="19"/>
      <c r="F217" s="19">
        <v>1</v>
      </c>
      <c r="G217" s="19">
        <v>52.14</v>
      </c>
      <c r="H217" s="44">
        <f t="shared" si="3"/>
        <v>0</v>
      </c>
      <c r="J217" t="s">
        <v>4549</v>
      </c>
      <c r="K217" t="s">
        <v>4550</v>
      </c>
    </row>
    <row r="218" spans="1:11" x14ac:dyDescent="0.3">
      <c r="A218" s="19" t="s">
        <v>4532</v>
      </c>
      <c r="B218" s="62">
        <v>270</v>
      </c>
      <c r="C218" s="19" t="s">
        <v>305</v>
      </c>
      <c r="D218" s="19">
        <v>12</v>
      </c>
      <c r="E218" s="19"/>
      <c r="F218" s="19">
        <v>1</v>
      </c>
      <c r="G218" s="19">
        <v>52.14</v>
      </c>
      <c r="H218" s="44">
        <f t="shared" si="3"/>
        <v>0.23014959723820483</v>
      </c>
      <c r="J218" t="s">
        <v>4551</v>
      </c>
      <c r="K218" t="s">
        <v>4552</v>
      </c>
    </row>
    <row r="219" spans="1:11" x14ac:dyDescent="0.3">
      <c r="A219" s="19" t="s">
        <v>4532</v>
      </c>
      <c r="B219" s="62">
        <v>271</v>
      </c>
      <c r="C219" s="19" t="s">
        <v>80</v>
      </c>
      <c r="D219" s="19">
        <v>4</v>
      </c>
      <c r="E219" s="19"/>
      <c r="F219" s="19">
        <v>1</v>
      </c>
      <c r="G219" s="19">
        <v>52.14</v>
      </c>
      <c r="H219" s="44">
        <f t="shared" si="3"/>
        <v>7.6716532412734947E-2</v>
      </c>
      <c r="J219" t="s">
        <v>4553</v>
      </c>
      <c r="K219" t="s">
        <v>4554</v>
      </c>
    </row>
    <row r="220" spans="1:11" x14ac:dyDescent="0.3">
      <c r="A220" s="19" t="s">
        <v>2270</v>
      </c>
      <c r="B220" s="62">
        <v>475</v>
      </c>
      <c r="C220" s="19" t="s">
        <v>3001</v>
      </c>
      <c r="D220" s="19">
        <v>11.17</v>
      </c>
      <c r="E220" s="19"/>
      <c r="F220" s="19">
        <v>1</v>
      </c>
      <c r="G220" s="19">
        <v>260.70999999999998</v>
      </c>
      <c r="H220" s="44">
        <f t="shared" si="3"/>
        <v>4.2844539910245102E-2</v>
      </c>
      <c r="J220" t="s">
        <v>4661</v>
      </c>
      <c r="K220" t="s">
        <v>3365</v>
      </c>
    </row>
    <row r="221" spans="1:11" x14ac:dyDescent="0.3">
      <c r="A221" s="19" t="s">
        <v>2306</v>
      </c>
      <c r="B221" s="62">
        <v>476</v>
      </c>
      <c r="C221" s="19" t="s">
        <v>4561</v>
      </c>
      <c r="D221" s="19">
        <v>2.5</v>
      </c>
      <c r="E221" s="19"/>
      <c r="F221" s="19">
        <v>2</v>
      </c>
      <c r="G221" s="19">
        <v>26.07</v>
      </c>
      <c r="H221" s="44">
        <f t="shared" si="3"/>
        <v>0.19179133103183735</v>
      </c>
      <c r="J221" t="s">
        <v>4662</v>
      </c>
      <c r="K221" t="s">
        <v>4663</v>
      </c>
    </row>
    <row r="222" spans="1:11" x14ac:dyDescent="0.3">
      <c r="A222" s="19" t="s">
        <v>2306</v>
      </c>
      <c r="B222" s="62">
        <v>477</v>
      </c>
      <c r="C222" s="19" t="s">
        <v>416</v>
      </c>
      <c r="D222" s="19"/>
      <c r="E222" s="19"/>
      <c r="F222" s="19">
        <v>1</v>
      </c>
      <c r="G222" s="19">
        <v>52.14</v>
      </c>
      <c r="H222" s="44">
        <f t="shared" si="3"/>
        <v>0</v>
      </c>
      <c r="J222" t="s">
        <v>4664</v>
      </c>
      <c r="K222" t="s">
        <v>4665</v>
      </c>
    </row>
    <row r="223" spans="1:11" x14ac:dyDescent="0.3">
      <c r="A223" s="19" t="s">
        <v>2357</v>
      </c>
      <c r="B223" s="62">
        <v>478</v>
      </c>
      <c r="C223" s="19" t="s">
        <v>4579</v>
      </c>
      <c r="D223" s="19">
        <v>3.95</v>
      </c>
      <c r="E223" s="19"/>
      <c r="F223" s="19">
        <v>1</v>
      </c>
      <c r="G223" s="19">
        <v>20</v>
      </c>
      <c r="H223" s="44">
        <f t="shared" si="3"/>
        <v>0.19750000000000001</v>
      </c>
      <c r="J223" t="s">
        <v>4666</v>
      </c>
      <c r="K223" t="s">
        <v>3353</v>
      </c>
    </row>
    <row r="224" spans="1:11" x14ac:dyDescent="0.3">
      <c r="A224" s="19" t="s">
        <v>2357</v>
      </c>
      <c r="B224" s="62">
        <v>479</v>
      </c>
      <c r="C224" s="19" t="s">
        <v>4580</v>
      </c>
      <c r="D224" s="19">
        <v>3.95</v>
      </c>
      <c r="E224" s="19"/>
      <c r="F224" s="19">
        <v>1</v>
      </c>
      <c r="G224" s="19">
        <v>28.33</v>
      </c>
      <c r="H224" s="44">
        <f t="shared" si="3"/>
        <v>0.13942816801976704</v>
      </c>
      <c r="J224" t="s">
        <v>4667</v>
      </c>
      <c r="K224" t="s">
        <v>4668</v>
      </c>
    </row>
    <row r="225" spans="1:11" x14ac:dyDescent="0.3">
      <c r="A225" s="19" t="s">
        <v>2365</v>
      </c>
      <c r="B225" s="62">
        <v>480</v>
      </c>
      <c r="C225" s="19" t="s">
        <v>4581</v>
      </c>
      <c r="D225" s="19">
        <v>4</v>
      </c>
      <c r="E225" s="19"/>
      <c r="F225" s="19">
        <v>2</v>
      </c>
      <c r="G225" s="19">
        <v>260.70999999999998</v>
      </c>
      <c r="H225" s="44">
        <f t="shared" si="3"/>
        <v>3.0685435924974112E-2</v>
      </c>
      <c r="J225" t="s">
        <v>4669</v>
      </c>
      <c r="K225" t="s">
        <v>3314</v>
      </c>
    </row>
    <row r="226" spans="1:11" x14ac:dyDescent="0.3">
      <c r="A226" s="19" t="s">
        <v>2365</v>
      </c>
      <c r="B226" s="62">
        <v>481</v>
      </c>
      <c r="C226" s="19" t="s">
        <v>4582</v>
      </c>
      <c r="D226" s="19">
        <v>2</v>
      </c>
      <c r="E226" s="19">
        <v>2</v>
      </c>
      <c r="F226" s="19">
        <v>1</v>
      </c>
      <c r="G226" s="19">
        <v>52.14</v>
      </c>
      <c r="H226" s="44">
        <f t="shared" si="3"/>
        <v>3.8358266206367474E-2</v>
      </c>
      <c r="J226" t="s">
        <v>4670</v>
      </c>
      <c r="K226" t="s">
        <v>4671</v>
      </c>
    </row>
    <row r="227" spans="1:11" x14ac:dyDescent="0.3">
      <c r="A227" s="19" t="s">
        <v>2424</v>
      </c>
      <c r="B227" s="62">
        <v>482</v>
      </c>
      <c r="C227" s="19" t="s">
        <v>4583</v>
      </c>
      <c r="D227" s="19">
        <v>87.99</v>
      </c>
      <c r="E227" s="19"/>
      <c r="F227" s="19">
        <v>1</v>
      </c>
      <c r="G227" s="19">
        <v>417.14</v>
      </c>
      <c r="H227" s="44">
        <f t="shared" si="3"/>
        <v>0.21093637627654985</v>
      </c>
      <c r="J227" t="s">
        <v>4672</v>
      </c>
      <c r="K227" t="s">
        <v>4673</v>
      </c>
    </row>
    <row r="228" spans="1:11" x14ac:dyDescent="0.3">
      <c r="A228" s="19" t="s">
        <v>2424</v>
      </c>
      <c r="B228" s="62">
        <v>483</v>
      </c>
      <c r="C228" s="19" t="s">
        <v>4584</v>
      </c>
      <c r="D228" s="19">
        <v>175</v>
      </c>
      <c r="E228" s="19"/>
      <c r="F228" s="19">
        <v>1</v>
      </c>
      <c r="G228" s="19">
        <v>417.14</v>
      </c>
      <c r="H228" s="44">
        <f t="shared" si="3"/>
        <v>0.41952342139329724</v>
      </c>
      <c r="J228" t="s">
        <v>4674</v>
      </c>
      <c r="K228" t="s">
        <v>4675</v>
      </c>
    </row>
    <row r="229" spans="1:11" x14ac:dyDescent="0.3">
      <c r="A229" s="19" t="s">
        <v>2424</v>
      </c>
      <c r="B229" s="62">
        <v>484</v>
      </c>
      <c r="C229" s="19" t="s">
        <v>4585</v>
      </c>
      <c r="D229" s="19">
        <v>11.17</v>
      </c>
      <c r="E229" s="19">
        <v>2</v>
      </c>
      <c r="F229" s="19">
        <v>1</v>
      </c>
      <c r="G229" s="19">
        <v>260.70999999999998</v>
      </c>
      <c r="H229" s="44">
        <f t="shared" si="3"/>
        <v>4.2844539910245102E-2</v>
      </c>
      <c r="J229" t="s">
        <v>4676</v>
      </c>
      <c r="K229" t="s">
        <v>3365</v>
      </c>
    </row>
    <row r="230" spans="1:11" x14ac:dyDescent="0.3">
      <c r="A230" s="19" t="s">
        <v>2424</v>
      </c>
      <c r="B230" s="62">
        <v>485</v>
      </c>
      <c r="C230" s="19" t="s">
        <v>168</v>
      </c>
      <c r="D230" s="19">
        <v>115</v>
      </c>
      <c r="E230" s="19"/>
      <c r="F230" s="19">
        <v>1</v>
      </c>
      <c r="G230" s="19">
        <v>417.14</v>
      </c>
      <c r="H230" s="44">
        <f t="shared" si="3"/>
        <v>0.27568681977273818</v>
      </c>
      <c r="J230" t="s">
        <v>4677</v>
      </c>
      <c r="K230" t="s">
        <v>4678</v>
      </c>
    </row>
    <row r="231" spans="1:11" x14ac:dyDescent="0.3">
      <c r="A231" s="19" t="s">
        <v>2424</v>
      </c>
      <c r="B231" s="62">
        <v>486</v>
      </c>
      <c r="C231" s="19" t="s">
        <v>169</v>
      </c>
      <c r="D231" s="19">
        <v>85</v>
      </c>
      <c r="E231" s="19"/>
      <c r="F231" s="19">
        <v>1</v>
      </c>
      <c r="G231" s="19">
        <v>417.14</v>
      </c>
      <c r="H231" s="44">
        <f t="shared" si="3"/>
        <v>0.20376851896245865</v>
      </c>
      <c r="J231" t="s">
        <v>4679</v>
      </c>
      <c r="K231" t="s">
        <v>4680</v>
      </c>
    </row>
    <row r="232" spans="1:11" x14ac:dyDescent="0.3">
      <c r="A232" s="19" t="s">
        <v>2424</v>
      </c>
      <c r="B232" s="62">
        <v>487</v>
      </c>
      <c r="C232" s="19" t="s">
        <v>170</v>
      </c>
      <c r="D232" s="19">
        <v>45</v>
      </c>
      <c r="E232" s="19"/>
      <c r="F232" s="19">
        <v>1</v>
      </c>
      <c r="G232" s="19">
        <v>417.14</v>
      </c>
      <c r="H232" s="44">
        <f t="shared" si="3"/>
        <v>0.10787745121541929</v>
      </c>
      <c r="J232" t="s">
        <v>4681</v>
      </c>
      <c r="K232" t="s">
        <v>4682</v>
      </c>
    </row>
    <row r="233" spans="1:11" x14ac:dyDescent="0.3">
      <c r="A233" s="19" t="s">
        <v>2424</v>
      </c>
      <c r="B233" s="62">
        <v>488</v>
      </c>
      <c r="C233" s="19" t="s">
        <v>4586</v>
      </c>
      <c r="D233" s="19">
        <v>34</v>
      </c>
      <c r="E233" s="19"/>
      <c r="F233" s="19">
        <v>1</v>
      </c>
      <c r="G233" s="19">
        <v>417.14</v>
      </c>
      <c r="H233" s="44">
        <f t="shared" si="3"/>
        <v>8.1507407584983468E-2</v>
      </c>
      <c r="J233" t="s">
        <v>4683</v>
      </c>
      <c r="K233" t="s">
        <v>4684</v>
      </c>
    </row>
    <row r="234" spans="1:11" x14ac:dyDescent="0.3">
      <c r="A234" s="19" t="s">
        <v>2424</v>
      </c>
      <c r="B234" s="62">
        <v>489</v>
      </c>
      <c r="C234" s="19" t="s">
        <v>172</v>
      </c>
      <c r="D234" s="19">
        <v>9.99</v>
      </c>
      <c r="E234" s="19">
        <v>2</v>
      </c>
      <c r="F234" s="19">
        <v>1</v>
      </c>
      <c r="G234" s="19">
        <v>104.29</v>
      </c>
      <c r="H234" s="44">
        <f t="shared" si="3"/>
        <v>9.5790583948604846E-2</v>
      </c>
      <c r="J234" t="s">
        <v>4685</v>
      </c>
      <c r="K234" t="s">
        <v>3332</v>
      </c>
    </row>
    <row r="235" spans="1:11" x14ac:dyDescent="0.3">
      <c r="A235" s="19" t="s">
        <v>2424</v>
      </c>
      <c r="B235" s="62">
        <v>490</v>
      </c>
      <c r="C235" s="19" t="s">
        <v>177</v>
      </c>
      <c r="D235" s="19">
        <v>6.45</v>
      </c>
      <c r="E235" s="19">
        <v>2</v>
      </c>
      <c r="F235" s="19">
        <v>2</v>
      </c>
      <c r="G235" s="19">
        <v>260.70999999999998</v>
      </c>
      <c r="H235" s="44">
        <f t="shared" si="3"/>
        <v>4.9480265429020759E-2</v>
      </c>
      <c r="J235" t="s">
        <v>4686</v>
      </c>
      <c r="K235" t="s">
        <v>4640</v>
      </c>
    </row>
    <row r="236" spans="1:11" x14ac:dyDescent="0.3">
      <c r="A236" s="19" t="s">
        <v>2424</v>
      </c>
      <c r="B236" s="62">
        <v>491</v>
      </c>
      <c r="C236" s="19" t="s">
        <v>4587</v>
      </c>
      <c r="D236" s="19">
        <v>5.99</v>
      </c>
      <c r="E236" s="19">
        <v>2</v>
      </c>
      <c r="F236" s="19">
        <v>1</v>
      </c>
      <c r="G236" s="19">
        <v>208.57</v>
      </c>
      <c r="H236" s="44">
        <f t="shared" si="3"/>
        <v>2.871937479023829E-2</v>
      </c>
      <c r="J236" t="s">
        <v>4687</v>
      </c>
      <c r="K236" t="s">
        <v>4688</v>
      </c>
    </row>
    <row r="237" spans="1:11" x14ac:dyDescent="0.3">
      <c r="A237" s="19" t="s">
        <v>2424</v>
      </c>
      <c r="B237" s="62">
        <v>492</v>
      </c>
      <c r="C237" s="19" t="s">
        <v>173</v>
      </c>
      <c r="D237" s="19">
        <v>12</v>
      </c>
      <c r="E237" s="19"/>
      <c r="F237" s="19">
        <v>2</v>
      </c>
      <c r="G237" s="19">
        <v>260.70999999999998</v>
      </c>
      <c r="H237" s="44">
        <f t="shared" si="3"/>
        <v>9.2056307774922339E-2</v>
      </c>
      <c r="J237" t="s">
        <v>4689</v>
      </c>
      <c r="K237" t="s">
        <v>4690</v>
      </c>
    </row>
    <row r="238" spans="1:11" x14ac:dyDescent="0.3">
      <c r="A238" s="19" t="s">
        <v>2424</v>
      </c>
      <c r="B238" s="62">
        <v>493</v>
      </c>
      <c r="C238" s="19" t="s">
        <v>3946</v>
      </c>
      <c r="D238" s="19">
        <v>8</v>
      </c>
      <c r="E238" s="19"/>
      <c r="F238" s="19">
        <v>2</v>
      </c>
      <c r="G238" s="19">
        <v>208.57</v>
      </c>
      <c r="H238" s="44">
        <f t="shared" si="3"/>
        <v>7.6712854197631491E-2</v>
      </c>
      <c r="J238" t="s">
        <v>4691</v>
      </c>
      <c r="K238" t="s">
        <v>4646</v>
      </c>
    </row>
    <row r="239" spans="1:11" x14ac:dyDescent="0.3">
      <c r="A239" s="19" t="s">
        <v>2424</v>
      </c>
      <c r="B239" s="62">
        <v>494</v>
      </c>
      <c r="C239" s="19" t="s">
        <v>520</v>
      </c>
      <c r="D239" s="19">
        <v>13</v>
      </c>
      <c r="E239" s="19"/>
      <c r="F239" s="19">
        <v>1</v>
      </c>
      <c r="G239" s="19">
        <v>260.70999999999998</v>
      </c>
      <c r="H239" s="44">
        <f t="shared" si="3"/>
        <v>4.9863833378082929E-2</v>
      </c>
      <c r="J239" t="s">
        <v>4692</v>
      </c>
      <c r="K239" t="s">
        <v>4637</v>
      </c>
    </row>
    <row r="240" spans="1:11" x14ac:dyDescent="0.3">
      <c r="A240" s="19" t="s">
        <v>2424</v>
      </c>
      <c r="B240" s="62">
        <v>495</v>
      </c>
      <c r="C240" s="19" t="s">
        <v>519</v>
      </c>
      <c r="D240" s="19">
        <v>12.5</v>
      </c>
      <c r="E240" s="19"/>
      <c r="F240" s="19">
        <v>1</v>
      </c>
      <c r="G240" s="19">
        <v>260.70999999999998</v>
      </c>
      <c r="H240" s="44">
        <f t="shared" si="3"/>
        <v>4.7945993632772049E-2</v>
      </c>
      <c r="J240" t="s">
        <v>4693</v>
      </c>
      <c r="K240" t="s">
        <v>4694</v>
      </c>
    </row>
    <row r="241" spans="1:11" x14ac:dyDescent="0.3">
      <c r="A241" s="19" t="s">
        <v>2424</v>
      </c>
      <c r="B241" s="62">
        <v>496</v>
      </c>
      <c r="C241" s="19" t="s">
        <v>4588</v>
      </c>
      <c r="D241" s="19">
        <v>9.5</v>
      </c>
      <c r="E241" s="19"/>
      <c r="F241" s="19">
        <v>2</v>
      </c>
      <c r="G241" s="19">
        <v>208.57</v>
      </c>
      <c r="H241" s="44">
        <f t="shared" si="3"/>
        <v>9.1096514359687394E-2</v>
      </c>
      <c r="J241" t="s">
        <v>4695</v>
      </c>
      <c r="K241" t="s">
        <v>4696</v>
      </c>
    </row>
    <row r="242" spans="1:11" x14ac:dyDescent="0.3">
      <c r="A242" s="19" t="s">
        <v>2424</v>
      </c>
      <c r="B242" s="62">
        <v>497</v>
      </c>
      <c r="C242" s="19" t="s">
        <v>4589</v>
      </c>
      <c r="D242" s="19">
        <v>15</v>
      </c>
      <c r="E242" s="19"/>
      <c r="F242" s="19">
        <v>1</v>
      </c>
      <c r="G242" s="19">
        <v>208.57</v>
      </c>
      <c r="H242" s="44">
        <f t="shared" si="3"/>
        <v>7.1918300810279528E-2</v>
      </c>
      <c r="J242" t="s">
        <v>4697</v>
      </c>
      <c r="K242" t="s">
        <v>4698</v>
      </c>
    </row>
    <row r="243" spans="1:11" x14ac:dyDescent="0.3">
      <c r="A243" s="19" t="s">
        <v>2424</v>
      </c>
      <c r="B243" s="62">
        <v>498</v>
      </c>
      <c r="C243" s="19" t="s">
        <v>101</v>
      </c>
      <c r="D243" s="19">
        <v>18</v>
      </c>
      <c r="E243" s="19"/>
      <c r="F243" s="19">
        <v>1</v>
      </c>
      <c r="G243" s="19">
        <v>521.42999999999995</v>
      </c>
      <c r="H243" s="44">
        <f t="shared" si="3"/>
        <v>3.4520453368620911E-2</v>
      </c>
      <c r="J243" t="s">
        <v>4699</v>
      </c>
      <c r="K243" t="s">
        <v>3329</v>
      </c>
    </row>
    <row r="244" spans="1:11" x14ac:dyDescent="0.3">
      <c r="A244" s="19" t="s">
        <v>397</v>
      </c>
      <c r="B244" s="62">
        <v>533</v>
      </c>
      <c r="C244" s="19" t="s">
        <v>397</v>
      </c>
      <c r="D244" s="19"/>
      <c r="E244" s="19"/>
      <c r="F244" s="19">
        <v>1</v>
      </c>
      <c r="G244" s="19">
        <v>1</v>
      </c>
      <c r="H244" s="44">
        <f t="shared" si="3"/>
        <v>0</v>
      </c>
      <c r="J244" t="s">
        <v>4725</v>
      </c>
    </row>
    <row r="245" spans="1:11" x14ac:dyDescent="0.3">
      <c r="A245" s="19" t="s">
        <v>397</v>
      </c>
      <c r="B245" s="62">
        <v>534</v>
      </c>
      <c r="C245" s="19" t="s">
        <v>397</v>
      </c>
      <c r="D245" s="19"/>
      <c r="E245" s="19"/>
      <c r="F245" s="19">
        <v>0</v>
      </c>
      <c r="G245" s="19">
        <v>0</v>
      </c>
      <c r="H245" s="44" t="e">
        <f t="shared" si="3"/>
        <v>#DIV/0!</v>
      </c>
      <c r="J245" t="s">
        <v>4726</v>
      </c>
    </row>
    <row r="246" spans="1:11" x14ac:dyDescent="0.3">
      <c r="A246" s="19" t="s">
        <v>3395</v>
      </c>
      <c r="B246" s="62">
        <v>615</v>
      </c>
      <c r="C246" s="19" t="s">
        <v>4736</v>
      </c>
      <c r="D246" s="19"/>
      <c r="E246" s="19"/>
      <c r="F246" s="19">
        <v>1</v>
      </c>
      <c r="G246" s="19">
        <v>8.69</v>
      </c>
      <c r="H246" s="44">
        <f t="shared" si="3"/>
        <v>0</v>
      </c>
      <c r="J246" t="s">
        <v>4789</v>
      </c>
    </row>
    <row r="247" spans="1:11" x14ac:dyDescent="0.3">
      <c r="A247" s="19" t="s">
        <v>3395</v>
      </c>
      <c r="B247" s="62">
        <v>616</v>
      </c>
      <c r="C247" s="19" t="s">
        <v>929</v>
      </c>
      <c r="D247" s="19">
        <v>7</v>
      </c>
      <c r="E247" s="19"/>
      <c r="F247" s="19">
        <v>2</v>
      </c>
      <c r="G247" s="19">
        <v>52.14</v>
      </c>
      <c r="H247" s="44">
        <f t="shared" si="3"/>
        <v>0.26850786344457228</v>
      </c>
      <c r="J247" t="s">
        <v>4790</v>
      </c>
      <c r="K247" t="s">
        <v>4170</v>
      </c>
    </row>
    <row r="248" spans="1:11" x14ac:dyDescent="0.3">
      <c r="A248" s="19" t="s">
        <v>3395</v>
      </c>
      <c r="B248" s="62">
        <v>617</v>
      </c>
      <c r="C248" s="19" t="s">
        <v>4737</v>
      </c>
      <c r="D248" s="19">
        <v>2</v>
      </c>
      <c r="E248" s="19"/>
      <c r="F248" s="19">
        <v>1</v>
      </c>
      <c r="G248" s="19">
        <v>13.04</v>
      </c>
      <c r="H248" s="44">
        <f t="shared" si="3"/>
        <v>0.15337423312883436</v>
      </c>
      <c r="J248" t="s">
        <v>4791</v>
      </c>
      <c r="K248" t="s">
        <v>4792</v>
      </c>
    </row>
    <row r="249" spans="1:11" x14ac:dyDescent="0.3">
      <c r="A249" s="19" t="s">
        <v>3395</v>
      </c>
      <c r="B249" s="62">
        <v>618</v>
      </c>
      <c r="C249" s="19" t="s">
        <v>4738</v>
      </c>
      <c r="D249" s="19">
        <v>2</v>
      </c>
      <c r="E249" s="19"/>
      <c r="F249" s="19">
        <v>1</v>
      </c>
      <c r="G249" s="19">
        <v>4.3499999999999996</v>
      </c>
      <c r="H249" s="44">
        <f t="shared" si="3"/>
        <v>0.45977011494252878</v>
      </c>
      <c r="J249" t="s">
        <v>4793</v>
      </c>
      <c r="K249" t="s">
        <v>4794</v>
      </c>
    </row>
    <row r="250" spans="1:11" x14ac:dyDescent="0.3">
      <c r="A250" s="19" t="s">
        <v>3395</v>
      </c>
      <c r="B250" s="62">
        <v>619</v>
      </c>
      <c r="C250" s="19" t="s">
        <v>191</v>
      </c>
      <c r="D250" s="19">
        <v>1.05</v>
      </c>
      <c r="E250" s="19"/>
      <c r="F250" s="19">
        <v>1</v>
      </c>
      <c r="G250" s="19">
        <v>4.3499999999999996</v>
      </c>
      <c r="H250" s="44">
        <f t="shared" si="3"/>
        <v>0.24137931034482762</v>
      </c>
      <c r="J250" t="s">
        <v>4795</v>
      </c>
      <c r="K250" t="s">
        <v>4796</v>
      </c>
    </row>
    <row r="251" spans="1:11" x14ac:dyDescent="0.3">
      <c r="A251" s="19" t="s">
        <v>3395</v>
      </c>
      <c r="B251" s="62">
        <v>620</v>
      </c>
      <c r="C251" s="19" t="s">
        <v>4739</v>
      </c>
      <c r="D251" s="19">
        <v>1.5</v>
      </c>
      <c r="E251" s="19"/>
      <c r="F251" s="19">
        <v>1</v>
      </c>
      <c r="G251" s="19">
        <v>4.3499999999999996</v>
      </c>
      <c r="H251" s="44">
        <f t="shared" si="3"/>
        <v>0.34482758620689657</v>
      </c>
      <c r="J251" t="s">
        <v>4797</v>
      </c>
      <c r="K251" t="s">
        <v>4798</v>
      </c>
    </row>
    <row r="252" spans="1:11" x14ac:dyDescent="0.3">
      <c r="A252" s="19" t="s">
        <v>3395</v>
      </c>
      <c r="B252" s="62">
        <v>621</v>
      </c>
      <c r="C252" s="19" t="s">
        <v>379</v>
      </c>
      <c r="D252" s="19">
        <v>1</v>
      </c>
      <c r="E252" s="19"/>
      <c r="F252" s="19">
        <v>1</v>
      </c>
      <c r="G252" s="19">
        <v>52.14</v>
      </c>
      <c r="H252" s="44">
        <f t="shared" si="3"/>
        <v>1.9179133103183737E-2</v>
      </c>
      <c r="J252" t="s">
        <v>4799</v>
      </c>
      <c r="K252" t="s">
        <v>4800</v>
      </c>
    </row>
    <row r="253" spans="1:11" x14ac:dyDescent="0.3">
      <c r="A253" s="19" t="s">
        <v>3395</v>
      </c>
      <c r="B253" s="62">
        <v>622</v>
      </c>
      <c r="C253" s="19" t="s">
        <v>1460</v>
      </c>
      <c r="D253" s="19">
        <v>1.2</v>
      </c>
      <c r="E253" s="19"/>
      <c r="F253" s="19">
        <v>1</v>
      </c>
      <c r="G253" s="19">
        <v>104.29</v>
      </c>
      <c r="H253" s="44">
        <f t="shared" si="3"/>
        <v>1.1506376450282864E-2</v>
      </c>
      <c r="J253" t="s">
        <v>4801</v>
      </c>
      <c r="K253" t="s">
        <v>4802</v>
      </c>
    </row>
    <row r="254" spans="1:11" x14ac:dyDescent="0.3">
      <c r="A254" s="19" t="s">
        <v>2931</v>
      </c>
      <c r="B254" s="62">
        <v>623</v>
      </c>
      <c r="C254" s="19" t="s">
        <v>405</v>
      </c>
      <c r="D254" s="19">
        <v>39.99</v>
      </c>
      <c r="E254" s="19"/>
      <c r="F254" s="19">
        <v>1</v>
      </c>
      <c r="G254" s="19">
        <v>365</v>
      </c>
      <c r="H254" s="44">
        <f t="shared" si="3"/>
        <v>0.10956164383561644</v>
      </c>
      <c r="J254" t="s">
        <v>4803</v>
      </c>
      <c r="K254" t="s">
        <v>4804</v>
      </c>
    </row>
    <row r="255" spans="1:11" x14ac:dyDescent="0.3">
      <c r="A255" s="19" t="s">
        <v>2931</v>
      </c>
      <c r="B255" s="62">
        <v>624</v>
      </c>
      <c r="C255" s="19" t="s">
        <v>4740</v>
      </c>
      <c r="D255" s="19">
        <v>3.5</v>
      </c>
      <c r="E255" s="19"/>
      <c r="F255" s="19">
        <v>1</v>
      </c>
      <c r="G255" s="19">
        <v>52.14</v>
      </c>
      <c r="H255" s="44">
        <f t="shared" si="3"/>
        <v>6.712696586114307E-2</v>
      </c>
      <c r="J255" t="s">
        <v>4805</v>
      </c>
      <c r="K255" t="s">
        <v>4806</v>
      </c>
    </row>
    <row r="256" spans="1:11" x14ac:dyDescent="0.3">
      <c r="A256" s="19" t="s">
        <v>2931</v>
      </c>
      <c r="B256" s="62">
        <v>625</v>
      </c>
      <c r="C256" s="19" t="s">
        <v>4741</v>
      </c>
      <c r="D256" s="19">
        <v>1.5</v>
      </c>
      <c r="E256" s="19"/>
      <c r="F256" s="19">
        <v>1</v>
      </c>
      <c r="G256" s="19">
        <v>78.209999999999994</v>
      </c>
      <c r="H256" s="44">
        <f t="shared" si="3"/>
        <v>1.9179133103183737E-2</v>
      </c>
      <c r="J256" t="s">
        <v>4807</v>
      </c>
      <c r="K256" t="s">
        <v>4808</v>
      </c>
    </row>
    <row r="257" spans="1:11" x14ac:dyDescent="0.3">
      <c r="A257" s="19" t="s">
        <v>2931</v>
      </c>
      <c r="B257" s="62">
        <v>626</v>
      </c>
      <c r="C257" s="19" t="s">
        <v>4742</v>
      </c>
      <c r="D257" s="19"/>
      <c r="E257" s="19"/>
      <c r="F257" s="19">
        <v>1</v>
      </c>
      <c r="G257" s="19">
        <v>52.14</v>
      </c>
      <c r="H257" s="44">
        <f t="shared" si="3"/>
        <v>0</v>
      </c>
      <c r="J257" t="s">
        <v>4809</v>
      </c>
      <c r="K257" t="s">
        <v>4810</v>
      </c>
    </row>
    <row r="258" spans="1:11" x14ac:dyDescent="0.3">
      <c r="A258" s="19" t="s">
        <v>2424</v>
      </c>
      <c r="B258" s="62">
        <v>627</v>
      </c>
      <c r="C258" s="19" t="s">
        <v>204</v>
      </c>
      <c r="D258" s="19">
        <v>9.99</v>
      </c>
      <c r="E258" s="19"/>
      <c r="F258" s="19">
        <v>1</v>
      </c>
      <c r="G258" s="19">
        <v>521.42999999999995</v>
      </c>
      <c r="H258" s="44">
        <f t="shared" si="3"/>
        <v>1.9158851619584607E-2</v>
      </c>
      <c r="J258" t="s">
        <v>4811</v>
      </c>
      <c r="K258" t="s">
        <v>4812</v>
      </c>
    </row>
    <row r="259" spans="1:11" x14ac:dyDescent="0.3">
      <c r="A259" s="19" t="s">
        <v>3396</v>
      </c>
      <c r="B259" s="62">
        <v>653</v>
      </c>
      <c r="C259" s="19" t="s">
        <v>346</v>
      </c>
      <c r="D259" s="19">
        <v>3.5</v>
      </c>
      <c r="E259" s="19"/>
      <c r="F259" s="19">
        <v>1</v>
      </c>
      <c r="G259" s="19">
        <v>26.07</v>
      </c>
      <c r="H259" s="44">
        <f t="shared" si="3"/>
        <v>0.13425393172228614</v>
      </c>
      <c r="J259" t="s">
        <v>4835</v>
      </c>
      <c r="K259" t="s">
        <v>4836</v>
      </c>
    </row>
    <row r="260" spans="1:11" x14ac:dyDescent="0.3">
      <c r="A260" s="19" t="s">
        <v>3396</v>
      </c>
      <c r="B260" s="62">
        <v>654</v>
      </c>
      <c r="C260" s="19" t="s">
        <v>187</v>
      </c>
      <c r="D260" s="19">
        <v>2.65</v>
      </c>
      <c r="E260" s="19"/>
      <c r="F260" s="19">
        <v>1</v>
      </c>
      <c r="G260" s="19">
        <v>26.07</v>
      </c>
      <c r="H260" s="44">
        <f t="shared" ref="H260:H323" si="4">(D260*F260)/G260</f>
        <v>0.1016494054468738</v>
      </c>
      <c r="J260" t="s">
        <v>4837</v>
      </c>
      <c r="K260" t="s">
        <v>4829</v>
      </c>
    </row>
    <row r="261" spans="1:11" x14ac:dyDescent="0.3">
      <c r="A261" s="19" t="s">
        <v>3396</v>
      </c>
      <c r="B261" s="62">
        <v>655</v>
      </c>
      <c r="C261" s="19" t="s">
        <v>345</v>
      </c>
      <c r="D261" s="19">
        <v>2.5</v>
      </c>
      <c r="E261" s="19"/>
      <c r="F261" s="19">
        <v>1</v>
      </c>
      <c r="G261" s="19">
        <v>156.43</v>
      </c>
      <c r="H261" s="44">
        <f t="shared" si="4"/>
        <v>1.5981589209230967E-2</v>
      </c>
      <c r="J261" t="s">
        <v>4838</v>
      </c>
      <c r="K261" t="s">
        <v>4839</v>
      </c>
    </row>
    <row r="262" spans="1:11" x14ac:dyDescent="0.3">
      <c r="A262" s="19" t="s">
        <v>3396</v>
      </c>
      <c r="B262" s="62">
        <v>656</v>
      </c>
      <c r="C262" s="19" t="s">
        <v>4820</v>
      </c>
      <c r="D262" s="19">
        <v>4.99</v>
      </c>
      <c r="E262" s="19">
        <v>14</v>
      </c>
      <c r="F262" s="19">
        <v>1</v>
      </c>
      <c r="G262" s="19">
        <v>52.14</v>
      </c>
      <c r="H262" s="44">
        <f t="shared" si="4"/>
        <v>9.570387418488685E-2</v>
      </c>
      <c r="J262" t="s">
        <v>4840</v>
      </c>
      <c r="K262" t="s">
        <v>4841</v>
      </c>
    </row>
    <row r="263" spans="1:11" x14ac:dyDescent="0.3">
      <c r="A263" s="19" t="s">
        <v>3396</v>
      </c>
      <c r="B263" s="62">
        <v>657</v>
      </c>
      <c r="C263" s="19" t="s">
        <v>4821</v>
      </c>
      <c r="D263" s="19">
        <v>2.99</v>
      </c>
      <c r="E263" s="19"/>
      <c r="F263" s="19">
        <v>1</v>
      </c>
      <c r="G263" s="19">
        <v>52.14</v>
      </c>
      <c r="H263" s="44">
        <f t="shared" si="4"/>
        <v>5.7345607978519376E-2</v>
      </c>
      <c r="J263" t="s">
        <v>4842</v>
      </c>
      <c r="K263" t="s">
        <v>4843</v>
      </c>
    </row>
    <row r="264" spans="1:11" x14ac:dyDescent="0.3">
      <c r="A264" s="19" t="s">
        <v>3396</v>
      </c>
      <c r="B264" s="62">
        <v>658</v>
      </c>
      <c r="C264" s="19" t="s">
        <v>278</v>
      </c>
      <c r="D264" s="19">
        <v>2.1</v>
      </c>
      <c r="E264" s="19"/>
      <c r="F264" s="19">
        <v>1</v>
      </c>
      <c r="G264" s="19">
        <v>104.29</v>
      </c>
      <c r="H264" s="44">
        <f t="shared" si="4"/>
        <v>2.0136158787995014E-2</v>
      </c>
      <c r="J264" t="s">
        <v>4844</v>
      </c>
      <c r="K264" t="s">
        <v>4845</v>
      </c>
    </row>
    <row r="265" spans="1:11" x14ac:dyDescent="0.3">
      <c r="A265" s="19" t="s">
        <v>3396</v>
      </c>
      <c r="B265" s="62">
        <v>659</v>
      </c>
      <c r="C265" s="19" t="s">
        <v>4818</v>
      </c>
      <c r="D265" s="19">
        <v>14.5</v>
      </c>
      <c r="E265" s="19"/>
      <c r="F265" s="19">
        <v>1</v>
      </c>
      <c r="G265" s="19">
        <v>52.14</v>
      </c>
      <c r="H265" s="44">
        <f t="shared" si="4"/>
        <v>0.27809742999616416</v>
      </c>
      <c r="J265" t="s">
        <v>4846</v>
      </c>
      <c r="K265" t="s">
        <v>4847</v>
      </c>
    </row>
    <row r="266" spans="1:11" x14ac:dyDescent="0.3">
      <c r="A266" s="19" t="s">
        <v>3396</v>
      </c>
      <c r="B266" s="62">
        <v>660</v>
      </c>
      <c r="C266" s="19" t="s">
        <v>534</v>
      </c>
      <c r="D266" s="19">
        <v>4.49</v>
      </c>
      <c r="E266" s="19">
        <v>30</v>
      </c>
      <c r="F266" s="19">
        <v>1</v>
      </c>
      <c r="G266" s="19">
        <v>4.29</v>
      </c>
      <c r="H266" s="44">
        <f t="shared" si="4"/>
        <v>1.0466200466200466</v>
      </c>
      <c r="J266" t="s">
        <v>4848</v>
      </c>
      <c r="K266" t="s">
        <v>4849</v>
      </c>
    </row>
    <row r="267" spans="1:11" x14ac:dyDescent="0.3">
      <c r="A267" s="19" t="s">
        <v>2529</v>
      </c>
      <c r="B267" s="62">
        <v>691</v>
      </c>
      <c r="C267" s="19" t="s">
        <v>3609</v>
      </c>
      <c r="D267" s="172">
        <v>10</v>
      </c>
      <c r="E267" s="19"/>
      <c r="F267" s="19">
        <v>1</v>
      </c>
      <c r="G267" s="19">
        <v>4.3499999999999996</v>
      </c>
      <c r="H267" s="44">
        <f t="shared" si="4"/>
        <v>2.298850574712644</v>
      </c>
      <c r="J267" t="s">
        <v>4867</v>
      </c>
    </row>
    <row r="268" spans="1:11" x14ac:dyDescent="0.3">
      <c r="A268" s="19" t="s">
        <v>4857</v>
      </c>
      <c r="B268" s="62">
        <v>692</v>
      </c>
      <c r="C268" s="19" t="s">
        <v>4858</v>
      </c>
      <c r="D268" s="19">
        <v>3.29</v>
      </c>
      <c r="E268" s="19">
        <v>2</v>
      </c>
      <c r="F268" s="19">
        <v>1</v>
      </c>
      <c r="G268" s="19">
        <v>104.29</v>
      </c>
      <c r="H268" s="44">
        <f t="shared" si="4"/>
        <v>3.1546648767858856E-2</v>
      </c>
      <c r="J268" t="s">
        <v>4868</v>
      </c>
      <c r="K268" t="s">
        <v>4869</v>
      </c>
    </row>
    <row r="269" spans="1:11" x14ac:dyDescent="0.3">
      <c r="A269" s="19" t="s">
        <v>2931</v>
      </c>
      <c r="B269" s="62">
        <v>693</v>
      </c>
      <c r="C269" s="19" t="s">
        <v>4859</v>
      </c>
      <c r="D269" s="19">
        <v>2.99</v>
      </c>
      <c r="E269" s="19"/>
      <c r="F269" s="19">
        <v>1</v>
      </c>
      <c r="G269" s="19">
        <v>52.14</v>
      </c>
      <c r="H269" s="44">
        <f t="shared" si="4"/>
        <v>5.7345607978519376E-2</v>
      </c>
      <c r="J269" t="s">
        <v>4870</v>
      </c>
      <c r="K269" t="s">
        <v>4871</v>
      </c>
    </row>
    <row r="270" spans="1:11" x14ac:dyDescent="0.3">
      <c r="A270" s="19" t="s">
        <v>2931</v>
      </c>
      <c r="B270" s="62">
        <v>694</v>
      </c>
      <c r="C270" s="19" t="s">
        <v>411</v>
      </c>
      <c r="D270" s="19">
        <v>4.99</v>
      </c>
      <c r="E270" s="19"/>
      <c r="F270" s="19">
        <v>1</v>
      </c>
      <c r="G270" s="19">
        <v>52.14</v>
      </c>
      <c r="H270" s="44">
        <f t="shared" si="4"/>
        <v>9.570387418488685E-2</v>
      </c>
      <c r="J270" t="s">
        <v>4870</v>
      </c>
      <c r="K270" t="s">
        <v>4872</v>
      </c>
    </row>
    <row r="271" spans="1:11" x14ac:dyDescent="0.3">
      <c r="A271" s="19" t="s">
        <v>3604</v>
      </c>
      <c r="B271" s="19">
        <v>695</v>
      </c>
      <c r="C271" s="19" t="s">
        <v>412</v>
      </c>
      <c r="D271" s="172">
        <v>100</v>
      </c>
      <c r="E271" s="19"/>
      <c r="F271" s="19">
        <v>1</v>
      </c>
      <c r="G271" s="19">
        <v>52.14</v>
      </c>
      <c r="H271" s="44">
        <f t="shared" si="4"/>
        <v>1.9179133103183736</v>
      </c>
      <c r="J271" t="s">
        <v>4873</v>
      </c>
    </row>
    <row r="272" spans="1:11" x14ac:dyDescent="0.3">
      <c r="A272" s="19" t="s">
        <v>3604</v>
      </c>
      <c r="B272" s="19">
        <v>696</v>
      </c>
      <c r="C272" s="19" t="s">
        <v>3610</v>
      </c>
      <c r="D272" s="172">
        <v>140</v>
      </c>
      <c r="E272" s="19"/>
      <c r="F272" s="19">
        <v>1</v>
      </c>
      <c r="G272" s="19">
        <v>52.14</v>
      </c>
      <c r="H272" s="44">
        <f t="shared" si="4"/>
        <v>2.6850786344457229</v>
      </c>
      <c r="J272" t="s">
        <v>4874</v>
      </c>
    </row>
    <row r="273" spans="1:11" x14ac:dyDescent="0.3">
      <c r="A273" s="19" t="s">
        <v>3604</v>
      </c>
      <c r="B273" s="19">
        <v>697</v>
      </c>
      <c r="C273" s="19" t="s">
        <v>4860</v>
      </c>
      <c r="D273" s="172">
        <v>45</v>
      </c>
      <c r="E273" s="19"/>
      <c r="F273" s="19">
        <v>1</v>
      </c>
      <c r="G273" s="19">
        <v>52.14</v>
      </c>
      <c r="H273" s="44">
        <f t="shared" si="4"/>
        <v>0.86306098964326816</v>
      </c>
      <c r="J273" t="s">
        <v>4875</v>
      </c>
    </row>
    <row r="274" spans="1:11" x14ac:dyDescent="0.3">
      <c r="A274" s="19" t="s">
        <v>3604</v>
      </c>
      <c r="B274" s="62">
        <v>712</v>
      </c>
      <c r="C274" s="19" t="s">
        <v>3614</v>
      </c>
      <c r="D274" s="172">
        <v>10</v>
      </c>
      <c r="E274" s="19"/>
      <c r="F274" s="19">
        <v>1</v>
      </c>
      <c r="G274" s="19">
        <v>1</v>
      </c>
      <c r="H274" s="44">
        <f t="shared" si="4"/>
        <v>10</v>
      </c>
      <c r="J274" t="s">
        <v>4896</v>
      </c>
    </row>
    <row r="275" spans="1:11" x14ac:dyDescent="0.3">
      <c r="A275" s="19" t="s">
        <v>3604</v>
      </c>
      <c r="B275" s="19">
        <v>713</v>
      </c>
      <c r="C275" s="19" t="s">
        <v>361</v>
      </c>
      <c r="D275" s="172">
        <v>35</v>
      </c>
      <c r="E275" s="19"/>
      <c r="F275" s="19">
        <v>1</v>
      </c>
      <c r="G275" s="19">
        <v>52.14</v>
      </c>
      <c r="H275" s="44">
        <f t="shared" si="4"/>
        <v>0.67126965861143073</v>
      </c>
      <c r="J275" t="s">
        <v>4894</v>
      </c>
    </row>
    <row r="276" spans="1:11" x14ac:dyDescent="0.3">
      <c r="A276" s="19" t="s">
        <v>3604</v>
      </c>
      <c r="B276" s="19">
        <v>714</v>
      </c>
      <c r="C276" s="19" t="s">
        <v>4882</v>
      </c>
      <c r="D276" s="172">
        <v>75</v>
      </c>
      <c r="E276" s="19"/>
      <c r="F276" s="19">
        <v>1</v>
      </c>
      <c r="G276" s="19">
        <v>52.14</v>
      </c>
      <c r="H276" s="44">
        <f t="shared" si="4"/>
        <v>1.4384349827387801</v>
      </c>
      <c r="J276" t="s">
        <v>4897</v>
      </c>
    </row>
    <row r="277" spans="1:11" x14ac:dyDescent="0.3">
      <c r="A277" s="19" t="s">
        <v>3604</v>
      </c>
      <c r="B277" s="19">
        <v>715</v>
      </c>
      <c r="C277" s="19" t="s">
        <v>4883</v>
      </c>
      <c r="D277" s="172">
        <v>350</v>
      </c>
      <c r="E277" s="19"/>
      <c r="F277" s="19">
        <v>1</v>
      </c>
      <c r="G277" s="19">
        <v>365</v>
      </c>
      <c r="H277" s="44">
        <f t="shared" si="4"/>
        <v>0.95890410958904104</v>
      </c>
      <c r="J277" t="s">
        <v>4898</v>
      </c>
    </row>
    <row r="278" spans="1:11" x14ac:dyDescent="0.3">
      <c r="A278" s="19" t="s">
        <v>3604</v>
      </c>
      <c r="B278" s="19">
        <v>716</v>
      </c>
      <c r="C278" s="19" t="s">
        <v>4884</v>
      </c>
      <c r="D278" s="172">
        <v>20</v>
      </c>
      <c r="E278" s="19"/>
      <c r="F278" s="19">
        <v>1</v>
      </c>
      <c r="G278" s="19">
        <v>52.14</v>
      </c>
      <c r="H278" s="44">
        <f t="shared" si="4"/>
        <v>0.3835826620636747</v>
      </c>
      <c r="J278" t="s">
        <v>4899</v>
      </c>
    </row>
    <row r="279" spans="1:11" x14ac:dyDescent="0.3">
      <c r="A279" s="19" t="s">
        <v>364</v>
      </c>
      <c r="B279" s="19">
        <v>717</v>
      </c>
      <c r="C279" s="19" t="s">
        <v>363</v>
      </c>
      <c r="D279" s="172">
        <v>70</v>
      </c>
      <c r="E279" s="19"/>
      <c r="F279" s="19">
        <v>1</v>
      </c>
      <c r="G279" s="19">
        <v>52.14</v>
      </c>
      <c r="H279" s="44">
        <f t="shared" si="4"/>
        <v>1.3425393172228615</v>
      </c>
      <c r="J279" t="s">
        <v>4900</v>
      </c>
    </row>
    <row r="280" spans="1:11" x14ac:dyDescent="0.3">
      <c r="A280" s="18" t="s">
        <v>5029</v>
      </c>
      <c r="B280" s="18" t="s">
        <v>5029</v>
      </c>
      <c r="C280" s="18" t="s">
        <v>5029</v>
      </c>
      <c r="D280" s="18" t="s">
        <v>5029</v>
      </c>
      <c r="E280" s="18" t="s">
        <v>5029</v>
      </c>
      <c r="F280" s="18" t="s">
        <v>5029</v>
      </c>
      <c r="G280" s="18" t="s">
        <v>5029</v>
      </c>
      <c r="H280" s="18" t="s">
        <v>5029</v>
      </c>
      <c r="I280" s="18" t="s">
        <v>5029</v>
      </c>
      <c r="J280" s="18" t="s">
        <v>5029</v>
      </c>
      <c r="K280" s="18" t="s">
        <v>5029</v>
      </c>
    </row>
    <row r="281" spans="1:11" x14ac:dyDescent="0.3">
      <c r="A281" s="19" t="s">
        <v>5030</v>
      </c>
      <c r="B281" s="62">
        <v>246</v>
      </c>
      <c r="C281" s="19" t="s">
        <v>66</v>
      </c>
      <c r="D281" s="19">
        <v>10</v>
      </c>
      <c r="E281" s="19">
        <v>7</v>
      </c>
      <c r="F281" s="19">
        <v>2</v>
      </c>
      <c r="G281" s="19">
        <v>52.14</v>
      </c>
      <c r="H281" s="44">
        <f t="shared" si="4"/>
        <v>0.3835826620636747</v>
      </c>
      <c r="J281" t="s">
        <v>5055</v>
      </c>
      <c r="K281" t="s">
        <v>5056</v>
      </c>
    </row>
    <row r="282" spans="1:11" x14ac:dyDescent="0.3">
      <c r="A282" s="19" t="s">
        <v>5030</v>
      </c>
      <c r="B282" s="62">
        <v>247</v>
      </c>
      <c r="C282" s="19" t="s">
        <v>241</v>
      </c>
      <c r="D282" s="19">
        <v>8</v>
      </c>
      <c r="E282" s="19">
        <v>3</v>
      </c>
      <c r="F282" s="19">
        <v>2</v>
      </c>
      <c r="G282" s="19">
        <v>52.14</v>
      </c>
      <c r="H282" s="44">
        <f t="shared" si="4"/>
        <v>0.30686612965093979</v>
      </c>
      <c r="J282" t="s">
        <v>5057</v>
      </c>
      <c r="K282" t="s">
        <v>5058</v>
      </c>
    </row>
    <row r="283" spans="1:11" x14ac:dyDescent="0.3">
      <c r="A283" s="19" t="s">
        <v>5030</v>
      </c>
      <c r="B283" s="62">
        <v>248</v>
      </c>
      <c r="C283" s="19" t="s">
        <v>5031</v>
      </c>
      <c r="D283" s="19">
        <v>18</v>
      </c>
      <c r="E283" s="19"/>
      <c r="F283" s="19">
        <v>2</v>
      </c>
      <c r="G283" s="19">
        <v>52.14</v>
      </c>
      <c r="H283" s="44">
        <f t="shared" si="4"/>
        <v>0.69044879171461448</v>
      </c>
      <c r="J283" t="s">
        <v>5059</v>
      </c>
      <c r="K283" t="s">
        <v>5060</v>
      </c>
    </row>
    <row r="284" spans="1:11" x14ac:dyDescent="0.3">
      <c r="A284" s="19" t="s">
        <v>5030</v>
      </c>
      <c r="B284" s="62">
        <v>249</v>
      </c>
      <c r="C284" s="19" t="s">
        <v>65</v>
      </c>
      <c r="D284" s="19">
        <v>5</v>
      </c>
      <c r="E284" s="19">
        <v>5</v>
      </c>
      <c r="F284" s="19">
        <v>2</v>
      </c>
      <c r="G284" s="19">
        <v>52.14</v>
      </c>
      <c r="H284" s="44">
        <f t="shared" si="4"/>
        <v>0.19179133103183735</v>
      </c>
      <c r="J284" t="s">
        <v>5061</v>
      </c>
      <c r="K284" t="s">
        <v>5062</v>
      </c>
    </row>
    <row r="285" spans="1:11" x14ac:dyDescent="0.3">
      <c r="A285" s="19" t="s">
        <v>5030</v>
      </c>
      <c r="B285" s="62">
        <v>250</v>
      </c>
      <c r="C285" s="19" t="s">
        <v>301</v>
      </c>
      <c r="D285" s="19">
        <v>1.5</v>
      </c>
      <c r="E285" s="19"/>
      <c r="F285" s="19">
        <v>5</v>
      </c>
      <c r="G285" s="19">
        <v>52.14</v>
      </c>
      <c r="H285" s="44">
        <f t="shared" si="4"/>
        <v>0.14384349827387802</v>
      </c>
      <c r="J285" t="s">
        <v>5063</v>
      </c>
      <c r="K285" t="s">
        <v>5064</v>
      </c>
    </row>
    <row r="286" spans="1:11" x14ac:dyDescent="0.3">
      <c r="A286" s="19" t="s">
        <v>5032</v>
      </c>
      <c r="B286" s="62">
        <v>251</v>
      </c>
      <c r="C286" s="19" t="s">
        <v>70</v>
      </c>
      <c r="D286" s="19">
        <v>22.99</v>
      </c>
      <c r="E286" s="19"/>
      <c r="F286" s="19">
        <v>2</v>
      </c>
      <c r="G286" s="19">
        <v>52.14</v>
      </c>
      <c r="H286" s="44">
        <f t="shared" si="4"/>
        <v>0.88185654008438807</v>
      </c>
      <c r="J286" t="s">
        <v>5065</v>
      </c>
      <c r="K286" t="s">
        <v>5066</v>
      </c>
    </row>
    <row r="287" spans="1:11" x14ac:dyDescent="0.3">
      <c r="A287" s="19" t="s">
        <v>5032</v>
      </c>
      <c r="B287" s="62">
        <v>252</v>
      </c>
      <c r="C287" s="19" t="s">
        <v>75</v>
      </c>
      <c r="D287" s="19">
        <v>8</v>
      </c>
      <c r="E287" s="19"/>
      <c r="F287" s="19">
        <v>1</v>
      </c>
      <c r="G287" s="19">
        <v>52.14</v>
      </c>
      <c r="H287" s="44">
        <f t="shared" si="4"/>
        <v>0.15343306482546989</v>
      </c>
      <c r="J287" t="s">
        <v>5067</v>
      </c>
      <c r="K287" t="s">
        <v>5068</v>
      </c>
    </row>
    <row r="288" spans="1:11" x14ac:dyDescent="0.3">
      <c r="A288" s="19" t="s">
        <v>5032</v>
      </c>
      <c r="B288" s="62">
        <v>253</v>
      </c>
      <c r="C288" s="19" t="s">
        <v>302</v>
      </c>
      <c r="D288" s="19">
        <v>6.99</v>
      </c>
      <c r="E288" s="19"/>
      <c r="F288" s="19">
        <v>3</v>
      </c>
      <c r="G288" s="19">
        <v>52.14</v>
      </c>
      <c r="H288" s="44">
        <f t="shared" si="4"/>
        <v>0.40218642117376291</v>
      </c>
      <c r="J288" t="s">
        <v>5069</v>
      </c>
      <c r="K288" t="s">
        <v>5070</v>
      </c>
    </row>
    <row r="289" spans="1:11" x14ac:dyDescent="0.3">
      <c r="A289" s="19" t="s">
        <v>5032</v>
      </c>
      <c r="B289" s="62">
        <v>254</v>
      </c>
      <c r="C289" s="19" t="s">
        <v>71</v>
      </c>
      <c r="D289" s="19">
        <v>10</v>
      </c>
      <c r="E289" s="19"/>
      <c r="F289" s="19">
        <v>2</v>
      </c>
      <c r="G289" s="19">
        <v>52.14</v>
      </c>
      <c r="H289" s="44">
        <f t="shared" si="4"/>
        <v>0.3835826620636747</v>
      </c>
      <c r="J289" t="s">
        <v>5071</v>
      </c>
      <c r="K289" t="s">
        <v>5072</v>
      </c>
    </row>
    <row r="290" spans="1:11" x14ac:dyDescent="0.3">
      <c r="A290" s="19" t="s">
        <v>5032</v>
      </c>
      <c r="B290" s="62">
        <v>255</v>
      </c>
      <c r="C290" s="19" t="s">
        <v>407</v>
      </c>
      <c r="D290" s="19">
        <v>22</v>
      </c>
      <c r="E290" s="19">
        <v>2</v>
      </c>
      <c r="F290" s="19">
        <v>3</v>
      </c>
      <c r="G290" s="19">
        <v>52.14</v>
      </c>
      <c r="H290" s="44">
        <f t="shared" si="4"/>
        <v>1.2658227848101267</v>
      </c>
      <c r="J290" t="s">
        <v>5073</v>
      </c>
      <c r="K290" t="s">
        <v>5074</v>
      </c>
    </row>
    <row r="291" spans="1:11" x14ac:dyDescent="0.3">
      <c r="A291" s="19" t="s">
        <v>5032</v>
      </c>
      <c r="B291" s="62">
        <v>256</v>
      </c>
      <c r="C291" s="19" t="s">
        <v>73</v>
      </c>
      <c r="D291" s="19">
        <v>9</v>
      </c>
      <c r="E291" s="19"/>
      <c r="F291" s="19">
        <v>1</v>
      </c>
      <c r="G291" s="19">
        <v>52.14</v>
      </c>
      <c r="H291" s="44">
        <f t="shared" si="4"/>
        <v>0.17261219792865362</v>
      </c>
      <c r="J291" t="s">
        <v>5075</v>
      </c>
      <c r="K291" t="s">
        <v>5076</v>
      </c>
    </row>
    <row r="292" spans="1:11" x14ac:dyDescent="0.3">
      <c r="A292" s="19" t="s">
        <v>5032</v>
      </c>
      <c r="B292" s="62">
        <v>257</v>
      </c>
      <c r="C292" s="19" t="s">
        <v>4359</v>
      </c>
      <c r="D292" s="19"/>
      <c r="E292" s="19"/>
      <c r="F292" s="19">
        <v>2</v>
      </c>
      <c r="G292" s="19">
        <v>52.14</v>
      </c>
      <c r="H292" s="44">
        <f t="shared" si="4"/>
        <v>0</v>
      </c>
      <c r="J292" t="s">
        <v>5077</v>
      </c>
      <c r="K292" t="s">
        <v>5078</v>
      </c>
    </row>
    <row r="293" spans="1:11" x14ac:dyDescent="0.3">
      <c r="A293" s="19" t="s">
        <v>5032</v>
      </c>
      <c r="B293" s="62">
        <v>258</v>
      </c>
      <c r="C293" s="19" t="s">
        <v>4360</v>
      </c>
      <c r="D293" s="19">
        <v>16.989999999999998</v>
      </c>
      <c r="E293" s="19"/>
      <c r="F293" s="19">
        <v>2</v>
      </c>
      <c r="G293" s="19">
        <v>52.14</v>
      </c>
      <c r="H293" s="44">
        <f t="shared" si="4"/>
        <v>0.65170694284618325</v>
      </c>
      <c r="J293" t="s">
        <v>5079</v>
      </c>
      <c r="K293" t="s">
        <v>5080</v>
      </c>
    </row>
    <row r="294" spans="1:11" x14ac:dyDescent="0.3">
      <c r="A294" s="19" t="s">
        <v>5032</v>
      </c>
      <c r="B294" s="62">
        <v>259</v>
      </c>
      <c r="C294" s="19" t="s">
        <v>5033</v>
      </c>
      <c r="D294" s="19">
        <v>12</v>
      </c>
      <c r="E294" s="19"/>
      <c r="F294" s="19">
        <v>2</v>
      </c>
      <c r="G294" s="19">
        <v>52.14</v>
      </c>
      <c r="H294" s="44">
        <f t="shared" si="4"/>
        <v>0.46029919447640966</v>
      </c>
      <c r="J294" t="s">
        <v>5081</v>
      </c>
      <c r="K294" t="s">
        <v>5082</v>
      </c>
    </row>
    <row r="295" spans="1:11" x14ac:dyDescent="0.3">
      <c r="A295" s="19" t="s">
        <v>5032</v>
      </c>
      <c r="B295" s="62">
        <v>260</v>
      </c>
      <c r="C295" s="19" t="s">
        <v>5034</v>
      </c>
      <c r="D295" s="19">
        <v>24</v>
      </c>
      <c r="E295" s="19"/>
      <c r="F295" s="19">
        <v>1</v>
      </c>
      <c r="G295" s="19">
        <v>52.14</v>
      </c>
      <c r="H295" s="44">
        <f t="shared" si="4"/>
        <v>0.46029919447640966</v>
      </c>
      <c r="J295" t="s">
        <v>5083</v>
      </c>
      <c r="K295" t="s">
        <v>5084</v>
      </c>
    </row>
    <row r="296" spans="1:11" x14ac:dyDescent="0.3">
      <c r="A296" s="19" t="s">
        <v>5035</v>
      </c>
      <c r="B296" s="62">
        <v>261</v>
      </c>
      <c r="C296" s="19" t="s">
        <v>77</v>
      </c>
      <c r="D296" s="19">
        <v>24</v>
      </c>
      <c r="E296" s="19"/>
      <c r="F296" s="19">
        <v>1</v>
      </c>
      <c r="G296" s="19">
        <v>52.14</v>
      </c>
      <c r="H296" s="44">
        <f t="shared" si="4"/>
        <v>0.46029919447640966</v>
      </c>
      <c r="J296" t="s">
        <v>5052</v>
      </c>
      <c r="K296" t="s">
        <v>2828</v>
      </c>
    </row>
    <row r="297" spans="1:11" x14ac:dyDescent="0.3">
      <c r="A297" s="19" t="s">
        <v>5035</v>
      </c>
      <c r="B297" s="62">
        <v>262</v>
      </c>
      <c r="C297" s="19" t="s">
        <v>310</v>
      </c>
      <c r="D297" s="19">
        <v>5</v>
      </c>
      <c r="E297" s="19"/>
      <c r="F297" s="19">
        <v>1</v>
      </c>
      <c r="G297" s="19">
        <v>52.14</v>
      </c>
      <c r="H297" s="44">
        <f t="shared" si="4"/>
        <v>9.5895665515918674E-2</v>
      </c>
      <c r="J297" t="s">
        <v>5053</v>
      </c>
      <c r="K297" t="s">
        <v>5085</v>
      </c>
    </row>
    <row r="298" spans="1:11" x14ac:dyDescent="0.3">
      <c r="A298" s="19" t="s">
        <v>5036</v>
      </c>
      <c r="B298" s="62">
        <v>263</v>
      </c>
      <c r="C298" s="19" t="s">
        <v>82</v>
      </c>
      <c r="D298" s="19">
        <v>7</v>
      </c>
      <c r="E298" s="19"/>
      <c r="F298" s="19">
        <v>1</v>
      </c>
      <c r="G298" s="19">
        <v>52.14</v>
      </c>
      <c r="H298" s="44">
        <f t="shared" si="4"/>
        <v>0.13425393172228614</v>
      </c>
      <c r="J298" t="s">
        <v>5086</v>
      </c>
      <c r="K298" t="s">
        <v>5087</v>
      </c>
    </row>
    <row r="299" spans="1:11" x14ac:dyDescent="0.3">
      <c r="A299" s="19" t="s">
        <v>5036</v>
      </c>
      <c r="B299" s="62">
        <v>264</v>
      </c>
      <c r="C299" s="19" t="s">
        <v>83</v>
      </c>
      <c r="D299" s="19"/>
      <c r="E299" s="19"/>
      <c r="F299" s="19">
        <v>1</v>
      </c>
      <c r="G299" s="19">
        <v>52.14</v>
      </c>
      <c r="H299" s="44">
        <f t="shared" si="4"/>
        <v>0</v>
      </c>
      <c r="J299" t="s">
        <v>5086</v>
      </c>
      <c r="K299" t="s">
        <v>5088</v>
      </c>
    </row>
    <row r="300" spans="1:11" x14ac:dyDescent="0.3">
      <c r="A300" s="19" t="s">
        <v>5036</v>
      </c>
      <c r="B300" s="62">
        <v>265</v>
      </c>
      <c r="C300" s="19" t="s">
        <v>84</v>
      </c>
      <c r="D300" s="19">
        <v>5.5</v>
      </c>
      <c r="E300" s="19"/>
      <c r="F300" s="19">
        <v>1</v>
      </c>
      <c r="G300" s="19">
        <v>52.14</v>
      </c>
      <c r="H300" s="44">
        <f t="shared" si="4"/>
        <v>0.10548523206751055</v>
      </c>
      <c r="J300" t="s">
        <v>5086</v>
      </c>
      <c r="K300" t="s">
        <v>5089</v>
      </c>
    </row>
    <row r="301" spans="1:11" x14ac:dyDescent="0.3">
      <c r="A301" s="19" t="s">
        <v>5037</v>
      </c>
      <c r="B301" s="62">
        <v>266</v>
      </c>
      <c r="C301" s="19" t="s">
        <v>69</v>
      </c>
      <c r="D301" s="19">
        <v>17</v>
      </c>
      <c r="E301" s="19"/>
      <c r="F301" s="19">
        <v>2</v>
      </c>
      <c r="G301" s="19">
        <v>52.14</v>
      </c>
      <c r="H301" s="44">
        <f t="shared" si="4"/>
        <v>0.65209052550824698</v>
      </c>
      <c r="J301" t="s">
        <v>5090</v>
      </c>
      <c r="K301" t="s">
        <v>5091</v>
      </c>
    </row>
    <row r="302" spans="1:11" x14ac:dyDescent="0.3">
      <c r="A302" s="19" t="s">
        <v>5037</v>
      </c>
      <c r="B302" s="62">
        <v>267</v>
      </c>
      <c r="C302" s="19" t="s">
        <v>4359</v>
      </c>
      <c r="D302" s="19">
        <v>16</v>
      </c>
      <c r="E302" s="19"/>
      <c r="F302" s="19">
        <v>2</v>
      </c>
      <c r="G302" s="19">
        <v>52.14</v>
      </c>
      <c r="H302" s="44">
        <f t="shared" si="4"/>
        <v>0.61373225930187958</v>
      </c>
      <c r="J302" t="s">
        <v>5092</v>
      </c>
      <c r="K302" t="s">
        <v>5093</v>
      </c>
    </row>
    <row r="303" spans="1:11" x14ac:dyDescent="0.3">
      <c r="A303" s="19" t="s">
        <v>5037</v>
      </c>
      <c r="B303" s="62">
        <v>268</v>
      </c>
      <c r="C303" s="19" t="s">
        <v>72</v>
      </c>
      <c r="D303" s="19">
        <v>12.5</v>
      </c>
      <c r="E303" s="19"/>
      <c r="F303" s="19">
        <v>2</v>
      </c>
      <c r="G303" s="19">
        <v>52.14</v>
      </c>
      <c r="H303" s="44">
        <f t="shared" si="4"/>
        <v>0.47947832757959341</v>
      </c>
      <c r="J303" t="s">
        <v>5094</v>
      </c>
      <c r="K303" t="s">
        <v>5095</v>
      </c>
    </row>
    <row r="304" spans="1:11" x14ac:dyDescent="0.3">
      <c r="A304" s="19" t="s">
        <v>5037</v>
      </c>
      <c r="B304" s="62">
        <v>269</v>
      </c>
      <c r="C304" s="19" t="s">
        <v>5038</v>
      </c>
      <c r="D304" s="19">
        <v>18</v>
      </c>
      <c r="E304" s="19">
        <v>2</v>
      </c>
      <c r="F304" s="19">
        <v>2</v>
      </c>
      <c r="G304" s="19">
        <v>52.14</v>
      </c>
      <c r="H304" s="44">
        <f t="shared" si="4"/>
        <v>0.69044879171461448</v>
      </c>
      <c r="J304" t="s">
        <v>5096</v>
      </c>
      <c r="K304" t="s">
        <v>5097</v>
      </c>
    </row>
    <row r="305" spans="1:11" x14ac:dyDescent="0.3">
      <c r="A305" s="19" t="s">
        <v>5037</v>
      </c>
      <c r="B305" s="62">
        <v>270</v>
      </c>
      <c r="C305" s="19" t="s">
        <v>421</v>
      </c>
      <c r="D305" s="19"/>
      <c r="E305" s="19"/>
      <c r="F305" s="19">
        <v>1</v>
      </c>
      <c r="G305" s="19">
        <v>52.14</v>
      </c>
      <c r="H305" s="44">
        <f t="shared" si="4"/>
        <v>0</v>
      </c>
      <c r="J305" t="s">
        <v>5098</v>
      </c>
      <c r="K305" t="s">
        <v>5099</v>
      </c>
    </row>
    <row r="306" spans="1:11" x14ac:dyDescent="0.3">
      <c r="A306" s="19" t="s">
        <v>5037</v>
      </c>
      <c r="B306" s="62">
        <v>271</v>
      </c>
      <c r="C306" s="19" t="s">
        <v>420</v>
      </c>
      <c r="D306" s="19">
        <v>27</v>
      </c>
      <c r="E306" s="19">
        <v>1</v>
      </c>
      <c r="F306" s="19">
        <v>1</v>
      </c>
      <c r="G306" s="19">
        <v>52.14</v>
      </c>
      <c r="H306" s="44">
        <f t="shared" si="4"/>
        <v>0.51783659378596092</v>
      </c>
      <c r="J306" t="s">
        <v>5100</v>
      </c>
      <c r="K306" t="s">
        <v>5101</v>
      </c>
    </row>
    <row r="307" spans="1:11" x14ac:dyDescent="0.3">
      <c r="A307" s="19" t="s">
        <v>5037</v>
      </c>
      <c r="B307" s="62">
        <v>272</v>
      </c>
      <c r="C307" s="19" t="s">
        <v>5039</v>
      </c>
      <c r="D307" s="19">
        <v>9.9499999999999993</v>
      </c>
      <c r="E307" s="19"/>
      <c r="F307" s="19">
        <v>1</v>
      </c>
      <c r="G307" s="19">
        <v>52.14</v>
      </c>
      <c r="H307" s="44">
        <f t="shared" si="4"/>
        <v>0.19083237437667816</v>
      </c>
      <c r="J307" t="s">
        <v>5102</v>
      </c>
      <c r="K307" t="s">
        <v>5103</v>
      </c>
    </row>
    <row r="308" spans="1:11" x14ac:dyDescent="0.3">
      <c r="A308" s="19" t="s">
        <v>5037</v>
      </c>
      <c r="B308" s="62">
        <v>273</v>
      </c>
      <c r="C308" s="19" t="s">
        <v>75</v>
      </c>
      <c r="D308" s="19">
        <v>6</v>
      </c>
      <c r="E308" s="19"/>
      <c r="F308" s="19">
        <v>1</v>
      </c>
      <c r="G308" s="19">
        <v>52.14</v>
      </c>
      <c r="H308" s="44">
        <f t="shared" si="4"/>
        <v>0.11507479861910241</v>
      </c>
      <c r="J308" t="s">
        <v>5054</v>
      </c>
      <c r="K308" t="s">
        <v>5104</v>
      </c>
    </row>
    <row r="309" spans="1:11" x14ac:dyDescent="0.3">
      <c r="A309" s="19" t="s">
        <v>5037</v>
      </c>
      <c r="B309" s="62">
        <v>274</v>
      </c>
      <c r="C309" s="19" t="s">
        <v>5040</v>
      </c>
      <c r="D309" s="19">
        <v>11</v>
      </c>
      <c r="E309" s="19"/>
      <c r="F309" s="19">
        <v>1</v>
      </c>
      <c r="G309" s="19">
        <v>52.14</v>
      </c>
      <c r="H309" s="44">
        <f t="shared" si="4"/>
        <v>0.2109704641350211</v>
      </c>
      <c r="J309" t="s">
        <v>5105</v>
      </c>
      <c r="K309" t="s">
        <v>5106</v>
      </c>
    </row>
    <row r="310" spans="1:11" x14ac:dyDescent="0.3">
      <c r="A310" s="19" t="s">
        <v>5037</v>
      </c>
      <c r="B310" s="62">
        <v>275</v>
      </c>
      <c r="C310" s="19" t="s">
        <v>5041</v>
      </c>
      <c r="D310" s="19">
        <v>22</v>
      </c>
      <c r="E310" s="19"/>
      <c r="F310" s="19">
        <v>1</v>
      </c>
      <c r="G310" s="19">
        <v>52.14</v>
      </c>
      <c r="H310" s="44">
        <f t="shared" si="4"/>
        <v>0.4219409282700422</v>
      </c>
      <c r="J310" t="s">
        <v>5107</v>
      </c>
      <c r="K310" t="s">
        <v>5108</v>
      </c>
    </row>
    <row r="311" spans="1:11" x14ac:dyDescent="0.3">
      <c r="A311" s="19" t="s">
        <v>5037</v>
      </c>
      <c r="B311" s="62">
        <v>276</v>
      </c>
      <c r="C311" s="19" t="s">
        <v>74</v>
      </c>
      <c r="D311" s="19">
        <v>14.95</v>
      </c>
      <c r="E311" s="19"/>
      <c r="F311" s="19">
        <v>1</v>
      </c>
      <c r="G311" s="19">
        <v>52.14</v>
      </c>
      <c r="H311" s="44">
        <f t="shared" si="4"/>
        <v>0.28672803989259682</v>
      </c>
      <c r="J311" t="s">
        <v>5109</v>
      </c>
      <c r="K311" t="s">
        <v>5110</v>
      </c>
    </row>
    <row r="312" spans="1:11" x14ac:dyDescent="0.3">
      <c r="A312" s="19" t="s">
        <v>5042</v>
      </c>
      <c r="B312" s="62">
        <v>277</v>
      </c>
      <c r="C312" s="19" t="s">
        <v>243</v>
      </c>
      <c r="D312" s="19">
        <v>89.99</v>
      </c>
      <c r="E312" s="19"/>
      <c r="F312" s="19">
        <v>1</v>
      </c>
      <c r="G312" s="19">
        <v>52.14</v>
      </c>
      <c r="H312" s="44">
        <f t="shared" si="4"/>
        <v>1.7259301879555042</v>
      </c>
      <c r="J312" t="s">
        <v>5111</v>
      </c>
      <c r="K312" t="s">
        <v>5112</v>
      </c>
    </row>
    <row r="313" spans="1:11" x14ac:dyDescent="0.3">
      <c r="A313" s="19" t="s">
        <v>5043</v>
      </c>
      <c r="B313" s="62">
        <v>278</v>
      </c>
      <c r="C313" s="19" t="s">
        <v>68</v>
      </c>
      <c r="D313" s="19">
        <v>22</v>
      </c>
      <c r="E313" s="19"/>
      <c r="F313" s="19">
        <v>3</v>
      </c>
      <c r="G313" s="19">
        <v>52.14</v>
      </c>
      <c r="H313" s="44">
        <f t="shared" si="4"/>
        <v>1.2658227848101267</v>
      </c>
      <c r="J313" t="s">
        <v>5113</v>
      </c>
      <c r="K313" t="s">
        <v>5114</v>
      </c>
    </row>
    <row r="314" spans="1:11" x14ac:dyDescent="0.3">
      <c r="A314" s="19" t="s">
        <v>5043</v>
      </c>
      <c r="B314" s="62">
        <v>279</v>
      </c>
      <c r="C314" s="19" t="s">
        <v>5044</v>
      </c>
      <c r="D314" s="19">
        <v>22</v>
      </c>
      <c r="E314" s="19"/>
      <c r="F314" s="19">
        <v>3</v>
      </c>
      <c r="G314" s="19">
        <v>52.14</v>
      </c>
      <c r="H314" s="44">
        <f t="shared" si="4"/>
        <v>1.2658227848101267</v>
      </c>
      <c r="J314" t="s">
        <v>5115</v>
      </c>
      <c r="K314" t="s">
        <v>5116</v>
      </c>
    </row>
    <row r="315" spans="1:11" x14ac:dyDescent="0.3">
      <c r="A315" s="19" t="s">
        <v>5043</v>
      </c>
      <c r="B315" s="62">
        <v>280</v>
      </c>
      <c r="C315" s="19" t="s">
        <v>67</v>
      </c>
      <c r="D315" s="19">
        <v>26</v>
      </c>
      <c r="E315" s="19"/>
      <c r="F315" s="19">
        <v>1</v>
      </c>
      <c r="G315" s="19">
        <v>52.14</v>
      </c>
      <c r="H315" s="44">
        <f t="shared" si="4"/>
        <v>0.49865746068277711</v>
      </c>
      <c r="J315" t="s">
        <v>5117</v>
      </c>
      <c r="K315" t="s">
        <v>5118</v>
      </c>
    </row>
    <row r="316" spans="1:11" x14ac:dyDescent="0.3">
      <c r="A316" s="19" t="s">
        <v>5045</v>
      </c>
      <c r="B316" s="62">
        <v>281</v>
      </c>
      <c r="C316" s="19" t="s">
        <v>5046</v>
      </c>
      <c r="D316" s="19">
        <v>80</v>
      </c>
      <c r="E316" s="19"/>
      <c r="F316" s="19">
        <v>1</v>
      </c>
      <c r="G316" s="19">
        <v>365</v>
      </c>
      <c r="H316" s="44">
        <f t="shared" si="4"/>
        <v>0.21917808219178081</v>
      </c>
      <c r="J316" t="s">
        <v>5119</v>
      </c>
      <c r="K316" t="s">
        <v>5120</v>
      </c>
    </row>
    <row r="317" spans="1:11" x14ac:dyDescent="0.3">
      <c r="A317" s="19" t="s">
        <v>5045</v>
      </c>
      <c r="B317" s="62">
        <v>282</v>
      </c>
      <c r="C317" s="19" t="s">
        <v>5047</v>
      </c>
      <c r="D317" s="19"/>
      <c r="E317" s="19"/>
      <c r="F317" s="19">
        <v>1</v>
      </c>
      <c r="G317" s="19">
        <v>182.5</v>
      </c>
      <c r="H317" s="44">
        <f t="shared" si="4"/>
        <v>0</v>
      </c>
      <c r="J317" t="s">
        <v>5121</v>
      </c>
      <c r="K317" t="s">
        <v>5122</v>
      </c>
    </row>
    <row r="318" spans="1:11" x14ac:dyDescent="0.3">
      <c r="A318" s="19" t="s">
        <v>5045</v>
      </c>
      <c r="B318" s="62">
        <v>283</v>
      </c>
      <c r="C318" s="19" t="s">
        <v>5048</v>
      </c>
      <c r="D318" s="19">
        <v>3.6</v>
      </c>
      <c r="E318" s="19"/>
      <c r="F318" s="19">
        <v>1</v>
      </c>
      <c r="G318" s="19">
        <v>365</v>
      </c>
      <c r="H318" s="44">
        <f t="shared" si="4"/>
        <v>9.8630136986301367E-3</v>
      </c>
      <c r="J318" t="s">
        <v>5123</v>
      </c>
      <c r="K318" t="s">
        <v>5124</v>
      </c>
    </row>
    <row r="319" spans="1:11" x14ac:dyDescent="0.3">
      <c r="A319" s="19" t="s">
        <v>4532</v>
      </c>
      <c r="B319" s="62">
        <v>311</v>
      </c>
      <c r="C319" s="19" t="s">
        <v>78</v>
      </c>
      <c r="D319" s="19">
        <v>27</v>
      </c>
      <c r="E319" s="19"/>
      <c r="F319" s="19">
        <v>1</v>
      </c>
      <c r="G319" s="19">
        <v>52.14</v>
      </c>
      <c r="H319" s="44">
        <f t="shared" si="4"/>
        <v>0.51783659378596092</v>
      </c>
      <c r="J319" t="s">
        <v>5144</v>
      </c>
      <c r="K319" t="s">
        <v>5145</v>
      </c>
    </row>
    <row r="320" spans="1:11" x14ac:dyDescent="0.3">
      <c r="A320" s="19" t="s">
        <v>4532</v>
      </c>
      <c r="B320" s="62">
        <v>312</v>
      </c>
      <c r="C320" s="19" t="s">
        <v>78</v>
      </c>
      <c r="D320" s="19">
        <v>43.5</v>
      </c>
      <c r="E320" s="19"/>
      <c r="F320" s="19">
        <v>1</v>
      </c>
      <c r="G320" s="19">
        <v>52.14</v>
      </c>
      <c r="H320" s="44">
        <f t="shared" si="4"/>
        <v>0.83429228998849247</v>
      </c>
      <c r="J320" t="s">
        <v>5146</v>
      </c>
      <c r="K320" t="s">
        <v>5147</v>
      </c>
    </row>
    <row r="321" spans="1:11" x14ac:dyDescent="0.3">
      <c r="A321" s="19" t="s">
        <v>4532</v>
      </c>
      <c r="B321" s="62">
        <v>313</v>
      </c>
      <c r="C321" s="19" t="s">
        <v>410</v>
      </c>
      <c r="D321" s="19">
        <v>46</v>
      </c>
      <c r="E321" s="19"/>
      <c r="F321" s="19">
        <v>1</v>
      </c>
      <c r="G321" s="19">
        <v>26.07</v>
      </c>
      <c r="H321" s="44">
        <f t="shared" si="4"/>
        <v>1.7644802454929036</v>
      </c>
      <c r="J321" t="s">
        <v>4547</v>
      </c>
      <c r="K321" t="s">
        <v>5148</v>
      </c>
    </row>
    <row r="322" spans="1:11" x14ac:dyDescent="0.3">
      <c r="A322" s="19" t="s">
        <v>4532</v>
      </c>
      <c r="B322" s="62">
        <v>314</v>
      </c>
      <c r="C322" s="19" t="s">
        <v>5129</v>
      </c>
      <c r="D322" s="19">
        <v>15</v>
      </c>
      <c r="E322" s="19"/>
      <c r="F322" s="19">
        <v>1</v>
      </c>
      <c r="G322" s="19">
        <v>52.14</v>
      </c>
      <c r="H322" s="44">
        <f t="shared" si="4"/>
        <v>0.28768699654775604</v>
      </c>
      <c r="J322" t="s">
        <v>5149</v>
      </c>
      <c r="K322" t="s">
        <v>5150</v>
      </c>
    </row>
    <row r="323" spans="1:11" x14ac:dyDescent="0.3">
      <c r="A323" s="19" t="s">
        <v>4532</v>
      </c>
      <c r="B323" s="62">
        <v>315</v>
      </c>
      <c r="C323" s="19" t="s">
        <v>4530</v>
      </c>
      <c r="D323" s="19">
        <v>14.5</v>
      </c>
      <c r="E323" s="19"/>
      <c r="F323" s="19">
        <v>1</v>
      </c>
      <c r="G323" s="19">
        <v>52.14</v>
      </c>
      <c r="H323" s="44">
        <f t="shared" si="4"/>
        <v>0.27809742999616416</v>
      </c>
      <c r="J323" t="s">
        <v>5151</v>
      </c>
      <c r="K323" t="s">
        <v>5152</v>
      </c>
    </row>
    <row r="324" spans="1:11" x14ac:dyDescent="0.3">
      <c r="A324" s="19" t="s">
        <v>4532</v>
      </c>
      <c r="B324" s="62">
        <v>316</v>
      </c>
      <c r="C324" s="19" t="s">
        <v>79</v>
      </c>
      <c r="D324" s="19">
        <v>5</v>
      </c>
      <c r="E324" s="19"/>
      <c r="F324" s="19">
        <v>1</v>
      </c>
      <c r="G324" s="19">
        <v>52.14</v>
      </c>
      <c r="H324" s="44">
        <f t="shared" ref="H324:H387" si="5">(D324*F324)/G324</f>
        <v>9.5895665515918674E-2</v>
      </c>
      <c r="J324" t="s">
        <v>5153</v>
      </c>
      <c r="K324" t="s">
        <v>5154</v>
      </c>
    </row>
    <row r="325" spans="1:11" x14ac:dyDescent="0.3">
      <c r="A325" s="19" t="s">
        <v>4532</v>
      </c>
      <c r="B325" s="62">
        <v>317</v>
      </c>
      <c r="C325" s="19" t="s">
        <v>5130</v>
      </c>
      <c r="D325" s="19">
        <v>11.99</v>
      </c>
      <c r="E325" s="19"/>
      <c r="F325" s="19">
        <v>1</v>
      </c>
      <c r="G325" s="19">
        <v>365</v>
      </c>
      <c r="H325" s="44">
        <f t="shared" si="5"/>
        <v>3.2849315068493153E-2</v>
      </c>
      <c r="J325" t="s">
        <v>5155</v>
      </c>
      <c r="K325" t="s">
        <v>5156</v>
      </c>
    </row>
    <row r="326" spans="1:11" x14ac:dyDescent="0.3">
      <c r="A326" s="19" t="s">
        <v>4532</v>
      </c>
      <c r="B326" s="62">
        <v>318</v>
      </c>
      <c r="C326" s="19" t="s">
        <v>80</v>
      </c>
      <c r="D326" s="19">
        <v>18</v>
      </c>
      <c r="E326" s="19"/>
      <c r="F326" s="19">
        <v>1</v>
      </c>
      <c r="G326" s="19">
        <v>52.14</v>
      </c>
      <c r="H326" s="44">
        <f t="shared" si="5"/>
        <v>0.34522439585730724</v>
      </c>
      <c r="J326" t="s">
        <v>5157</v>
      </c>
      <c r="K326" t="s">
        <v>5158</v>
      </c>
    </row>
    <row r="327" spans="1:11" x14ac:dyDescent="0.3">
      <c r="A327" s="19" t="s">
        <v>4532</v>
      </c>
      <c r="B327" s="62">
        <v>319</v>
      </c>
      <c r="C327" s="19" t="s">
        <v>422</v>
      </c>
      <c r="D327" s="19">
        <v>27</v>
      </c>
      <c r="E327" s="19"/>
      <c r="F327" s="19">
        <v>1</v>
      </c>
      <c r="G327" s="19">
        <v>52.14</v>
      </c>
      <c r="H327" s="44">
        <f t="shared" si="5"/>
        <v>0.51783659378596092</v>
      </c>
      <c r="J327" t="s">
        <v>5159</v>
      </c>
      <c r="K327" t="s">
        <v>5160</v>
      </c>
    </row>
    <row r="328" spans="1:11" x14ac:dyDescent="0.3">
      <c r="A328" s="19" t="s">
        <v>2306</v>
      </c>
      <c r="B328" s="62">
        <v>547</v>
      </c>
      <c r="C328" s="19" t="s">
        <v>4562</v>
      </c>
      <c r="D328" s="19">
        <v>2.99</v>
      </c>
      <c r="E328" s="19"/>
      <c r="F328" s="19">
        <v>1</v>
      </c>
      <c r="G328" s="19">
        <v>17.38</v>
      </c>
      <c r="H328" s="44">
        <f t="shared" si="5"/>
        <v>0.17203682393555814</v>
      </c>
      <c r="J328" t="s">
        <v>5175</v>
      </c>
      <c r="K328" t="s">
        <v>5176</v>
      </c>
    </row>
    <row r="329" spans="1:11" x14ac:dyDescent="0.3">
      <c r="A329" s="19" t="s">
        <v>2306</v>
      </c>
      <c r="B329" s="62">
        <v>548</v>
      </c>
      <c r="C329" s="19" t="s">
        <v>4561</v>
      </c>
      <c r="D329" s="19">
        <v>3.49</v>
      </c>
      <c r="E329" s="19"/>
      <c r="F329" s="19">
        <v>1</v>
      </c>
      <c r="G329" s="19">
        <v>52.14</v>
      </c>
      <c r="H329" s="44">
        <f t="shared" si="5"/>
        <v>6.6935174530111247E-2</v>
      </c>
      <c r="J329" t="s">
        <v>5177</v>
      </c>
      <c r="K329" t="s">
        <v>5178</v>
      </c>
    </row>
    <row r="330" spans="1:11" x14ac:dyDescent="0.3">
      <c r="A330" s="19" t="s">
        <v>2357</v>
      </c>
      <c r="B330" s="62">
        <v>549</v>
      </c>
      <c r="C330" s="19" t="s">
        <v>5164</v>
      </c>
      <c r="D330" s="19">
        <v>3.45</v>
      </c>
      <c r="E330" s="19"/>
      <c r="F330" s="19">
        <v>1</v>
      </c>
      <c r="G330" s="19">
        <v>24</v>
      </c>
      <c r="H330" s="44">
        <f t="shared" si="5"/>
        <v>0.14375000000000002</v>
      </c>
      <c r="J330" t="s">
        <v>5179</v>
      </c>
      <c r="K330" t="s">
        <v>3353</v>
      </c>
    </row>
    <row r="331" spans="1:11" x14ac:dyDescent="0.3">
      <c r="A331" s="19" t="s">
        <v>2357</v>
      </c>
      <c r="B331" s="62">
        <v>550</v>
      </c>
      <c r="C331" s="19" t="s">
        <v>5165</v>
      </c>
      <c r="D331" s="19">
        <v>3.45</v>
      </c>
      <c r="E331" s="19"/>
      <c r="F331" s="19">
        <v>1</v>
      </c>
      <c r="G331" s="19">
        <v>34</v>
      </c>
      <c r="H331" s="44">
        <f t="shared" si="5"/>
        <v>0.10147058823529412</v>
      </c>
      <c r="J331" t="s">
        <v>5179</v>
      </c>
      <c r="K331" t="s">
        <v>4668</v>
      </c>
    </row>
    <row r="332" spans="1:11" x14ac:dyDescent="0.3">
      <c r="A332" s="19" t="s">
        <v>2365</v>
      </c>
      <c r="B332" s="62">
        <v>551</v>
      </c>
      <c r="C332" s="19" t="s">
        <v>5166</v>
      </c>
      <c r="D332" s="19">
        <v>4</v>
      </c>
      <c r="E332" s="19"/>
      <c r="F332" s="19">
        <v>3</v>
      </c>
      <c r="G332" s="19">
        <v>260.70999999999998</v>
      </c>
      <c r="H332" s="44">
        <f t="shared" si="5"/>
        <v>4.6028153887461169E-2</v>
      </c>
      <c r="J332" t="s">
        <v>5180</v>
      </c>
      <c r="K332" t="s">
        <v>3314</v>
      </c>
    </row>
    <row r="333" spans="1:11" x14ac:dyDescent="0.3">
      <c r="A333" s="19" t="s">
        <v>2365</v>
      </c>
      <c r="B333" s="62">
        <v>552</v>
      </c>
      <c r="C333" s="19" t="s">
        <v>5167</v>
      </c>
      <c r="D333" s="19">
        <v>3</v>
      </c>
      <c r="E333" s="19"/>
      <c r="F333" s="19">
        <v>2</v>
      </c>
      <c r="G333" s="19">
        <v>260.70999999999998</v>
      </c>
      <c r="H333" s="44">
        <f t="shared" si="5"/>
        <v>2.3014076943730585E-2</v>
      </c>
      <c r="J333" t="s">
        <v>5181</v>
      </c>
      <c r="K333" t="s">
        <v>3315</v>
      </c>
    </row>
    <row r="334" spans="1:11" x14ac:dyDescent="0.3">
      <c r="A334" s="19" t="s">
        <v>2424</v>
      </c>
      <c r="B334" s="62">
        <v>553</v>
      </c>
      <c r="C334" s="19" t="s">
        <v>5168</v>
      </c>
      <c r="D334" s="19">
        <v>88</v>
      </c>
      <c r="E334" s="19"/>
      <c r="F334" s="19">
        <v>1</v>
      </c>
      <c r="G334" s="19">
        <v>521.42999999999995</v>
      </c>
      <c r="H334" s="44">
        <f t="shared" si="5"/>
        <v>0.16876666091325779</v>
      </c>
      <c r="J334" t="s">
        <v>5182</v>
      </c>
      <c r="K334" t="s">
        <v>5183</v>
      </c>
    </row>
    <row r="335" spans="1:11" x14ac:dyDescent="0.3">
      <c r="A335" s="19" t="s">
        <v>2424</v>
      </c>
      <c r="B335" s="62">
        <v>554</v>
      </c>
      <c r="C335" s="19" t="s">
        <v>5169</v>
      </c>
      <c r="D335" s="19">
        <v>175</v>
      </c>
      <c r="E335" s="19"/>
      <c r="F335" s="19">
        <v>1</v>
      </c>
      <c r="G335" s="19">
        <v>417.14</v>
      </c>
      <c r="H335" s="44">
        <f t="shared" si="5"/>
        <v>0.41952342139329724</v>
      </c>
      <c r="J335" t="s">
        <v>5184</v>
      </c>
      <c r="K335" t="s">
        <v>5185</v>
      </c>
    </row>
    <row r="336" spans="1:11" x14ac:dyDescent="0.3">
      <c r="A336" s="19" t="s">
        <v>2424</v>
      </c>
      <c r="B336" s="62">
        <v>555</v>
      </c>
      <c r="C336" s="19" t="s">
        <v>5170</v>
      </c>
      <c r="D336" s="19">
        <v>65</v>
      </c>
      <c r="E336" s="19"/>
      <c r="F336" s="19">
        <v>1</v>
      </c>
      <c r="G336" s="19">
        <v>365</v>
      </c>
      <c r="H336" s="44">
        <f t="shared" si="5"/>
        <v>0.17808219178082191</v>
      </c>
      <c r="J336" t="s">
        <v>5186</v>
      </c>
      <c r="K336" t="s">
        <v>5187</v>
      </c>
    </row>
    <row r="337" spans="1:11" x14ac:dyDescent="0.3">
      <c r="A337" s="19" t="s">
        <v>2424</v>
      </c>
      <c r="B337" s="62">
        <v>556</v>
      </c>
      <c r="C337" s="19" t="s">
        <v>5171</v>
      </c>
      <c r="D337" s="19">
        <v>31.99</v>
      </c>
      <c r="E337" s="19"/>
      <c r="F337" s="19">
        <v>1</v>
      </c>
      <c r="G337" s="19">
        <v>208.57</v>
      </c>
      <c r="H337" s="44">
        <f t="shared" si="5"/>
        <v>0.15337776286138946</v>
      </c>
      <c r="J337" t="s">
        <v>5188</v>
      </c>
      <c r="K337" t="s">
        <v>5189</v>
      </c>
    </row>
    <row r="338" spans="1:11" x14ac:dyDescent="0.3">
      <c r="A338" s="19" t="s">
        <v>2424</v>
      </c>
      <c r="B338" s="62">
        <v>557</v>
      </c>
      <c r="C338" s="19" t="s">
        <v>168</v>
      </c>
      <c r="D338" s="19">
        <v>228</v>
      </c>
      <c r="E338" s="19"/>
      <c r="F338" s="19">
        <v>1</v>
      </c>
      <c r="G338" s="19">
        <v>260.70999999999998</v>
      </c>
      <c r="H338" s="44">
        <f t="shared" si="5"/>
        <v>0.87453492386176213</v>
      </c>
      <c r="J338" t="s">
        <v>5190</v>
      </c>
      <c r="K338" t="s">
        <v>5191</v>
      </c>
    </row>
    <row r="339" spans="1:11" x14ac:dyDescent="0.3">
      <c r="A339" s="19" t="s">
        <v>2424</v>
      </c>
      <c r="B339" s="62">
        <v>558</v>
      </c>
      <c r="C339" s="19" t="s">
        <v>169</v>
      </c>
      <c r="D339" s="19">
        <v>0</v>
      </c>
      <c r="E339" s="19"/>
      <c r="F339" s="19">
        <v>1</v>
      </c>
      <c r="G339" s="19">
        <v>260.70999999999998</v>
      </c>
      <c r="H339" s="44">
        <f t="shared" si="5"/>
        <v>0</v>
      </c>
      <c r="J339" t="s">
        <v>5192</v>
      </c>
      <c r="K339" t="s">
        <v>1845</v>
      </c>
    </row>
    <row r="340" spans="1:11" x14ac:dyDescent="0.3">
      <c r="A340" s="19" t="s">
        <v>2424</v>
      </c>
      <c r="B340" s="62">
        <v>559</v>
      </c>
      <c r="C340" s="19" t="s">
        <v>170</v>
      </c>
      <c r="D340" s="19">
        <v>0</v>
      </c>
      <c r="E340" s="19"/>
      <c r="F340" s="19">
        <v>1</v>
      </c>
      <c r="G340" s="19">
        <v>260.70999999999998</v>
      </c>
      <c r="H340" s="44">
        <f t="shared" si="5"/>
        <v>0</v>
      </c>
      <c r="J340" t="s">
        <v>5193</v>
      </c>
      <c r="K340" t="s">
        <v>1845</v>
      </c>
    </row>
    <row r="341" spans="1:11" x14ac:dyDescent="0.3">
      <c r="A341" s="19" t="s">
        <v>2424</v>
      </c>
      <c r="B341" s="62">
        <v>560</v>
      </c>
      <c r="C341" s="19" t="s">
        <v>4586</v>
      </c>
      <c r="D341" s="19">
        <v>34</v>
      </c>
      <c r="E341" s="19"/>
      <c r="F341" s="19">
        <v>1</v>
      </c>
      <c r="G341" s="19">
        <v>260.70999999999998</v>
      </c>
      <c r="H341" s="44">
        <f t="shared" si="5"/>
        <v>0.13041310268113998</v>
      </c>
      <c r="J341" t="s">
        <v>5194</v>
      </c>
      <c r="K341" t="s">
        <v>5195</v>
      </c>
    </row>
    <row r="342" spans="1:11" x14ac:dyDescent="0.3">
      <c r="A342" s="19" t="s">
        <v>2424</v>
      </c>
      <c r="B342" s="62">
        <v>561</v>
      </c>
      <c r="C342" s="19" t="s">
        <v>177</v>
      </c>
      <c r="D342" s="19">
        <v>6.45</v>
      </c>
      <c r="E342" s="19">
        <v>2</v>
      </c>
      <c r="F342" s="19">
        <v>1</v>
      </c>
      <c r="G342" s="19">
        <v>260.70999999999998</v>
      </c>
      <c r="H342" s="44">
        <f t="shared" si="5"/>
        <v>2.4740132714510379E-2</v>
      </c>
      <c r="J342" t="s">
        <v>5196</v>
      </c>
      <c r="K342" t="s">
        <v>4640</v>
      </c>
    </row>
    <row r="343" spans="1:11" x14ac:dyDescent="0.3">
      <c r="A343" s="19" t="s">
        <v>2424</v>
      </c>
      <c r="B343" s="62">
        <v>562</v>
      </c>
      <c r="C343" s="19" t="s">
        <v>172</v>
      </c>
      <c r="D343" s="19">
        <v>9.99</v>
      </c>
      <c r="E343" s="19">
        <v>2</v>
      </c>
      <c r="F343" s="19">
        <v>1</v>
      </c>
      <c r="G343" s="19">
        <v>104.29</v>
      </c>
      <c r="H343" s="44">
        <f t="shared" si="5"/>
        <v>9.5790583948604846E-2</v>
      </c>
      <c r="J343" t="s">
        <v>5197</v>
      </c>
      <c r="K343" t="s">
        <v>3332</v>
      </c>
    </row>
    <row r="344" spans="1:11" x14ac:dyDescent="0.3">
      <c r="A344" s="19" t="s">
        <v>2424</v>
      </c>
      <c r="B344" s="62">
        <v>563</v>
      </c>
      <c r="C344" s="19" t="s">
        <v>4587</v>
      </c>
      <c r="D344" s="19">
        <v>5.99</v>
      </c>
      <c r="E344" s="19">
        <v>2</v>
      </c>
      <c r="F344" s="19">
        <v>1</v>
      </c>
      <c r="G344" s="19">
        <v>521.42999999999995</v>
      </c>
      <c r="H344" s="44">
        <f t="shared" si="5"/>
        <v>1.1487639759891071E-2</v>
      </c>
      <c r="J344" t="s">
        <v>5198</v>
      </c>
      <c r="K344" t="s">
        <v>4688</v>
      </c>
    </row>
    <row r="345" spans="1:11" x14ac:dyDescent="0.3">
      <c r="A345" s="19" t="s">
        <v>2424</v>
      </c>
      <c r="B345" s="62">
        <v>564</v>
      </c>
      <c r="C345" s="19" t="s">
        <v>173</v>
      </c>
      <c r="D345" s="19">
        <v>10</v>
      </c>
      <c r="E345" s="19"/>
      <c r="F345" s="19">
        <v>1</v>
      </c>
      <c r="G345" s="19">
        <v>417.14</v>
      </c>
      <c r="H345" s="44">
        <f t="shared" si="5"/>
        <v>2.3972766936759843E-2</v>
      </c>
      <c r="J345" t="s">
        <v>5199</v>
      </c>
      <c r="K345" t="s">
        <v>5200</v>
      </c>
    </row>
    <row r="346" spans="1:11" x14ac:dyDescent="0.3">
      <c r="A346" s="19" t="s">
        <v>2424</v>
      </c>
      <c r="B346" s="62">
        <v>565</v>
      </c>
      <c r="C346" s="19" t="s">
        <v>3946</v>
      </c>
      <c r="D346" s="19">
        <v>8</v>
      </c>
      <c r="E346" s="19"/>
      <c r="F346" s="19">
        <v>2</v>
      </c>
      <c r="G346" s="19">
        <v>521.42999999999995</v>
      </c>
      <c r="H346" s="44">
        <f t="shared" si="5"/>
        <v>3.0684847438774143E-2</v>
      </c>
      <c r="J346" t="s">
        <v>5201</v>
      </c>
      <c r="K346" t="s">
        <v>5202</v>
      </c>
    </row>
    <row r="347" spans="1:11" x14ac:dyDescent="0.3">
      <c r="A347" s="19" t="s">
        <v>2424</v>
      </c>
      <c r="B347" s="62">
        <v>566</v>
      </c>
      <c r="C347" s="19" t="s">
        <v>171</v>
      </c>
      <c r="D347" s="19">
        <v>19.989999999999998</v>
      </c>
      <c r="E347" s="19"/>
      <c r="F347" s="19">
        <v>1</v>
      </c>
      <c r="G347" s="19">
        <v>260.70999999999998</v>
      </c>
      <c r="H347" s="44">
        <f t="shared" si="5"/>
        <v>7.6675233017529057E-2</v>
      </c>
      <c r="J347" t="s">
        <v>5203</v>
      </c>
      <c r="K347" t="s">
        <v>5204</v>
      </c>
    </row>
    <row r="348" spans="1:11" x14ac:dyDescent="0.3">
      <c r="A348" s="19" t="s">
        <v>2424</v>
      </c>
      <c r="B348" s="62">
        <v>567</v>
      </c>
      <c r="C348" s="19" t="s">
        <v>4588</v>
      </c>
      <c r="D348" s="19">
        <v>9.5</v>
      </c>
      <c r="E348" s="19"/>
      <c r="F348" s="19">
        <v>2</v>
      </c>
      <c r="G348" s="19">
        <v>521.42999999999995</v>
      </c>
      <c r="H348" s="44">
        <f t="shared" si="5"/>
        <v>3.6438256333544299E-2</v>
      </c>
      <c r="J348" t="s">
        <v>5205</v>
      </c>
      <c r="K348" t="s">
        <v>5206</v>
      </c>
    </row>
    <row r="349" spans="1:11" x14ac:dyDescent="0.3">
      <c r="A349" s="19" t="s">
        <v>2424</v>
      </c>
      <c r="B349" s="62">
        <v>568</v>
      </c>
      <c r="C349" s="19" t="s">
        <v>2940</v>
      </c>
      <c r="D349" s="19"/>
      <c r="E349" s="19"/>
      <c r="F349" s="19">
        <v>1</v>
      </c>
      <c r="G349" s="19">
        <v>52.14</v>
      </c>
      <c r="H349" s="44">
        <f t="shared" si="5"/>
        <v>0</v>
      </c>
      <c r="J349" t="s">
        <v>5207</v>
      </c>
    </row>
    <row r="350" spans="1:11" x14ac:dyDescent="0.3">
      <c r="A350" s="19" t="s">
        <v>2424</v>
      </c>
      <c r="B350" s="62">
        <v>569</v>
      </c>
      <c r="C350" s="19" t="s">
        <v>101</v>
      </c>
      <c r="D350" s="19">
        <v>18</v>
      </c>
      <c r="E350" s="19"/>
      <c r="F350" s="19">
        <v>1</v>
      </c>
      <c r="G350" s="19">
        <v>260.70999999999998</v>
      </c>
      <c r="H350" s="44">
        <f t="shared" si="5"/>
        <v>6.904223083119175E-2</v>
      </c>
      <c r="J350" t="s">
        <v>5208</v>
      </c>
      <c r="K350" t="s">
        <v>3329</v>
      </c>
    </row>
    <row r="351" spans="1:11" x14ac:dyDescent="0.3">
      <c r="A351" s="19" t="s">
        <v>3007</v>
      </c>
      <c r="B351" s="62">
        <v>607</v>
      </c>
      <c r="C351" s="19" t="s">
        <v>524</v>
      </c>
      <c r="D351" s="19">
        <v>0</v>
      </c>
      <c r="E351" s="19"/>
      <c r="F351" s="19"/>
      <c r="G351" s="19"/>
      <c r="H351" s="19"/>
      <c r="J351" t="s">
        <v>3384</v>
      </c>
    </row>
    <row r="352" spans="1:11" x14ac:dyDescent="0.3">
      <c r="A352" s="19" t="s">
        <v>2543</v>
      </c>
      <c r="B352" s="62">
        <v>608</v>
      </c>
      <c r="C352" s="19" t="s">
        <v>180</v>
      </c>
      <c r="D352" s="19"/>
      <c r="E352" s="19"/>
      <c r="F352" s="19">
        <v>1</v>
      </c>
      <c r="G352" s="19">
        <v>4.3499999999999996</v>
      </c>
      <c r="H352" s="44">
        <f t="shared" si="5"/>
        <v>0</v>
      </c>
      <c r="J352" t="s">
        <v>5219</v>
      </c>
      <c r="K352" t="s">
        <v>4721</v>
      </c>
    </row>
    <row r="353" spans="1:11" x14ac:dyDescent="0.3">
      <c r="A353" s="19" t="s">
        <v>3007</v>
      </c>
      <c r="B353" s="62">
        <v>609</v>
      </c>
      <c r="C353" s="19" t="s">
        <v>5217</v>
      </c>
      <c r="D353" s="19">
        <v>7.99</v>
      </c>
      <c r="E353" s="19"/>
      <c r="F353" s="19">
        <v>1</v>
      </c>
      <c r="G353" s="19">
        <v>104.29</v>
      </c>
      <c r="H353" s="44">
        <f t="shared" si="5"/>
        <v>7.661328986480008E-2</v>
      </c>
      <c r="J353" t="s">
        <v>5220</v>
      </c>
      <c r="K353" t="s">
        <v>5221</v>
      </c>
    </row>
    <row r="354" spans="1:11" x14ac:dyDescent="0.3">
      <c r="A354" s="19" t="s">
        <v>3007</v>
      </c>
      <c r="B354" s="62">
        <v>610</v>
      </c>
      <c r="C354" s="19" t="s">
        <v>5218</v>
      </c>
      <c r="D354" s="19">
        <v>7.49</v>
      </c>
      <c r="E354" s="19"/>
      <c r="F354" s="19">
        <v>1</v>
      </c>
      <c r="G354" s="19">
        <v>104.29</v>
      </c>
      <c r="H354" s="44">
        <f t="shared" si="5"/>
        <v>7.1818966343848878E-2</v>
      </c>
      <c r="J354" t="s">
        <v>5222</v>
      </c>
      <c r="K354" t="s">
        <v>5223</v>
      </c>
    </row>
    <row r="355" spans="1:11" x14ac:dyDescent="0.3">
      <c r="A355" s="19" t="s">
        <v>3395</v>
      </c>
      <c r="B355" s="62">
        <v>704</v>
      </c>
      <c r="C355" s="19" t="s">
        <v>5224</v>
      </c>
      <c r="D355" s="19">
        <v>40</v>
      </c>
      <c r="E355" s="19"/>
      <c r="F355" s="19">
        <v>1</v>
      </c>
      <c r="G355" s="19">
        <v>13.04</v>
      </c>
      <c r="H355" s="44">
        <f t="shared" si="5"/>
        <v>3.0674846625766872</v>
      </c>
      <c r="J355" t="s">
        <v>5237</v>
      </c>
    </row>
    <row r="356" spans="1:11" x14ac:dyDescent="0.3">
      <c r="A356" s="19" t="s">
        <v>3395</v>
      </c>
      <c r="B356" s="62">
        <v>705</v>
      </c>
      <c r="C356" s="19" t="s">
        <v>5225</v>
      </c>
      <c r="D356" s="19">
        <v>40</v>
      </c>
      <c r="E356" s="19"/>
      <c r="F356" s="19">
        <v>1</v>
      </c>
      <c r="G356" s="19">
        <v>365</v>
      </c>
      <c r="H356" s="44">
        <f t="shared" si="5"/>
        <v>0.1095890410958904</v>
      </c>
      <c r="J356" t="s">
        <v>5238</v>
      </c>
    </row>
    <row r="357" spans="1:11" x14ac:dyDescent="0.3">
      <c r="A357" s="19" t="s">
        <v>3395</v>
      </c>
      <c r="B357" s="62">
        <v>706</v>
      </c>
      <c r="C357" s="19" t="s">
        <v>5226</v>
      </c>
      <c r="D357" s="19"/>
      <c r="E357" s="19"/>
      <c r="F357" s="19">
        <v>1</v>
      </c>
      <c r="G357" s="19">
        <v>365</v>
      </c>
      <c r="H357" s="44">
        <f t="shared" si="5"/>
        <v>0</v>
      </c>
      <c r="J357" t="s">
        <v>5239</v>
      </c>
    </row>
    <row r="358" spans="1:11" x14ac:dyDescent="0.3">
      <c r="A358" s="19" t="s">
        <v>3395</v>
      </c>
      <c r="B358" s="62">
        <v>707</v>
      </c>
      <c r="C358" s="19" t="s">
        <v>5227</v>
      </c>
      <c r="D358" s="19">
        <v>1</v>
      </c>
      <c r="E358" s="19"/>
      <c r="F358" s="19">
        <v>1</v>
      </c>
      <c r="G358" s="19">
        <v>4.3499999999999996</v>
      </c>
      <c r="H358" s="44">
        <f t="shared" si="5"/>
        <v>0.22988505747126439</v>
      </c>
      <c r="J358" t="s">
        <v>5240</v>
      </c>
      <c r="K358" t="s">
        <v>3451</v>
      </c>
    </row>
    <row r="359" spans="1:11" x14ac:dyDescent="0.3">
      <c r="A359" s="19" t="s">
        <v>3395</v>
      </c>
      <c r="B359" s="62">
        <v>708</v>
      </c>
      <c r="C359" s="19" t="s">
        <v>5228</v>
      </c>
      <c r="D359" s="19">
        <v>4</v>
      </c>
      <c r="E359" s="19">
        <v>3</v>
      </c>
      <c r="F359" s="19">
        <v>1</v>
      </c>
      <c r="G359" s="19">
        <v>39.11</v>
      </c>
      <c r="H359" s="44">
        <f t="shared" si="5"/>
        <v>0.10227563283047814</v>
      </c>
      <c r="J359" t="s">
        <v>5241</v>
      </c>
      <c r="K359" t="s">
        <v>5242</v>
      </c>
    </row>
    <row r="360" spans="1:11" x14ac:dyDescent="0.3">
      <c r="A360" s="19" t="s">
        <v>3395</v>
      </c>
      <c r="B360" s="62">
        <v>709</v>
      </c>
      <c r="C360" s="19" t="s">
        <v>191</v>
      </c>
      <c r="D360" s="19">
        <v>1</v>
      </c>
      <c r="E360" s="19"/>
      <c r="F360" s="19">
        <v>1</v>
      </c>
      <c r="G360" s="19">
        <v>3</v>
      </c>
      <c r="H360" s="44">
        <f t="shared" si="5"/>
        <v>0.33333333333333331</v>
      </c>
      <c r="J360" t="s">
        <v>5243</v>
      </c>
      <c r="K360" t="s">
        <v>4130</v>
      </c>
    </row>
    <row r="361" spans="1:11" x14ac:dyDescent="0.3">
      <c r="A361" s="19" t="s">
        <v>3395</v>
      </c>
      <c r="B361" s="62">
        <v>710</v>
      </c>
      <c r="C361" s="19" t="s">
        <v>192</v>
      </c>
      <c r="D361" s="19">
        <v>1</v>
      </c>
      <c r="E361" s="19"/>
      <c r="F361" s="19">
        <v>1</v>
      </c>
      <c r="G361" s="19">
        <v>3</v>
      </c>
      <c r="H361" s="44">
        <f t="shared" si="5"/>
        <v>0.33333333333333331</v>
      </c>
      <c r="J361" t="s">
        <v>5244</v>
      </c>
      <c r="K361" t="s">
        <v>4131</v>
      </c>
    </row>
    <row r="362" spans="1:11" x14ac:dyDescent="0.3">
      <c r="A362" s="19" t="s">
        <v>3395</v>
      </c>
      <c r="B362" s="62">
        <v>711</v>
      </c>
      <c r="C362" s="19" t="s">
        <v>190</v>
      </c>
      <c r="D362" s="19">
        <v>0.93</v>
      </c>
      <c r="E362" s="19"/>
      <c r="F362" s="19">
        <v>1</v>
      </c>
      <c r="G362" s="19">
        <v>2</v>
      </c>
      <c r="H362" s="44">
        <f t="shared" si="5"/>
        <v>0.46500000000000002</v>
      </c>
      <c r="J362" t="s">
        <v>5245</v>
      </c>
      <c r="K362" t="s">
        <v>3442</v>
      </c>
    </row>
    <row r="363" spans="1:11" x14ac:dyDescent="0.3">
      <c r="A363" s="19" t="s">
        <v>3395</v>
      </c>
      <c r="B363" s="62">
        <v>712</v>
      </c>
      <c r="C363" s="19" t="s">
        <v>379</v>
      </c>
      <c r="D363" s="19">
        <v>1.99</v>
      </c>
      <c r="E363" s="19"/>
      <c r="F363" s="19">
        <v>1</v>
      </c>
      <c r="G363" s="19">
        <v>4.3499999999999996</v>
      </c>
      <c r="H363" s="44">
        <f t="shared" si="5"/>
        <v>0.45747126436781615</v>
      </c>
      <c r="J363" t="s">
        <v>5246</v>
      </c>
      <c r="K363" t="s">
        <v>5247</v>
      </c>
    </row>
    <row r="364" spans="1:11" x14ac:dyDescent="0.3">
      <c r="A364" s="19" t="s">
        <v>3395</v>
      </c>
      <c r="B364" s="62">
        <v>713</v>
      </c>
      <c r="C364" s="19" t="s">
        <v>1460</v>
      </c>
      <c r="D364" s="19">
        <v>6.99</v>
      </c>
      <c r="E364" s="19"/>
      <c r="F364" s="19">
        <v>1</v>
      </c>
      <c r="G364" s="19">
        <v>52.14</v>
      </c>
      <c r="H364" s="44">
        <f t="shared" si="5"/>
        <v>0.13406214039125433</v>
      </c>
      <c r="J364" t="s">
        <v>5248</v>
      </c>
      <c r="K364" t="s">
        <v>3434</v>
      </c>
    </row>
    <row r="365" spans="1:11" x14ac:dyDescent="0.3">
      <c r="A365" s="19" t="s">
        <v>3395</v>
      </c>
      <c r="B365" s="62">
        <v>714</v>
      </c>
      <c r="C365" s="19" t="s">
        <v>247</v>
      </c>
      <c r="D365" s="19">
        <v>12.99</v>
      </c>
      <c r="E365" s="19"/>
      <c r="F365" s="19">
        <v>1</v>
      </c>
      <c r="G365" s="19">
        <v>156.43</v>
      </c>
      <c r="H365" s="44">
        <f t="shared" si="5"/>
        <v>8.3040337531164091E-2</v>
      </c>
      <c r="J365" t="s">
        <v>5249</v>
      </c>
      <c r="K365" t="s">
        <v>1976</v>
      </c>
    </row>
    <row r="366" spans="1:11" x14ac:dyDescent="0.3">
      <c r="A366" s="19" t="s">
        <v>3395</v>
      </c>
      <c r="B366" s="62">
        <v>715</v>
      </c>
      <c r="C366" s="19" t="s">
        <v>189</v>
      </c>
      <c r="D366" s="19">
        <v>1.9</v>
      </c>
      <c r="E366" s="19">
        <v>9</v>
      </c>
      <c r="F366" s="19">
        <v>1</v>
      </c>
      <c r="G366" s="19">
        <v>4.5</v>
      </c>
      <c r="H366" s="44">
        <f t="shared" si="5"/>
        <v>0.42222222222222222</v>
      </c>
      <c r="J366" t="s">
        <v>3439</v>
      </c>
      <c r="K366" t="s">
        <v>4128</v>
      </c>
    </row>
    <row r="367" spans="1:11" x14ac:dyDescent="0.3">
      <c r="A367" s="19" t="s">
        <v>3395</v>
      </c>
      <c r="B367" s="62">
        <v>716</v>
      </c>
      <c r="C367" s="19" t="s">
        <v>193</v>
      </c>
      <c r="D367" s="19">
        <v>1</v>
      </c>
      <c r="E367" s="19"/>
      <c r="F367" s="19">
        <v>1</v>
      </c>
      <c r="G367" s="19">
        <v>1</v>
      </c>
      <c r="H367" s="44">
        <f t="shared" si="5"/>
        <v>1</v>
      </c>
      <c r="J367" t="s">
        <v>5250</v>
      </c>
      <c r="K367" t="s">
        <v>4132</v>
      </c>
    </row>
    <row r="368" spans="1:11" x14ac:dyDescent="0.3">
      <c r="A368" s="19" t="s">
        <v>3395</v>
      </c>
      <c r="B368" s="62">
        <v>717</v>
      </c>
      <c r="C368" s="19" t="s">
        <v>5229</v>
      </c>
      <c r="D368" s="19">
        <v>1.49</v>
      </c>
      <c r="E368" s="19">
        <v>3</v>
      </c>
      <c r="F368" s="19">
        <v>2</v>
      </c>
      <c r="G368" s="19">
        <v>78.209999999999994</v>
      </c>
      <c r="H368" s="44">
        <f t="shared" si="5"/>
        <v>3.8102544431658357E-2</v>
      </c>
      <c r="J368" t="s">
        <v>5251</v>
      </c>
      <c r="K368" t="s">
        <v>5252</v>
      </c>
    </row>
    <row r="369" spans="1:11" x14ac:dyDescent="0.3">
      <c r="A369" s="19" t="s">
        <v>3395</v>
      </c>
      <c r="B369" s="62">
        <v>718</v>
      </c>
      <c r="C369" s="19" t="s">
        <v>5230</v>
      </c>
      <c r="D369" s="19">
        <v>4.49</v>
      </c>
      <c r="E369" s="19"/>
      <c r="F369" s="19">
        <v>1</v>
      </c>
      <c r="G369" s="19">
        <v>17.38</v>
      </c>
      <c r="H369" s="44">
        <f t="shared" si="5"/>
        <v>0.25834292289988497</v>
      </c>
      <c r="J369" t="s">
        <v>5253</v>
      </c>
      <c r="K369" t="s">
        <v>5254</v>
      </c>
    </row>
    <row r="370" spans="1:11" x14ac:dyDescent="0.3">
      <c r="A370" s="19" t="s">
        <v>3395</v>
      </c>
      <c r="B370" s="62">
        <v>719</v>
      </c>
      <c r="C370" s="19" t="s">
        <v>196</v>
      </c>
      <c r="D370" s="19">
        <v>2.25</v>
      </c>
      <c r="E370" s="19"/>
      <c r="F370" s="19">
        <v>1</v>
      </c>
      <c r="G370" s="19">
        <v>6</v>
      </c>
      <c r="H370" s="44">
        <f t="shared" si="5"/>
        <v>0.375</v>
      </c>
      <c r="J370" t="s">
        <v>5255</v>
      </c>
      <c r="K370" t="s">
        <v>3455</v>
      </c>
    </row>
    <row r="371" spans="1:11" x14ac:dyDescent="0.3">
      <c r="A371" s="19" t="s">
        <v>3395</v>
      </c>
      <c r="B371" s="62">
        <v>720</v>
      </c>
      <c r="C371" s="19" t="s">
        <v>280</v>
      </c>
      <c r="D371" s="19">
        <v>2.5</v>
      </c>
      <c r="E371" s="19">
        <v>32</v>
      </c>
      <c r="F371" s="19">
        <v>1</v>
      </c>
      <c r="G371" s="19">
        <v>4.57</v>
      </c>
      <c r="H371" s="44">
        <f t="shared" si="5"/>
        <v>0.54704595185995619</v>
      </c>
      <c r="J371" t="s">
        <v>5256</v>
      </c>
      <c r="K371" t="s">
        <v>3457</v>
      </c>
    </row>
    <row r="372" spans="1:11" x14ac:dyDescent="0.3">
      <c r="A372" s="19" t="s">
        <v>3395</v>
      </c>
      <c r="B372" s="62">
        <v>721</v>
      </c>
      <c r="C372" s="19" t="s">
        <v>4117</v>
      </c>
      <c r="D372" s="19">
        <v>1</v>
      </c>
      <c r="E372" s="19"/>
      <c r="F372" s="19">
        <v>1</v>
      </c>
      <c r="G372" s="19">
        <v>8.69</v>
      </c>
      <c r="H372" s="44">
        <f t="shared" si="5"/>
        <v>0.11507479861910243</v>
      </c>
      <c r="J372" t="s">
        <v>5257</v>
      </c>
      <c r="K372" t="s">
        <v>3459</v>
      </c>
    </row>
    <row r="373" spans="1:11" x14ac:dyDescent="0.3">
      <c r="A373" s="19" t="s">
        <v>3395</v>
      </c>
      <c r="B373" s="62">
        <v>722</v>
      </c>
      <c r="C373" s="19" t="s">
        <v>3399</v>
      </c>
      <c r="D373" s="19">
        <v>4.49</v>
      </c>
      <c r="E373" s="19">
        <v>5</v>
      </c>
      <c r="F373" s="19">
        <v>1</v>
      </c>
      <c r="G373" s="19">
        <v>8.69</v>
      </c>
      <c r="H373" s="44">
        <f t="shared" si="5"/>
        <v>0.51668584579976995</v>
      </c>
      <c r="J373" t="s">
        <v>5258</v>
      </c>
      <c r="K373" t="s">
        <v>5259</v>
      </c>
    </row>
    <row r="374" spans="1:11" x14ac:dyDescent="0.3">
      <c r="A374" s="19" t="s">
        <v>3395</v>
      </c>
      <c r="B374" s="62">
        <v>723</v>
      </c>
      <c r="C374" s="19" t="s">
        <v>249</v>
      </c>
      <c r="D374" s="19">
        <v>4.29</v>
      </c>
      <c r="E374" s="19"/>
      <c r="F374" s="19">
        <v>1</v>
      </c>
      <c r="G374" s="19">
        <v>4.3499999999999996</v>
      </c>
      <c r="H374" s="44">
        <f t="shared" si="5"/>
        <v>0.98620689655172422</v>
      </c>
      <c r="J374" t="s">
        <v>5260</v>
      </c>
      <c r="K374" t="s">
        <v>5261</v>
      </c>
    </row>
    <row r="375" spans="1:11" x14ac:dyDescent="0.3">
      <c r="A375" s="19" t="s">
        <v>3395</v>
      </c>
      <c r="B375" s="62">
        <v>724</v>
      </c>
      <c r="C375" s="19" t="s">
        <v>3400</v>
      </c>
      <c r="D375" s="19">
        <v>1.55</v>
      </c>
      <c r="E375" s="19"/>
      <c r="F375" s="19">
        <v>1</v>
      </c>
      <c r="G375" s="19">
        <v>4.3499999999999996</v>
      </c>
      <c r="H375" s="44">
        <f t="shared" si="5"/>
        <v>0.35632183908045983</v>
      </c>
      <c r="J375" t="s">
        <v>3465</v>
      </c>
      <c r="K375" t="s">
        <v>4137</v>
      </c>
    </row>
    <row r="376" spans="1:11" x14ac:dyDescent="0.3">
      <c r="A376" s="19" t="s">
        <v>3395</v>
      </c>
      <c r="B376" s="62">
        <v>725</v>
      </c>
      <c r="C376" s="19" t="s">
        <v>3401</v>
      </c>
      <c r="D376" s="19">
        <v>1.9</v>
      </c>
      <c r="E376" s="19"/>
      <c r="F376" s="19">
        <v>1</v>
      </c>
      <c r="G376" s="19">
        <v>4.3499999999999996</v>
      </c>
      <c r="H376" s="44">
        <f t="shared" si="5"/>
        <v>0.43678160919540232</v>
      </c>
      <c r="J376" t="s">
        <v>3467</v>
      </c>
      <c r="K376" t="s">
        <v>3468</v>
      </c>
    </row>
    <row r="377" spans="1:11" x14ac:dyDescent="0.3">
      <c r="A377" s="19" t="s">
        <v>3395</v>
      </c>
      <c r="B377" s="62">
        <v>726</v>
      </c>
      <c r="C377" s="19" t="s">
        <v>929</v>
      </c>
      <c r="D377" s="19">
        <v>5.5</v>
      </c>
      <c r="E377" s="19"/>
      <c r="F377" s="19">
        <v>1</v>
      </c>
      <c r="G377" s="19">
        <v>52.14</v>
      </c>
      <c r="H377" s="44">
        <f t="shared" si="5"/>
        <v>0.10548523206751055</v>
      </c>
      <c r="J377" t="s">
        <v>5262</v>
      </c>
      <c r="K377" t="s">
        <v>3472</v>
      </c>
    </row>
    <row r="378" spans="1:11" x14ac:dyDescent="0.3">
      <c r="A378" s="19" t="s">
        <v>3395</v>
      </c>
      <c r="B378" s="62">
        <v>727</v>
      </c>
      <c r="C378" s="19" t="s">
        <v>5231</v>
      </c>
      <c r="D378" s="19">
        <v>1.79</v>
      </c>
      <c r="E378" s="19">
        <v>100</v>
      </c>
      <c r="F378" s="19">
        <v>1</v>
      </c>
      <c r="G378" s="19">
        <v>3.57</v>
      </c>
      <c r="H378" s="44">
        <f t="shared" si="5"/>
        <v>0.50140056022408963</v>
      </c>
      <c r="J378" t="s">
        <v>5263</v>
      </c>
      <c r="K378" t="s">
        <v>5264</v>
      </c>
    </row>
    <row r="379" spans="1:11" x14ac:dyDescent="0.3">
      <c r="A379" s="19" t="s">
        <v>3395</v>
      </c>
      <c r="B379" s="62">
        <v>728</v>
      </c>
      <c r="C379" s="19" t="s">
        <v>250</v>
      </c>
      <c r="D379" s="19">
        <v>1.5</v>
      </c>
      <c r="E379" s="19"/>
      <c r="F379" s="19">
        <v>1</v>
      </c>
      <c r="G379" s="19">
        <v>4.3499999999999996</v>
      </c>
      <c r="H379" s="44">
        <f t="shared" si="5"/>
        <v>0.34482758620689657</v>
      </c>
      <c r="J379" t="s">
        <v>5265</v>
      </c>
      <c r="K379" t="s">
        <v>5266</v>
      </c>
    </row>
    <row r="380" spans="1:11" x14ac:dyDescent="0.3">
      <c r="A380" s="19" t="s">
        <v>2931</v>
      </c>
      <c r="B380" s="62">
        <v>729</v>
      </c>
      <c r="C380" s="19" t="s">
        <v>5232</v>
      </c>
      <c r="D380" s="19">
        <v>5.99</v>
      </c>
      <c r="E380" s="19"/>
      <c r="F380" s="19">
        <v>1</v>
      </c>
      <c r="G380" s="19">
        <v>52.14</v>
      </c>
      <c r="H380" s="44">
        <f t="shared" si="5"/>
        <v>0.11488300728807058</v>
      </c>
      <c r="J380" t="s">
        <v>5267</v>
      </c>
      <c r="K380" t="s">
        <v>5268</v>
      </c>
    </row>
    <row r="381" spans="1:11" x14ac:dyDescent="0.3">
      <c r="A381" s="19" t="s">
        <v>2931</v>
      </c>
      <c r="B381" s="62">
        <v>730</v>
      </c>
      <c r="C381" s="19" t="s">
        <v>5233</v>
      </c>
      <c r="D381" s="19">
        <v>10</v>
      </c>
      <c r="E381" s="19"/>
      <c r="F381" s="19">
        <v>1</v>
      </c>
      <c r="G381" s="19">
        <v>52.14</v>
      </c>
      <c r="H381" s="44">
        <f t="shared" si="5"/>
        <v>0.19179133103183735</v>
      </c>
      <c r="J381" t="s">
        <v>5269</v>
      </c>
      <c r="K381" t="s">
        <v>5270</v>
      </c>
    </row>
    <row r="382" spans="1:11" x14ac:dyDescent="0.3">
      <c r="A382" s="19" t="s">
        <v>2931</v>
      </c>
      <c r="B382" s="62">
        <v>731</v>
      </c>
      <c r="C382" s="19" t="s">
        <v>349</v>
      </c>
      <c r="D382" s="19">
        <v>16</v>
      </c>
      <c r="E382" s="19"/>
      <c r="F382" s="19">
        <v>1</v>
      </c>
      <c r="G382" s="19">
        <v>52.14</v>
      </c>
      <c r="H382" s="44">
        <f t="shared" si="5"/>
        <v>0.30686612965093979</v>
      </c>
      <c r="J382" t="s">
        <v>5271</v>
      </c>
      <c r="K382" t="s">
        <v>5272</v>
      </c>
    </row>
    <row r="383" spans="1:11" x14ac:dyDescent="0.3">
      <c r="A383" s="19" t="s">
        <v>2931</v>
      </c>
      <c r="B383" s="62">
        <v>732</v>
      </c>
      <c r="C383" s="19" t="s">
        <v>5234</v>
      </c>
      <c r="D383" s="19">
        <v>4</v>
      </c>
      <c r="E383" s="19"/>
      <c r="F383" s="19">
        <v>1</v>
      </c>
      <c r="G383" s="19">
        <v>52.14</v>
      </c>
      <c r="H383" s="44">
        <f t="shared" si="5"/>
        <v>7.6716532412734947E-2</v>
      </c>
      <c r="J383" t="s">
        <v>5273</v>
      </c>
      <c r="K383" t="s">
        <v>5274</v>
      </c>
    </row>
    <row r="384" spans="1:11" x14ac:dyDescent="0.3">
      <c r="A384" s="19" t="s">
        <v>2931</v>
      </c>
      <c r="B384" s="62">
        <v>733</v>
      </c>
      <c r="C384" s="19" t="s">
        <v>355</v>
      </c>
      <c r="D384" s="19">
        <v>11.99</v>
      </c>
      <c r="E384" s="19"/>
      <c r="F384" s="19">
        <v>1</v>
      </c>
      <c r="G384" s="19">
        <v>104.29</v>
      </c>
      <c r="H384" s="44">
        <f t="shared" si="5"/>
        <v>0.11496787803240963</v>
      </c>
      <c r="J384" t="s">
        <v>5275</v>
      </c>
      <c r="K384" t="s">
        <v>5276</v>
      </c>
    </row>
    <row r="385" spans="1:11" x14ac:dyDescent="0.3">
      <c r="A385" s="19" t="s">
        <v>2931</v>
      </c>
      <c r="B385" s="62">
        <v>734</v>
      </c>
      <c r="C385" s="19" t="s">
        <v>5235</v>
      </c>
      <c r="D385" s="19">
        <v>2.99</v>
      </c>
      <c r="E385" s="19">
        <v>30</v>
      </c>
      <c r="F385" s="19">
        <v>1</v>
      </c>
      <c r="G385" s="19">
        <v>8.69</v>
      </c>
      <c r="H385" s="44">
        <f t="shared" si="5"/>
        <v>0.34407364787111627</v>
      </c>
      <c r="J385" t="s">
        <v>5277</v>
      </c>
      <c r="K385" t="s">
        <v>5278</v>
      </c>
    </row>
    <row r="386" spans="1:11" x14ac:dyDescent="0.3">
      <c r="A386" s="19" t="s">
        <v>2931</v>
      </c>
      <c r="B386" s="62">
        <v>735</v>
      </c>
      <c r="C386" s="19" t="s">
        <v>5235</v>
      </c>
      <c r="D386" s="19">
        <v>1.49</v>
      </c>
      <c r="E386" s="19">
        <v>14</v>
      </c>
      <c r="F386" s="19">
        <v>1</v>
      </c>
      <c r="G386" s="19">
        <v>8.69</v>
      </c>
      <c r="H386" s="44">
        <f t="shared" si="5"/>
        <v>0.1714614499424626</v>
      </c>
      <c r="J386" t="s">
        <v>5279</v>
      </c>
      <c r="K386" t="s">
        <v>5280</v>
      </c>
    </row>
    <row r="387" spans="1:11" x14ac:dyDescent="0.3">
      <c r="A387" s="19" t="s">
        <v>2931</v>
      </c>
      <c r="B387" s="62">
        <v>736</v>
      </c>
      <c r="C387" s="19" t="s">
        <v>5236</v>
      </c>
      <c r="D387" s="19">
        <v>10</v>
      </c>
      <c r="E387" s="19"/>
      <c r="F387" s="19">
        <v>1</v>
      </c>
      <c r="G387" s="19">
        <v>365</v>
      </c>
      <c r="H387" s="44">
        <f t="shared" si="5"/>
        <v>2.7397260273972601E-2</v>
      </c>
      <c r="J387" t="s">
        <v>5281</v>
      </c>
    </row>
    <row r="388" spans="1:11" x14ac:dyDescent="0.3">
      <c r="A388" s="19" t="s">
        <v>2931</v>
      </c>
      <c r="B388" s="62">
        <v>737</v>
      </c>
      <c r="C388" s="19" t="s">
        <v>348</v>
      </c>
      <c r="D388" s="19">
        <v>10</v>
      </c>
      <c r="E388" s="19"/>
      <c r="F388" s="19">
        <v>1</v>
      </c>
      <c r="G388" s="19">
        <v>365</v>
      </c>
      <c r="H388" s="44">
        <f t="shared" ref="H388:H423" si="6">(D388*F388)/G388</f>
        <v>2.7397260273972601E-2</v>
      </c>
      <c r="J388" t="s">
        <v>5282</v>
      </c>
    </row>
    <row r="389" spans="1:11" x14ac:dyDescent="0.3">
      <c r="A389" s="19" t="s">
        <v>3396</v>
      </c>
      <c r="B389" s="62">
        <v>772</v>
      </c>
      <c r="C389" s="19" t="s">
        <v>5283</v>
      </c>
      <c r="D389" s="19"/>
      <c r="E389" s="19"/>
      <c r="F389" s="19">
        <v>1</v>
      </c>
      <c r="G389" s="19">
        <v>52.14</v>
      </c>
      <c r="H389" s="44">
        <f t="shared" si="6"/>
        <v>0</v>
      </c>
      <c r="J389" t="s">
        <v>5293</v>
      </c>
    </row>
    <row r="390" spans="1:11" x14ac:dyDescent="0.3">
      <c r="A390" s="19" t="s">
        <v>3396</v>
      </c>
      <c r="B390" s="62">
        <v>773</v>
      </c>
      <c r="C390" s="19" t="s">
        <v>346</v>
      </c>
      <c r="D390" s="19">
        <v>0.79</v>
      </c>
      <c r="E390" s="19">
        <v>16</v>
      </c>
      <c r="F390" s="19">
        <v>1</v>
      </c>
      <c r="G390" s="19">
        <v>17.38</v>
      </c>
      <c r="H390" s="44">
        <f t="shared" si="6"/>
        <v>4.5454545454545456E-2</v>
      </c>
      <c r="J390" t="s">
        <v>5294</v>
      </c>
      <c r="K390" t="s">
        <v>3563</v>
      </c>
    </row>
    <row r="391" spans="1:11" x14ac:dyDescent="0.3">
      <c r="A391" s="19" t="s">
        <v>3396</v>
      </c>
      <c r="B391" s="62">
        <v>774</v>
      </c>
      <c r="C391" s="19" t="s">
        <v>187</v>
      </c>
      <c r="D391" s="19">
        <v>0.55000000000000004</v>
      </c>
      <c r="E391" s="19">
        <v>16</v>
      </c>
      <c r="F391" s="19">
        <v>1</v>
      </c>
      <c r="G391" s="19">
        <v>17.38</v>
      </c>
      <c r="H391" s="44">
        <f t="shared" si="6"/>
        <v>3.1645569620253167E-2</v>
      </c>
      <c r="J391" t="s">
        <v>5294</v>
      </c>
      <c r="K391" t="s">
        <v>3564</v>
      </c>
    </row>
    <row r="392" spans="1:11" x14ac:dyDescent="0.3">
      <c r="A392" s="19" t="s">
        <v>3396</v>
      </c>
      <c r="B392" s="62">
        <v>775</v>
      </c>
      <c r="C392" s="19" t="s">
        <v>5284</v>
      </c>
      <c r="D392" s="19">
        <v>2.4900000000000002</v>
      </c>
      <c r="E392" s="19">
        <v>30</v>
      </c>
      <c r="F392" s="19">
        <v>4</v>
      </c>
      <c r="G392" s="19">
        <v>52.14</v>
      </c>
      <c r="H392" s="44">
        <f t="shared" si="6"/>
        <v>0.19102416570771003</v>
      </c>
      <c r="J392" t="s">
        <v>5295</v>
      </c>
      <c r="K392" t="s">
        <v>3573</v>
      </c>
    </row>
    <row r="393" spans="1:11" x14ac:dyDescent="0.3">
      <c r="A393" s="19" t="s">
        <v>3396</v>
      </c>
      <c r="B393" s="62">
        <v>776</v>
      </c>
      <c r="C393" s="19" t="s">
        <v>534</v>
      </c>
      <c r="D393" s="19">
        <v>4.49</v>
      </c>
      <c r="E393" s="19">
        <v>30</v>
      </c>
      <c r="F393" s="19">
        <v>1</v>
      </c>
      <c r="G393" s="19">
        <v>4.29</v>
      </c>
      <c r="H393" s="44">
        <f t="shared" si="6"/>
        <v>1.0466200466200466</v>
      </c>
      <c r="J393" t="s">
        <v>3580</v>
      </c>
      <c r="K393" t="s">
        <v>4849</v>
      </c>
    </row>
    <row r="394" spans="1:11" x14ac:dyDescent="0.3">
      <c r="A394" s="19" t="s">
        <v>5297</v>
      </c>
      <c r="B394" s="62">
        <v>784</v>
      </c>
      <c r="C394" s="19" t="s">
        <v>5298</v>
      </c>
      <c r="D394" s="19">
        <v>156</v>
      </c>
      <c r="E394" s="19"/>
      <c r="F394" s="19">
        <v>1</v>
      </c>
      <c r="G394" s="19">
        <v>52.14</v>
      </c>
      <c r="H394" s="44">
        <f t="shared" si="6"/>
        <v>2.991944764096663</v>
      </c>
      <c r="J394" t="s">
        <v>5304</v>
      </c>
    </row>
    <row r="395" spans="1:11" x14ac:dyDescent="0.3">
      <c r="A395" s="19" t="s">
        <v>5297</v>
      </c>
      <c r="B395" s="62">
        <v>785</v>
      </c>
      <c r="C395" s="19" t="s">
        <v>5299</v>
      </c>
      <c r="D395" s="19">
        <v>3.4</v>
      </c>
      <c r="E395" s="19"/>
      <c r="F395" s="19">
        <v>1</v>
      </c>
      <c r="G395" s="19">
        <v>4.3499999999999996</v>
      </c>
      <c r="H395" s="44">
        <f t="shared" si="6"/>
        <v>0.7816091954022989</v>
      </c>
      <c r="J395" t="s">
        <v>5305</v>
      </c>
    </row>
    <row r="396" spans="1:11" x14ac:dyDescent="0.3">
      <c r="A396" s="19" t="s">
        <v>5300</v>
      </c>
      <c r="B396" s="62">
        <v>786</v>
      </c>
      <c r="C396" s="19" t="s">
        <v>206</v>
      </c>
      <c r="D396" s="19"/>
      <c r="E396" s="19"/>
      <c r="F396" s="19">
        <v>1</v>
      </c>
      <c r="G396" s="19">
        <v>0</v>
      </c>
      <c r="H396" s="44" t="e">
        <f t="shared" si="6"/>
        <v>#DIV/0!</v>
      </c>
      <c r="J396" t="s">
        <v>5306</v>
      </c>
    </row>
    <row r="397" spans="1:11" x14ac:dyDescent="0.3">
      <c r="A397" s="19" t="s">
        <v>5301</v>
      </c>
      <c r="B397" s="62">
        <v>787</v>
      </c>
      <c r="C397" s="19" t="s">
        <v>5302</v>
      </c>
      <c r="D397" s="19"/>
      <c r="E397" s="19"/>
      <c r="F397" s="19">
        <v>1</v>
      </c>
      <c r="G397" s="19">
        <v>26.07</v>
      </c>
      <c r="H397" s="44">
        <f t="shared" si="6"/>
        <v>0</v>
      </c>
      <c r="J397" t="s">
        <v>5307</v>
      </c>
      <c r="K397" t="s">
        <v>5308</v>
      </c>
    </row>
    <row r="398" spans="1:11" x14ac:dyDescent="0.3">
      <c r="A398" s="19" t="s">
        <v>5303</v>
      </c>
      <c r="B398" s="62">
        <v>788</v>
      </c>
      <c r="C398" s="19" t="s">
        <v>208</v>
      </c>
      <c r="D398" s="19">
        <v>16.989999999999998</v>
      </c>
      <c r="E398" s="19"/>
      <c r="F398" s="19">
        <v>1</v>
      </c>
      <c r="G398" s="19">
        <v>104.29</v>
      </c>
      <c r="H398" s="44">
        <f t="shared" si="6"/>
        <v>0.16291111324192153</v>
      </c>
      <c r="J398" t="s">
        <v>3574</v>
      </c>
      <c r="K398" t="s">
        <v>5309</v>
      </c>
    </row>
    <row r="399" spans="1:11" x14ac:dyDescent="0.3">
      <c r="A399" s="19" t="s">
        <v>5303</v>
      </c>
      <c r="B399" s="62">
        <v>789</v>
      </c>
      <c r="C399" s="19" t="s">
        <v>209</v>
      </c>
      <c r="D399" s="19">
        <v>8</v>
      </c>
      <c r="E399" s="19"/>
      <c r="F399" s="19">
        <v>1</v>
      </c>
      <c r="G399" s="19">
        <v>521.42999999999995</v>
      </c>
      <c r="H399" s="44">
        <f t="shared" si="6"/>
        <v>1.5342423719387072E-2</v>
      </c>
      <c r="J399" t="s">
        <v>5310</v>
      </c>
      <c r="K399" t="s">
        <v>5311</v>
      </c>
    </row>
    <row r="400" spans="1:11" x14ac:dyDescent="0.3">
      <c r="A400" s="19" t="s">
        <v>2529</v>
      </c>
      <c r="B400" s="62">
        <v>820</v>
      </c>
      <c r="C400" s="19" t="s">
        <v>5314</v>
      </c>
      <c r="D400" s="19">
        <v>10</v>
      </c>
      <c r="E400" s="19"/>
      <c r="F400" s="19">
        <v>1</v>
      </c>
      <c r="G400" s="19">
        <v>4.3499999999999996</v>
      </c>
      <c r="H400" s="44">
        <f t="shared" si="6"/>
        <v>2.298850574712644</v>
      </c>
      <c r="J400" t="s">
        <v>5321</v>
      </c>
    </row>
    <row r="401" spans="1:11" x14ac:dyDescent="0.3">
      <c r="A401" s="19" t="s">
        <v>5315</v>
      </c>
      <c r="B401" s="62">
        <v>821</v>
      </c>
      <c r="C401" s="19" t="s">
        <v>5316</v>
      </c>
      <c r="D401" s="19">
        <v>9.99</v>
      </c>
      <c r="E401" s="19"/>
      <c r="F401" s="19">
        <v>1</v>
      </c>
      <c r="G401" s="19">
        <v>52.14</v>
      </c>
      <c r="H401" s="44">
        <f t="shared" si="6"/>
        <v>0.19159953970080554</v>
      </c>
      <c r="J401" t="s">
        <v>5322</v>
      </c>
      <c r="K401" t="s">
        <v>5323</v>
      </c>
    </row>
    <row r="402" spans="1:11" x14ac:dyDescent="0.3">
      <c r="A402" s="19" t="s">
        <v>5315</v>
      </c>
      <c r="B402" s="62">
        <v>822</v>
      </c>
      <c r="C402" s="19" t="s">
        <v>423</v>
      </c>
      <c r="D402" s="19">
        <v>9.99</v>
      </c>
      <c r="E402" s="19"/>
      <c r="F402" s="19">
        <v>1</v>
      </c>
      <c r="G402" s="19">
        <v>260.70999999999998</v>
      </c>
      <c r="H402" s="44">
        <f t="shared" si="6"/>
        <v>3.8318438111311422E-2</v>
      </c>
      <c r="J402" t="s">
        <v>5324</v>
      </c>
      <c r="K402" t="s">
        <v>5325</v>
      </c>
    </row>
    <row r="403" spans="1:11" x14ac:dyDescent="0.3">
      <c r="A403" s="19" t="s">
        <v>2529</v>
      </c>
      <c r="B403" s="62">
        <v>823</v>
      </c>
      <c r="C403" s="19" t="s">
        <v>4859</v>
      </c>
      <c r="D403" s="19">
        <v>4.5</v>
      </c>
      <c r="E403" s="19"/>
      <c r="F403" s="19">
        <v>1</v>
      </c>
      <c r="G403" s="19">
        <v>52.14</v>
      </c>
      <c r="H403" s="44">
        <f t="shared" si="6"/>
        <v>8.6306098964326811E-2</v>
      </c>
      <c r="J403" t="s">
        <v>5326</v>
      </c>
      <c r="K403" t="s">
        <v>5327</v>
      </c>
    </row>
    <row r="404" spans="1:11" x14ac:dyDescent="0.3">
      <c r="A404" s="19" t="s">
        <v>2529</v>
      </c>
      <c r="B404" s="62">
        <v>824</v>
      </c>
      <c r="C404" s="19" t="s">
        <v>411</v>
      </c>
      <c r="D404" s="19">
        <v>3.99</v>
      </c>
      <c r="E404" s="19"/>
      <c r="F404" s="19">
        <v>1</v>
      </c>
      <c r="G404" s="19">
        <v>104.29</v>
      </c>
      <c r="H404" s="44">
        <f t="shared" si="6"/>
        <v>3.8258701697190527E-2</v>
      </c>
      <c r="J404" t="s">
        <v>5328</v>
      </c>
      <c r="K404" t="s">
        <v>5329</v>
      </c>
    </row>
    <row r="405" spans="1:11" x14ac:dyDescent="0.3">
      <c r="A405" s="19" t="s">
        <v>2529</v>
      </c>
      <c r="B405" s="62">
        <v>825</v>
      </c>
      <c r="C405" s="19" t="s">
        <v>5317</v>
      </c>
      <c r="D405" s="19">
        <v>7</v>
      </c>
      <c r="E405" s="19"/>
      <c r="F405" s="19">
        <v>1</v>
      </c>
      <c r="G405" s="19">
        <v>52.14</v>
      </c>
      <c r="H405" s="44">
        <f t="shared" si="6"/>
        <v>0.13425393172228614</v>
      </c>
      <c r="J405" t="s">
        <v>5330</v>
      </c>
      <c r="K405" t="s">
        <v>5331</v>
      </c>
    </row>
    <row r="406" spans="1:11" x14ac:dyDescent="0.3">
      <c r="A406" s="19" t="s">
        <v>2529</v>
      </c>
      <c r="B406" s="62">
        <v>826</v>
      </c>
      <c r="C406" s="19" t="s">
        <v>5318</v>
      </c>
      <c r="D406" s="19">
        <v>3</v>
      </c>
      <c r="E406" s="19"/>
      <c r="F406" s="19">
        <v>1</v>
      </c>
      <c r="G406" s="19">
        <v>52.14</v>
      </c>
      <c r="H406" s="44">
        <f t="shared" si="6"/>
        <v>5.7537399309551207E-2</v>
      </c>
      <c r="J406" t="s">
        <v>5332</v>
      </c>
      <c r="K406" t="s">
        <v>5333</v>
      </c>
    </row>
    <row r="407" spans="1:11" x14ac:dyDescent="0.3">
      <c r="A407" s="19" t="s">
        <v>2529</v>
      </c>
      <c r="B407" s="62">
        <v>827</v>
      </c>
      <c r="C407" s="19" t="s">
        <v>414</v>
      </c>
      <c r="D407" s="19"/>
      <c r="E407" s="19"/>
      <c r="F407" s="19">
        <v>1</v>
      </c>
      <c r="G407" s="19">
        <v>1</v>
      </c>
      <c r="H407" s="44">
        <f t="shared" si="6"/>
        <v>0</v>
      </c>
      <c r="J407" t="s">
        <v>5334</v>
      </c>
    </row>
    <row r="408" spans="1:11" x14ac:dyDescent="0.3">
      <c r="A408" s="19" t="s">
        <v>3604</v>
      </c>
      <c r="B408" s="62">
        <v>828</v>
      </c>
      <c r="C408" s="19" t="s">
        <v>412</v>
      </c>
      <c r="D408" s="172">
        <v>100</v>
      </c>
      <c r="E408" s="19"/>
      <c r="F408" s="19">
        <v>1</v>
      </c>
      <c r="G408" s="19">
        <v>52.14</v>
      </c>
      <c r="H408" s="44">
        <f t="shared" si="6"/>
        <v>1.9179133103183736</v>
      </c>
      <c r="J408" t="s">
        <v>5335</v>
      </c>
    </row>
    <row r="409" spans="1:11" x14ac:dyDescent="0.3">
      <c r="A409" s="19" t="s">
        <v>3604</v>
      </c>
      <c r="B409" s="62">
        <v>829</v>
      </c>
      <c r="C409" s="19" t="s">
        <v>3610</v>
      </c>
      <c r="D409" s="172">
        <v>80</v>
      </c>
      <c r="E409" s="19"/>
      <c r="F409" s="19">
        <v>1</v>
      </c>
      <c r="G409" s="19">
        <v>52.14</v>
      </c>
      <c r="H409" s="44">
        <f t="shared" si="6"/>
        <v>1.5343306482546988</v>
      </c>
      <c r="J409" t="s">
        <v>5336</v>
      </c>
    </row>
    <row r="410" spans="1:11" x14ac:dyDescent="0.3">
      <c r="A410" s="19" t="s">
        <v>3604</v>
      </c>
      <c r="B410" s="62">
        <v>830</v>
      </c>
      <c r="C410" s="19" t="s">
        <v>4856</v>
      </c>
      <c r="D410" s="172">
        <v>10</v>
      </c>
      <c r="E410" s="19"/>
      <c r="F410" s="19">
        <v>3</v>
      </c>
      <c r="G410" s="19">
        <v>52.14</v>
      </c>
      <c r="H410" s="44">
        <f t="shared" si="6"/>
        <v>0.57537399309551207</v>
      </c>
      <c r="J410" t="s">
        <v>5337</v>
      </c>
    </row>
    <row r="411" spans="1:11" x14ac:dyDescent="0.3">
      <c r="A411" s="19" t="s">
        <v>5319</v>
      </c>
      <c r="B411" s="62">
        <v>831</v>
      </c>
      <c r="C411" s="19" t="s">
        <v>5320</v>
      </c>
      <c r="D411" s="19"/>
      <c r="E411" s="19"/>
      <c r="F411" s="19">
        <v>1</v>
      </c>
      <c r="G411" s="19">
        <v>52.14</v>
      </c>
      <c r="H411" s="44">
        <f t="shared" si="6"/>
        <v>0</v>
      </c>
      <c r="J411" t="s">
        <v>5338</v>
      </c>
    </row>
    <row r="412" spans="1:11" x14ac:dyDescent="0.3">
      <c r="A412" s="19" t="s">
        <v>2529</v>
      </c>
      <c r="B412" s="62">
        <v>832</v>
      </c>
      <c r="C412" s="19" t="s">
        <v>424</v>
      </c>
      <c r="D412" s="19"/>
      <c r="E412" s="19"/>
      <c r="F412" s="19">
        <v>1</v>
      </c>
      <c r="G412" s="19">
        <v>52.14</v>
      </c>
      <c r="H412" s="44">
        <f t="shared" si="6"/>
        <v>0</v>
      </c>
      <c r="J412" t="s">
        <v>5339</v>
      </c>
      <c r="K412" t="s">
        <v>5340</v>
      </c>
    </row>
    <row r="413" spans="1:11" x14ac:dyDescent="0.3">
      <c r="A413" s="19" t="s">
        <v>3604</v>
      </c>
      <c r="B413" s="62">
        <v>856</v>
      </c>
      <c r="C413" s="19" t="s">
        <v>413</v>
      </c>
      <c r="D413" s="172">
        <v>61</v>
      </c>
      <c r="E413" s="19"/>
      <c r="F413" s="19">
        <v>1</v>
      </c>
      <c r="G413" s="19">
        <v>52.14</v>
      </c>
      <c r="H413" s="44">
        <f t="shared" si="6"/>
        <v>1.1699271192942078</v>
      </c>
      <c r="J413" t="s">
        <v>5352</v>
      </c>
    </row>
    <row r="414" spans="1:11" x14ac:dyDescent="0.3">
      <c r="A414" s="19" t="s">
        <v>3604</v>
      </c>
      <c r="B414" s="62">
        <v>857</v>
      </c>
      <c r="C414" s="19" t="s">
        <v>3614</v>
      </c>
      <c r="D414" s="172">
        <v>10</v>
      </c>
      <c r="E414" s="19"/>
      <c r="F414" s="19">
        <v>1</v>
      </c>
      <c r="G414" s="19">
        <v>1</v>
      </c>
      <c r="H414" s="44">
        <f t="shared" si="6"/>
        <v>10</v>
      </c>
      <c r="J414" t="s">
        <v>5353</v>
      </c>
    </row>
    <row r="415" spans="1:11" x14ac:dyDescent="0.3">
      <c r="A415" s="19" t="s">
        <v>3604</v>
      </c>
      <c r="B415" s="62">
        <v>858</v>
      </c>
      <c r="C415" s="19" t="s">
        <v>361</v>
      </c>
      <c r="D415" s="172">
        <v>35</v>
      </c>
      <c r="E415" s="19"/>
      <c r="F415" s="19">
        <v>1</v>
      </c>
      <c r="G415" s="19">
        <v>52.14</v>
      </c>
      <c r="H415" s="44">
        <f t="shared" si="6"/>
        <v>0.67126965861143073</v>
      </c>
      <c r="J415" t="s">
        <v>4894</v>
      </c>
    </row>
    <row r="416" spans="1:11" x14ac:dyDescent="0.3">
      <c r="A416" s="19" t="s">
        <v>3604</v>
      </c>
      <c r="B416" s="62">
        <v>859</v>
      </c>
      <c r="C416" s="19" t="s">
        <v>5345</v>
      </c>
      <c r="D416" s="172">
        <v>25</v>
      </c>
      <c r="E416" s="19"/>
      <c r="F416" s="19">
        <v>3</v>
      </c>
      <c r="G416" s="19">
        <v>52.14</v>
      </c>
      <c r="H416" s="44">
        <f t="shared" si="6"/>
        <v>1.4384349827387801</v>
      </c>
      <c r="J416" t="s">
        <v>5354</v>
      </c>
    </row>
    <row r="417" spans="1:10" x14ac:dyDescent="0.3">
      <c r="A417" s="19" t="s">
        <v>3604</v>
      </c>
      <c r="B417" s="62">
        <v>860</v>
      </c>
      <c r="C417" s="19" t="s">
        <v>5346</v>
      </c>
      <c r="D417" s="172">
        <v>35</v>
      </c>
      <c r="E417" s="19"/>
      <c r="F417" s="19">
        <v>1</v>
      </c>
      <c r="G417" s="19">
        <v>52.14</v>
      </c>
      <c r="H417" s="44">
        <f t="shared" si="6"/>
        <v>0.67126965861143073</v>
      </c>
      <c r="J417" t="s">
        <v>5355</v>
      </c>
    </row>
    <row r="418" spans="1:10" x14ac:dyDescent="0.3">
      <c r="A418" s="19" t="s">
        <v>5347</v>
      </c>
      <c r="B418" s="62">
        <v>861</v>
      </c>
      <c r="C418" s="19" t="s">
        <v>5348</v>
      </c>
      <c r="D418" s="172">
        <v>50</v>
      </c>
      <c r="E418" s="19"/>
      <c r="F418" s="19">
        <v>1</v>
      </c>
      <c r="G418" s="19">
        <v>52.14</v>
      </c>
      <c r="H418" s="44">
        <f t="shared" si="6"/>
        <v>0.95895665515918682</v>
      </c>
      <c r="J418" t="s">
        <v>5356</v>
      </c>
    </row>
    <row r="419" spans="1:10" x14ac:dyDescent="0.3">
      <c r="A419" s="19" t="s">
        <v>5347</v>
      </c>
      <c r="B419" s="62">
        <v>862</v>
      </c>
      <c r="C419" s="19" t="s">
        <v>5349</v>
      </c>
      <c r="D419" s="19">
        <v>15</v>
      </c>
      <c r="E419" s="19"/>
      <c r="F419" s="19">
        <v>1</v>
      </c>
      <c r="G419" s="19">
        <v>52.14</v>
      </c>
      <c r="H419" s="44">
        <f t="shared" si="6"/>
        <v>0.28768699654775604</v>
      </c>
      <c r="J419" t="s">
        <v>5357</v>
      </c>
    </row>
    <row r="420" spans="1:10" x14ac:dyDescent="0.3">
      <c r="A420" s="19" t="s">
        <v>3604</v>
      </c>
      <c r="B420" s="62">
        <v>863</v>
      </c>
      <c r="C420" s="19" t="s">
        <v>4884</v>
      </c>
      <c r="D420" s="172">
        <v>10</v>
      </c>
      <c r="E420" s="19"/>
      <c r="F420" s="19">
        <v>1</v>
      </c>
      <c r="G420" s="19">
        <v>52.14</v>
      </c>
      <c r="H420" s="44">
        <f t="shared" si="6"/>
        <v>0.19179133103183735</v>
      </c>
      <c r="J420" t="s">
        <v>5358</v>
      </c>
    </row>
    <row r="421" spans="1:10" x14ac:dyDescent="0.3">
      <c r="A421" s="19" t="s">
        <v>3604</v>
      </c>
      <c r="B421" s="62">
        <v>864</v>
      </c>
      <c r="C421" s="19" t="s">
        <v>5350</v>
      </c>
      <c r="D421" s="172">
        <v>120</v>
      </c>
      <c r="E421" s="19"/>
      <c r="F421" s="19">
        <v>1</v>
      </c>
      <c r="G421" s="19">
        <v>52.14</v>
      </c>
      <c r="H421" s="44">
        <f t="shared" si="6"/>
        <v>2.3014959723820483</v>
      </c>
      <c r="J421" t="s">
        <v>5359</v>
      </c>
    </row>
    <row r="422" spans="1:10" x14ac:dyDescent="0.3">
      <c r="A422" s="19" t="s">
        <v>3604</v>
      </c>
      <c r="B422" s="62">
        <v>865</v>
      </c>
      <c r="C422" s="19" t="s">
        <v>5351</v>
      </c>
      <c r="D422" s="172">
        <v>35</v>
      </c>
      <c r="E422" s="19"/>
      <c r="F422" s="19">
        <v>1</v>
      </c>
      <c r="G422" s="19">
        <v>365</v>
      </c>
      <c r="H422" s="44">
        <f t="shared" si="6"/>
        <v>9.5890410958904104E-2</v>
      </c>
      <c r="J422" t="s">
        <v>5360</v>
      </c>
    </row>
    <row r="423" spans="1:10" x14ac:dyDescent="0.3">
      <c r="A423" s="19" t="s">
        <v>364</v>
      </c>
      <c r="B423" s="62">
        <v>866</v>
      </c>
      <c r="C423" s="19" t="s">
        <v>363</v>
      </c>
      <c r="D423" s="172">
        <v>70</v>
      </c>
      <c r="E423" s="19"/>
      <c r="F423" s="19">
        <v>1</v>
      </c>
      <c r="G423" s="19">
        <v>52.14</v>
      </c>
      <c r="H423" s="44">
        <f t="shared" si="6"/>
        <v>1.3425393172228615</v>
      </c>
      <c r="J423" t="s">
        <v>5361</v>
      </c>
    </row>
  </sheetData>
  <autoFilter ref="A2:L42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zoomScale="80" zoomScaleNormal="80" workbookViewId="0">
      <selection activeCell="D5" sqref="D5:D11"/>
    </sheetView>
  </sheetViews>
  <sheetFormatPr defaultRowHeight="14" x14ac:dyDescent="0.3"/>
  <cols>
    <col min="2" max="2" width="26" bestFit="1" customWidth="1"/>
    <col min="3" max="12" width="14.08203125" customWidth="1"/>
  </cols>
  <sheetData>
    <row r="2" spans="2:12" s="15" customFormat="1" x14ac:dyDescent="0.3"/>
    <row r="3" spans="2:12" ht="17.5" x14ac:dyDescent="0.35">
      <c r="B3" s="63" t="s">
        <v>469</v>
      </c>
    </row>
    <row r="4" spans="2:12" ht="28" x14ac:dyDescent="0.3">
      <c r="B4" s="19"/>
      <c r="C4" s="24" t="s">
        <v>427</v>
      </c>
      <c r="D4" s="24" t="s">
        <v>428</v>
      </c>
      <c r="E4" s="24" t="s">
        <v>429</v>
      </c>
      <c r="F4" s="24" t="s">
        <v>450</v>
      </c>
      <c r="G4" s="24" t="s">
        <v>451</v>
      </c>
      <c r="H4" s="24" t="s">
        <v>452</v>
      </c>
      <c r="I4" s="24" t="s">
        <v>453</v>
      </c>
      <c r="J4" s="24" t="s">
        <v>545</v>
      </c>
      <c r="K4" s="24" t="s">
        <v>879</v>
      </c>
      <c r="L4" s="24" t="s">
        <v>571</v>
      </c>
    </row>
    <row r="5" spans="2:12" x14ac:dyDescent="0.3">
      <c r="B5" s="19" t="s">
        <v>449</v>
      </c>
      <c r="C5" s="20">
        <f>VLOOKUP(B5,'Single Male'!J:K,2,FALSE)</f>
        <v>50.275535372591683</v>
      </c>
      <c r="D5" s="20">
        <f>VLOOKUP(B5,'Single Female'!J:K,2,FALSE)</f>
        <v>55.047327868344908</v>
      </c>
      <c r="E5" s="20">
        <f>VLOOKUP(B5,Couple!J:K,2,FALSE)</f>
        <v>70.252893095143648</v>
      </c>
      <c r="F5" s="20">
        <f>VLOOKUP(B5,'Single +1'!J:K,2,FALSE)</f>
        <v>76.584187394349684</v>
      </c>
      <c r="G5" s="20">
        <f>VLOOKUP(B5,'Couple +1'!J:K,2,FALSE)</f>
        <v>95.524891511221739</v>
      </c>
      <c r="H5" s="20">
        <f>VLOOKUP(B5,'Couple +2'!J:K,2,FALSE)</f>
        <v>112.9706141019155</v>
      </c>
      <c r="I5" s="20">
        <f>VLOOKUP(B5,'Couple +3'!J:K,2,FALSE)</f>
        <v>132.94464187269324</v>
      </c>
      <c r="J5" s="20">
        <f>VLOOKUP(B5,'Male pensioner '!I4:'Male pensioner '!K396,2,FALSE)</f>
        <v>63.22645010224366</v>
      </c>
      <c r="K5" s="20">
        <f>VLOOKUP(B5,'Female pensioner'!I4:'Female pensioner'!K408,2,FALSE)</f>
        <v>60.741958217772812</v>
      </c>
      <c r="L5" s="20">
        <f>VLOOKUP(B5,'Partnered pensioner'!I4:'Partnered pensioner'!K487,2,FALSE)</f>
        <v>83.031150237426317</v>
      </c>
    </row>
    <row r="6" spans="2:12" x14ac:dyDescent="0.3">
      <c r="B6" s="19" t="s">
        <v>238</v>
      </c>
      <c r="C6" s="20">
        <f>VLOOKUP(B6,'Single Male'!J:K,2,FALSE)</f>
        <v>8.800373993095512</v>
      </c>
      <c r="D6" s="20">
        <f>VLOOKUP(B6,'Single Female'!J:K,2,FALSE)</f>
        <v>9.6003739930955128</v>
      </c>
      <c r="E6" s="20">
        <f>VLOOKUP(B6,Couple!J:K,2,FALSE)</f>
        <v>15.251495972382047</v>
      </c>
      <c r="F6" s="20">
        <f>VLOOKUP(B6,'Single +1'!J:K,2,FALSE)</f>
        <v>5.3413885692366705</v>
      </c>
      <c r="G6" s="20">
        <f>VLOOKUP(B6,'Couple +1'!J:K,2,FALSE)</f>
        <v>10.370705521472393</v>
      </c>
      <c r="H6" s="20">
        <f>VLOOKUP(B6,'Couple +2'!J:K,2,FALSE)</f>
        <v>10.370705521472393</v>
      </c>
      <c r="I6" s="20">
        <f>VLOOKUP(B6,'Couple +3'!J:K,2,FALSE)</f>
        <v>10.370705521472393</v>
      </c>
      <c r="J6" s="20">
        <f>VLOOKUP(B6,'Male pensioner '!I5:'Male pensioner '!K397,2,FALSE)</f>
        <v>8.9842307692307699</v>
      </c>
      <c r="K6" s="20">
        <f>VLOOKUP(B6,'Female pensioner'!I5:'Female pensioner'!K406,2,FALSE)</f>
        <v>8.9842307692307699</v>
      </c>
      <c r="L6" s="20">
        <f>VLOOKUP(B6,'Partnered pensioner'!I5:'Partnered pensioner'!K485,2,FALSE)</f>
        <v>15.352602737695777</v>
      </c>
    </row>
    <row r="7" spans="2:12" x14ac:dyDescent="0.3">
      <c r="B7" s="19" t="s">
        <v>10</v>
      </c>
      <c r="C7" s="20">
        <f>VLOOKUP(B7,'Single Male'!J:K,2,FALSE)</f>
        <v>11.131200877168318</v>
      </c>
      <c r="D7" s="20">
        <f>VLOOKUP(B7,'Single Female'!J:K,2,FALSE)</f>
        <v>15.381724042884679</v>
      </c>
      <c r="E7" s="20">
        <f>VLOOKUP(B7,Couple!J:K,2,FALSE)</f>
        <v>27.430011615856799</v>
      </c>
      <c r="F7" s="20">
        <f>VLOOKUP(B7,'Single +1'!J:K,2,FALSE)</f>
        <v>18.006351729601523</v>
      </c>
      <c r="G7" s="20">
        <f>VLOOKUP(B7,'Couple +1'!J:K,2,FALSE)</f>
        <v>28.067451306480336</v>
      </c>
      <c r="H7" s="20">
        <f>VLOOKUP(B7,'Couple +2'!J:K,2,FALSE)</f>
        <v>28.209662815541744</v>
      </c>
      <c r="I7" s="20">
        <f>VLOOKUP(B7,'Couple +3'!J:K,2,FALSE)</f>
        <v>27.241305350780021</v>
      </c>
      <c r="J7" s="20">
        <f>VLOOKUP(B7,'Male pensioner '!I6:'Male pensioner '!K398,2,FALSE)</f>
        <v>9.1924311886119874</v>
      </c>
      <c r="K7" s="20">
        <f>VLOOKUP(B7,'Female pensioner'!I6:'Female pensioner'!K407,2,FALSE)</f>
        <v>14.978053754287222</v>
      </c>
      <c r="L7" s="20">
        <f>VLOOKUP(B7,'Partnered pensioner'!I6:'Partnered pensioner'!K486,2,FALSE)</f>
        <v>22.693700888058729</v>
      </c>
    </row>
    <row r="8" spans="2:12" x14ac:dyDescent="0.3">
      <c r="B8" s="19" t="s">
        <v>11</v>
      </c>
      <c r="C8" s="20">
        <f>VLOOKUP(B8,'Single Male'!J:K,2,FALSE)</f>
        <v>182.90285708142696</v>
      </c>
      <c r="D8" s="20">
        <f>VLOOKUP(B8,'Single Female'!J:K,2,FALSE)</f>
        <v>189.91944957019419</v>
      </c>
      <c r="E8" s="20">
        <f>VLOOKUP(B8,Couple!J:K,2,FALSE)</f>
        <v>191.35244941821364</v>
      </c>
      <c r="F8" s="20">
        <f>VLOOKUP(B8,'Single +1'!J:K,2,FALSE)</f>
        <v>110.33866730460433</v>
      </c>
      <c r="G8" s="20">
        <f>VLOOKUP(B8,'Couple +1'!J:K,2,FALSE)</f>
        <v>110.64118614846669</v>
      </c>
      <c r="H8" s="20">
        <f>VLOOKUP(B8,'Couple +2'!J:K,2,FALSE)</f>
        <v>124.86925402387037</v>
      </c>
      <c r="I8" s="20">
        <f>VLOOKUP(B8,'Couple +3'!J:K,2,FALSE)</f>
        <v>115.77126870313063</v>
      </c>
      <c r="J8" s="20">
        <f>VLOOKUP(B8,'Male pensioner '!I7:'Male pensioner '!K399,2,FALSE)</f>
        <v>183.73990921877001</v>
      </c>
      <c r="K8" s="20">
        <f>VLOOKUP(B8,'Female pensioner'!I7:'Female pensioner'!K408,2,FALSE)</f>
        <v>210.1104727667811</v>
      </c>
      <c r="L8" s="20">
        <f>VLOOKUP(B8,'Partnered pensioner'!I7:'Partnered pensioner'!K487,2,FALSE)</f>
        <v>226.90509128226205</v>
      </c>
    </row>
    <row r="9" spans="2:12" x14ac:dyDescent="0.3">
      <c r="B9" s="19" t="s">
        <v>454</v>
      </c>
      <c r="C9" s="20">
        <f>VLOOKUP(B9,'Single Male'!J:K,2,FALSE)</f>
        <v>23.687643249346721</v>
      </c>
      <c r="D9" s="20">
        <f>VLOOKUP(B9,'Single Female'!J:K,2,FALSE)</f>
        <v>23.677653108867386</v>
      </c>
      <c r="E9" s="20">
        <f>VLOOKUP(B9,Couple!J:K,2,FALSE)</f>
        <v>31.526937147643025</v>
      </c>
      <c r="F9" s="20">
        <f>VLOOKUP(B9,'Single +1'!J:K,2,FALSE)</f>
        <v>266.63624527431631</v>
      </c>
      <c r="G9" s="20">
        <f>VLOOKUP(B9,'Couple +1'!J:K,2,FALSE)</f>
        <v>273.05454347878322</v>
      </c>
      <c r="H9" s="20">
        <f>VLOOKUP(B9,'Couple +2'!J:K,2,FALSE)</f>
        <v>378.88848699981185</v>
      </c>
      <c r="I9" s="20">
        <f>VLOOKUP(B9,'Couple +3'!J:K,2,FALSE)</f>
        <v>379.13108741942074</v>
      </c>
      <c r="J9" s="20">
        <f>VLOOKUP(B9,'Male pensioner '!I8:'Male pensioner '!K400,2,FALSE)</f>
        <v>29.151844910554569</v>
      </c>
      <c r="K9" s="20">
        <f>VLOOKUP(B9,'Female pensioner'!I8:'Female pensioner'!K409,2,FALSE)</f>
        <v>30.227990806695114</v>
      </c>
      <c r="L9" s="20">
        <f>VLOOKUP(B9,'Partnered pensioner'!I8:'Partnered pensioner'!K488,2,FALSE)</f>
        <v>37.437907758015527</v>
      </c>
    </row>
    <row r="10" spans="2:12" x14ac:dyDescent="0.3">
      <c r="B10" s="19" t="s">
        <v>13</v>
      </c>
      <c r="C10" s="20">
        <f>VLOOKUP(B10,'Single Male'!J:K,2,FALSE)</f>
        <v>15.932118984093597</v>
      </c>
      <c r="D10" s="20">
        <f>VLOOKUP(B10,'Single Female'!J:K,2,FALSE)</f>
        <v>24.479680242201493</v>
      </c>
      <c r="E10" s="20">
        <f>VLOOKUP(B10,Couple!J:K,2,FALSE)</f>
        <v>35.596392879908102</v>
      </c>
      <c r="F10" s="20">
        <f>VLOOKUP(B10,'Single +1'!J:K,2,FALSE)</f>
        <v>18.495725944752611</v>
      </c>
      <c r="G10" s="20">
        <f>VLOOKUP(B10,'Couple +1'!J:K,2,FALSE)</f>
        <v>30.086797864024931</v>
      </c>
      <c r="H10" s="20">
        <f>VLOOKUP(B10,'Couple +2'!J:K,2,FALSE)</f>
        <v>29.726139415173208</v>
      </c>
      <c r="I10" s="20">
        <f>VLOOKUP(B10,'Couple +3'!J:K,2,FALSE)</f>
        <v>29.814321686662602</v>
      </c>
      <c r="J10" s="20">
        <f>VLOOKUP(B10,'Male pensioner '!I9:'Male pensioner '!K401,2,FALSE)</f>
        <v>18.571326027947251</v>
      </c>
      <c r="K10" s="20">
        <f>VLOOKUP(B10,'Female pensioner'!I9:'Female pensioner'!K410,2,FALSE)</f>
        <v>23.818328767785591</v>
      </c>
      <c r="L10" s="20">
        <f>VLOOKUP(B10,'Partnered pensioner'!I9:'Partnered pensioner'!K489,2,FALSE)</f>
        <v>42.949347952030351</v>
      </c>
    </row>
    <row r="11" spans="2:12" x14ac:dyDescent="0.3">
      <c r="B11" s="19" t="s">
        <v>14</v>
      </c>
      <c r="C11" s="20">
        <f>VLOOKUP(B11,'Single Male'!J:K,2,FALSE)</f>
        <v>20.578082194310753</v>
      </c>
      <c r="D11" s="20">
        <f>VLOOKUP(B11,'Single Female'!J:K,2,FALSE)</f>
        <v>20.578082194310753</v>
      </c>
      <c r="E11" s="20">
        <f>VLOOKUP(B11,Couple!J:K,2,FALSE)</f>
        <v>40.379746835443044</v>
      </c>
      <c r="F11" s="20">
        <f>VLOOKUP(B11,'Single +1'!J:K,2,FALSE)</f>
        <v>38.071952748678179</v>
      </c>
      <c r="G11" s="20">
        <f>VLOOKUP(B11,'Couple +1'!J:K,2,FALSE)</f>
        <v>45.763744079710023</v>
      </c>
      <c r="H11" s="20">
        <f>VLOOKUP(B11,'Couple +2'!J:K,2,FALSE)</f>
        <v>45.763744079710023</v>
      </c>
      <c r="I11" s="20">
        <f>VLOOKUP(B11,'Couple +3'!J:K,2,FALSE)</f>
        <v>45.763744079710023</v>
      </c>
      <c r="J11" s="20">
        <f>VLOOKUP(B11,'Male pensioner '!I10:'Male pensioner '!K402,2,FALSE)</f>
        <v>13.203698632770163</v>
      </c>
      <c r="K11" s="20">
        <f>VLOOKUP(B11,'Female pensioner'!I10:'Female pensioner'!K411,2,FALSE)</f>
        <v>13.203698632770163</v>
      </c>
      <c r="L11" s="20">
        <f>VLOOKUP(B11,'Partnered pensioner'!I10:'Partnered pensioner'!K490,2,FALSE)</f>
        <v>16.407397265540325</v>
      </c>
    </row>
    <row r="12" spans="2:12" x14ac:dyDescent="0.3">
      <c r="B12" s="19" t="s">
        <v>15</v>
      </c>
      <c r="C12" s="20">
        <f>VLOOKUP(B12,'Single Male'!J:K,2,FALSE)</f>
        <v>46.665443352033556</v>
      </c>
      <c r="D12" s="20">
        <f>VLOOKUP(B12,'Single Female'!J:K,2,FALSE)</f>
        <v>46.665687688690412</v>
      </c>
      <c r="E12" s="20">
        <f>VLOOKUP(B12,Couple!J:K,2,FALSE)</f>
        <v>75.169034108506537</v>
      </c>
      <c r="F12" s="20">
        <f>VLOOKUP(B12,'Single +1'!J:K,2,FALSE)</f>
        <v>50.969939539490795</v>
      </c>
      <c r="G12" s="20">
        <f>VLOOKUP(B12,'Couple +1'!J:K,2,FALSE)</f>
        <v>62.65577584955669</v>
      </c>
      <c r="H12" s="20">
        <f>VLOOKUP(B12,'Couple +2'!J:K,2,FALSE)</f>
        <v>73.74288171042744</v>
      </c>
      <c r="I12" s="20">
        <f>VLOOKUP(B12,'Couple +3'!J:K,2,FALSE)</f>
        <v>79.098794166481753</v>
      </c>
      <c r="J12" s="20">
        <f>VLOOKUP(B12,'Male pensioner '!I11:'Male pensioner '!K403,2,FALSE)</f>
        <v>49.648859409618744</v>
      </c>
      <c r="K12" s="20">
        <f>VLOOKUP(B12,'Female pensioner'!I11:'Female pensioner'!K412,2,FALSE)</f>
        <v>49.648615070080965</v>
      </c>
      <c r="L12" s="20">
        <f>VLOOKUP(B12,'Partnered pensioner'!I11:'Partnered pensioner'!K491,2,FALSE)</f>
        <v>99.948450691060515</v>
      </c>
    </row>
    <row r="13" spans="2:12" s="15" customFormat="1" x14ac:dyDescent="0.3">
      <c r="B13" s="19" t="s">
        <v>455</v>
      </c>
      <c r="C13" s="20"/>
      <c r="D13" s="20"/>
      <c r="E13" s="20"/>
      <c r="F13" s="20">
        <f>+Child!H422</f>
        <v>209.23961771338651</v>
      </c>
      <c r="G13" s="20">
        <f>+F13</f>
        <v>209.23961771338651</v>
      </c>
      <c r="H13" s="20">
        <f>+G13*2</f>
        <v>418.47923542677302</v>
      </c>
      <c r="I13" s="20">
        <f>+G13*3</f>
        <v>627.71885314015958</v>
      </c>
      <c r="J13" s="20"/>
      <c r="K13" s="20"/>
      <c r="L13" s="20"/>
    </row>
    <row r="14" spans="2:12" s="184" customFormat="1" x14ac:dyDescent="0.3">
      <c r="B14" s="195"/>
      <c r="C14" s="190">
        <f>SUM(C5:C12)</f>
        <v>359.97325510406711</v>
      </c>
      <c r="D14" s="190">
        <f>SUM(D5:D12)</f>
        <v>385.34997870858933</v>
      </c>
      <c r="E14" s="190">
        <f>SUM(E5:E12)</f>
        <v>486.95896107309682</v>
      </c>
      <c r="F14" s="190">
        <f t="shared" ref="F14:L14" si="0">SUM(F5:F13)</f>
        <v>793.68407621841675</v>
      </c>
      <c r="G14" s="190">
        <f t="shared" si="0"/>
        <v>865.40471347310245</v>
      </c>
      <c r="H14" s="190">
        <f t="shared" si="0"/>
        <v>1223.0207240946957</v>
      </c>
      <c r="I14" s="190">
        <f t="shared" si="0"/>
        <v>1447.8547219405109</v>
      </c>
      <c r="J14" s="190">
        <f t="shared" si="0"/>
        <v>375.7187502597472</v>
      </c>
      <c r="K14" s="190">
        <f t="shared" si="0"/>
        <v>411.71334878540375</v>
      </c>
      <c r="L14" s="190">
        <f t="shared" si="0"/>
        <v>544.72564881208962</v>
      </c>
    </row>
    <row r="16" spans="2:12" x14ac:dyDescent="0.3">
      <c r="B16" s="191"/>
      <c r="C16" s="191"/>
      <c r="D16" s="191"/>
      <c r="E16" s="191"/>
      <c r="F16" s="191"/>
      <c r="G16" s="191"/>
      <c r="H16" s="191"/>
      <c r="I16" s="191"/>
      <c r="J16" s="191"/>
      <c r="K16" s="191"/>
      <c r="L16" s="191"/>
    </row>
    <row r="17" spans="2:12" x14ac:dyDescent="0.3">
      <c r="B17" s="191"/>
      <c r="C17" s="189"/>
      <c r="D17" s="189"/>
      <c r="E17" s="189"/>
      <c r="F17" s="189"/>
      <c r="G17" s="189"/>
      <c r="H17" s="189"/>
      <c r="I17" s="189"/>
      <c r="J17" s="189"/>
      <c r="K17" s="189"/>
      <c r="L17" s="189"/>
    </row>
    <row r="18" spans="2:12" x14ac:dyDescent="0.3">
      <c r="B18" s="191"/>
      <c r="C18" s="23"/>
      <c r="D18" s="23"/>
      <c r="E18" s="23"/>
      <c r="F18" s="23"/>
      <c r="G18" s="23"/>
      <c r="H18" s="23"/>
      <c r="I18" s="23"/>
      <c r="J18" s="23"/>
      <c r="K18" s="23"/>
      <c r="L18" s="23"/>
    </row>
    <row r="19" spans="2:12" x14ac:dyDescent="0.3">
      <c r="B19" s="191"/>
    </row>
    <row r="20" spans="2:12" x14ac:dyDescent="0.3">
      <c r="B20" s="191"/>
    </row>
    <row r="21" spans="2:12" x14ac:dyDescent="0.3">
      <c r="B21" s="191"/>
    </row>
    <row r="22" spans="2:12" x14ac:dyDescent="0.3">
      <c r="B22" s="191"/>
    </row>
    <row r="23" spans="2:12" x14ac:dyDescent="0.3">
      <c r="B23" s="191"/>
    </row>
    <row r="24" spans="2:12" x14ac:dyDescent="0.3">
      <c r="B24" s="191"/>
    </row>
    <row r="25" spans="2:12" x14ac:dyDescent="0.3">
      <c r="B25" s="19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80" zoomScaleNormal="80" workbookViewId="0">
      <pane xSplit="1" ySplit="3" topLeftCell="B4" activePane="bottomRight" state="frozen"/>
      <selection pane="topRight" activeCell="B1" sqref="B1"/>
      <selection pane="bottomLeft" activeCell="A4" sqref="A4"/>
      <selection pane="bottomRight" activeCell="C18" sqref="C18"/>
    </sheetView>
  </sheetViews>
  <sheetFormatPr defaultRowHeight="14" x14ac:dyDescent="0.3"/>
  <cols>
    <col min="1" max="1" width="26.33203125" bestFit="1" customWidth="1"/>
    <col min="2" max="2" width="9.5" bestFit="1" customWidth="1"/>
    <col min="4" max="4" width="9.5" bestFit="1" customWidth="1"/>
    <col min="6" max="6" width="9.5" bestFit="1" customWidth="1"/>
    <col min="7" max="7" width="8.58203125" bestFit="1" customWidth="1"/>
    <col min="8" max="8" width="9.5" bestFit="1" customWidth="1"/>
    <col min="10" max="10" width="9.5" bestFit="1" customWidth="1"/>
    <col min="12" max="12" width="12.5" customWidth="1"/>
    <col min="14" max="14" width="11.33203125" bestFit="1" customWidth="1"/>
    <col min="16" max="16" width="10.58203125" customWidth="1"/>
    <col min="18" max="18" width="10.08203125" customWidth="1"/>
    <col min="20" max="21" width="10.33203125" customWidth="1"/>
  </cols>
  <sheetData>
    <row r="1" spans="1:21" s="15" customFormat="1" x14ac:dyDescent="0.3"/>
    <row r="2" spans="1:21" s="15" customFormat="1" ht="18" thickBot="1" x14ac:dyDescent="0.4">
      <c r="A2" s="63" t="s">
        <v>470</v>
      </c>
    </row>
    <row r="3" spans="1:21" ht="28.5" customHeight="1" thickBot="1" x14ac:dyDescent="0.35">
      <c r="A3" s="29" t="s">
        <v>8</v>
      </c>
      <c r="B3" s="225" t="s">
        <v>427</v>
      </c>
      <c r="C3" s="226"/>
      <c r="D3" s="225" t="s">
        <v>428</v>
      </c>
      <c r="E3" s="226"/>
      <c r="F3" s="225" t="s">
        <v>429</v>
      </c>
      <c r="G3" s="226"/>
      <c r="H3" s="225" t="s">
        <v>450</v>
      </c>
      <c r="I3" s="226"/>
      <c r="J3" s="225" t="s">
        <v>451</v>
      </c>
      <c r="K3" s="226"/>
      <c r="L3" s="225" t="s">
        <v>452</v>
      </c>
      <c r="M3" s="226"/>
      <c r="N3" s="225" t="s">
        <v>453</v>
      </c>
      <c r="O3" s="226"/>
      <c r="P3" s="225" t="s">
        <v>545</v>
      </c>
      <c r="Q3" s="226"/>
      <c r="R3" s="225" t="s">
        <v>879</v>
      </c>
      <c r="S3" s="226"/>
      <c r="T3" s="225" t="s">
        <v>571</v>
      </c>
      <c r="U3" s="226"/>
    </row>
    <row r="4" spans="1:21" ht="14.5" thickBot="1" x14ac:dyDescent="0.35">
      <c r="A4" s="30"/>
      <c r="B4" s="32" t="s">
        <v>463</v>
      </c>
      <c r="C4" s="36" t="s">
        <v>464</v>
      </c>
      <c r="D4" s="32" t="s">
        <v>463</v>
      </c>
      <c r="E4" s="36" t="s">
        <v>464</v>
      </c>
      <c r="F4" s="32" t="s">
        <v>463</v>
      </c>
      <c r="G4" s="36" t="s">
        <v>464</v>
      </c>
      <c r="H4" s="32" t="s">
        <v>463</v>
      </c>
      <c r="I4" s="36" t="s">
        <v>464</v>
      </c>
      <c r="J4" s="32" t="s">
        <v>463</v>
      </c>
      <c r="K4" s="36" t="s">
        <v>464</v>
      </c>
      <c r="L4" s="32" t="s">
        <v>463</v>
      </c>
      <c r="M4" s="206" t="s">
        <v>464</v>
      </c>
      <c r="N4" s="32" t="s">
        <v>463</v>
      </c>
      <c r="O4" s="36" t="s">
        <v>464</v>
      </c>
      <c r="P4" s="32" t="s">
        <v>463</v>
      </c>
      <c r="Q4" s="36" t="s">
        <v>464</v>
      </c>
      <c r="R4" s="32" t="s">
        <v>463</v>
      </c>
      <c r="S4" s="36" t="s">
        <v>464</v>
      </c>
      <c r="T4" s="32" t="s">
        <v>463</v>
      </c>
      <c r="U4" s="36" t="s">
        <v>464</v>
      </c>
    </row>
    <row r="5" spans="1:21" ht="14.5" thickBot="1" x14ac:dyDescent="0.35">
      <c r="A5" s="31" t="s">
        <v>449</v>
      </c>
      <c r="B5" s="33">
        <f>+Comparison!C5</f>
        <v>50.275535372591683</v>
      </c>
      <c r="C5" s="202">
        <v>53.02</v>
      </c>
      <c r="D5" s="33">
        <f>+Comparison!D5</f>
        <v>55.047327868344908</v>
      </c>
      <c r="E5" s="202">
        <v>45.55</v>
      </c>
      <c r="F5" s="33">
        <f>+Comparison!E5</f>
        <v>70.252893095143648</v>
      </c>
      <c r="G5" s="205">
        <v>81.59061913301943</v>
      </c>
      <c r="H5" s="33">
        <f>+Comparison!F5</f>
        <v>76.584187394349684</v>
      </c>
      <c r="I5" s="205">
        <v>58.15</v>
      </c>
      <c r="J5" s="33">
        <f>+Comparison!G5</f>
        <v>95.524891511221739</v>
      </c>
      <c r="K5" s="205">
        <v>90.28</v>
      </c>
      <c r="L5" s="33">
        <f>+Comparison!H5</f>
        <v>112.9706141019155</v>
      </c>
      <c r="M5" s="205">
        <v>112.39</v>
      </c>
      <c r="N5" s="33">
        <f>+Comparison!I5</f>
        <v>132.94464187269324</v>
      </c>
      <c r="O5" s="205">
        <v>144.74</v>
      </c>
      <c r="P5" s="33">
        <f>Comparison!J5</f>
        <v>63.22645010224366</v>
      </c>
      <c r="Q5" s="207">
        <v>48.95</v>
      </c>
      <c r="R5" s="33">
        <f>Comparison!K5</f>
        <v>60.741958217772812</v>
      </c>
      <c r="S5" s="207">
        <v>43.49</v>
      </c>
      <c r="T5" s="33">
        <f>Comparison!L5</f>
        <v>83.031150237426317</v>
      </c>
      <c r="U5" s="205">
        <v>73.931044097271496</v>
      </c>
    </row>
    <row r="6" spans="1:21" ht="14.5" thickBot="1" x14ac:dyDescent="0.35">
      <c r="A6" s="31" t="s">
        <v>238</v>
      </c>
      <c r="B6" s="33">
        <f>+Comparison!C6</f>
        <v>8.800373993095512</v>
      </c>
      <c r="C6" s="202">
        <v>6.02</v>
      </c>
      <c r="D6" s="33">
        <f>+Comparison!D6</f>
        <v>9.6003739930955128</v>
      </c>
      <c r="E6" s="202">
        <v>5.69</v>
      </c>
      <c r="F6" s="33">
        <f>+Comparison!E6</f>
        <v>15.251495972382047</v>
      </c>
      <c r="G6" s="205">
        <v>11.71568493150685</v>
      </c>
      <c r="H6" s="33">
        <f>+Comparison!F6</f>
        <v>5.3413885692366705</v>
      </c>
      <c r="I6" s="205">
        <v>5.36</v>
      </c>
      <c r="J6" s="33">
        <f>+Comparison!G6</f>
        <v>10.370705521472393</v>
      </c>
      <c r="K6" s="205">
        <v>10.39</v>
      </c>
      <c r="L6" s="33">
        <f>+Comparison!H6</f>
        <v>10.370705521472393</v>
      </c>
      <c r="M6" s="205">
        <v>10.39</v>
      </c>
      <c r="N6" s="33">
        <f>+Comparison!I6</f>
        <v>10.370705521472393</v>
      </c>
      <c r="O6" s="205">
        <v>10.39</v>
      </c>
      <c r="P6" s="33">
        <f>Comparison!J6</f>
        <v>8.9842307692307699</v>
      </c>
      <c r="Q6" s="207">
        <v>7.75</v>
      </c>
      <c r="R6" s="33">
        <f>Comparison!K6</f>
        <v>8.9842307692307699</v>
      </c>
      <c r="S6" s="207">
        <v>7.75</v>
      </c>
      <c r="T6" s="33">
        <f>Comparison!L6</f>
        <v>15.352602737695777</v>
      </c>
      <c r="U6" s="205">
        <v>11.937972602739727</v>
      </c>
    </row>
    <row r="7" spans="1:21" ht="14.5" thickBot="1" x14ac:dyDescent="0.35">
      <c r="A7" s="31" t="s">
        <v>10</v>
      </c>
      <c r="B7" s="33">
        <f>+Comparison!C7</f>
        <v>11.131200877168318</v>
      </c>
      <c r="C7" s="202">
        <v>8.06</v>
      </c>
      <c r="D7" s="33">
        <f>+Comparison!D7</f>
        <v>15.381724042884679</v>
      </c>
      <c r="E7" s="202">
        <v>8.76</v>
      </c>
      <c r="F7" s="33">
        <f>+Comparison!E7</f>
        <v>27.430011615856799</v>
      </c>
      <c r="G7" s="205">
        <v>16.826107762557079</v>
      </c>
      <c r="H7" s="33">
        <f>+Comparison!F7</f>
        <v>18.006351729601523</v>
      </c>
      <c r="I7" s="205">
        <v>22.48</v>
      </c>
      <c r="J7" s="33">
        <f>+Comparison!G7</f>
        <v>28.067451306480336</v>
      </c>
      <c r="K7" s="205">
        <v>32.299999999999997</v>
      </c>
      <c r="L7" s="33">
        <f>+Comparison!H7</f>
        <v>28.209662815541744</v>
      </c>
      <c r="M7" s="205">
        <v>44.72</v>
      </c>
      <c r="N7" s="33">
        <f>+Comparison!I7</f>
        <v>27.241305350780021</v>
      </c>
      <c r="O7" s="205">
        <v>60.01</v>
      </c>
      <c r="P7" s="33">
        <f>Comparison!J7</f>
        <v>9.1924311886119874</v>
      </c>
      <c r="Q7" s="207">
        <v>6.04</v>
      </c>
      <c r="R7" s="33">
        <f>Comparison!K7</f>
        <v>14.978053754287222</v>
      </c>
      <c r="S7" s="207">
        <v>8.9700000000000006</v>
      </c>
      <c r="T7" s="33">
        <f>Comparison!L7</f>
        <v>22.693700888058729</v>
      </c>
      <c r="U7" s="205">
        <v>14.731368949771689</v>
      </c>
    </row>
    <row r="8" spans="1:21" ht="14.5" thickBot="1" x14ac:dyDescent="0.35">
      <c r="A8" s="31" t="s">
        <v>11</v>
      </c>
      <c r="B8" s="33">
        <f>+Comparison!C8</f>
        <v>182.90285708142696</v>
      </c>
      <c r="C8" s="202">
        <v>129.49</v>
      </c>
      <c r="D8" s="33">
        <f>+Comparison!D8</f>
        <v>189.91944957019419</v>
      </c>
      <c r="E8" s="202">
        <v>129.52000000000001</v>
      </c>
      <c r="F8" s="33">
        <f>+Comparison!E8</f>
        <v>191.35244941821364</v>
      </c>
      <c r="G8" s="205">
        <v>148.99567089330159</v>
      </c>
      <c r="H8" s="33">
        <f>+Comparison!F8</f>
        <v>110.33866730460433</v>
      </c>
      <c r="I8" s="205">
        <v>135.55000000000001</v>
      </c>
      <c r="J8" s="33">
        <f>+Comparison!G8</f>
        <v>110.64118614846669</v>
      </c>
      <c r="K8" s="205">
        <v>143.9</v>
      </c>
      <c r="L8" s="33">
        <f>+Comparison!H8</f>
        <v>124.86925402387037</v>
      </c>
      <c r="M8" s="205">
        <v>152.62</v>
      </c>
      <c r="N8" s="33">
        <f>+Comparison!I8</f>
        <v>115.77126870313063</v>
      </c>
      <c r="O8" s="205">
        <v>155.06</v>
      </c>
      <c r="P8" s="33">
        <f>Comparison!J8</f>
        <v>183.73990921877001</v>
      </c>
      <c r="Q8" s="207">
        <v>113.92</v>
      </c>
      <c r="R8" s="33">
        <f>Comparison!K8</f>
        <v>210.1104727667811</v>
      </c>
      <c r="S8" s="207">
        <v>113.92</v>
      </c>
      <c r="T8" s="33">
        <f>Comparison!L8</f>
        <v>226.90509128226205</v>
      </c>
      <c r="U8" s="205">
        <v>132.01</v>
      </c>
    </row>
    <row r="9" spans="1:21" ht="14.5" thickBot="1" x14ac:dyDescent="0.35">
      <c r="A9" s="31" t="s">
        <v>454</v>
      </c>
      <c r="B9" s="33">
        <f>+Comparison!C9</f>
        <v>23.687643249346721</v>
      </c>
      <c r="C9" s="202">
        <v>16.52</v>
      </c>
      <c r="D9" s="33">
        <f>+Comparison!D9</f>
        <v>23.677653108867386</v>
      </c>
      <c r="E9" s="202">
        <v>16.52</v>
      </c>
      <c r="F9" s="33">
        <f>+Comparison!E9</f>
        <v>31.526937147643025</v>
      </c>
      <c r="G9" s="205">
        <v>21.039967572049449</v>
      </c>
      <c r="H9" s="33">
        <f>+Comparison!F9</f>
        <v>266.63624527431631</v>
      </c>
      <c r="I9" s="205">
        <v>289.20999999999998</v>
      </c>
      <c r="J9" s="33">
        <f>+Comparison!G9</f>
        <v>273.05454347878322</v>
      </c>
      <c r="K9" s="205">
        <v>287.19</v>
      </c>
      <c r="L9" s="33">
        <f>+Comparison!H9</f>
        <v>378.88848699981185</v>
      </c>
      <c r="M9" s="205">
        <v>230.06</v>
      </c>
      <c r="N9" s="33">
        <f>+Comparison!I9</f>
        <v>379.13108741942074</v>
      </c>
      <c r="O9" s="205">
        <v>262.85000000000002</v>
      </c>
      <c r="P9" s="33">
        <f>Comparison!J9</f>
        <v>29.151844910554569</v>
      </c>
      <c r="Q9" s="207">
        <v>22.61</v>
      </c>
      <c r="R9" s="33">
        <f>Comparison!K9</f>
        <v>30.227990806695114</v>
      </c>
      <c r="S9" s="207">
        <v>22.61</v>
      </c>
      <c r="T9" s="33">
        <f>Comparison!L9</f>
        <v>37.437907758015527</v>
      </c>
      <c r="U9" s="205">
        <v>26.38</v>
      </c>
    </row>
    <row r="10" spans="1:21" ht="14.5" thickBot="1" x14ac:dyDescent="0.35">
      <c r="A10" s="31" t="s">
        <v>13</v>
      </c>
      <c r="B10" s="33">
        <f>+Comparison!C10</f>
        <v>15.932118984093597</v>
      </c>
      <c r="C10" s="202">
        <v>14.02</v>
      </c>
      <c r="D10" s="33">
        <f>+Comparison!D10</f>
        <v>24.479680242201493</v>
      </c>
      <c r="E10" s="202">
        <v>18.45</v>
      </c>
      <c r="F10" s="33">
        <f>+Comparison!E10</f>
        <v>35.596392879908102</v>
      </c>
      <c r="G10" s="205">
        <v>28.674525114155255</v>
      </c>
      <c r="H10" s="33">
        <f>+Comparison!F10</f>
        <v>18.495725944752611</v>
      </c>
      <c r="I10" s="205">
        <v>30.68</v>
      </c>
      <c r="J10" s="33">
        <f>+Comparison!G10</f>
        <v>30.086797864024931</v>
      </c>
      <c r="K10" s="205">
        <v>40.46</v>
      </c>
      <c r="L10" s="33">
        <f>+Comparison!H10</f>
        <v>29.726139415173208</v>
      </c>
      <c r="M10" s="205">
        <v>41.1</v>
      </c>
      <c r="N10" s="33">
        <f>+Comparison!I10</f>
        <v>29.814321686662602</v>
      </c>
      <c r="O10" s="205">
        <v>52.8</v>
      </c>
      <c r="P10" s="33">
        <f>Comparison!J10</f>
        <v>18.571326027947251</v>
      </c>
      <c r="Q10" s="207">
        <v>14.31</v>
      </c>
      <c r="R10" s="33">
        <f>Comparison!K10</f>
        <v>23.818328767785591</v>
      </c>
      <c r="S10" s="207">
        <v>18.57</v>
      </c>
      <c r="T10" s="33">
        <f>Comparison!L10</f>
        <v>42.949347952030351</v>
      </c>
      <c r="U10" s="205">
        <v>34.42530410958905</v>
      </c>
    </row>
    <row r="11" spans="1:21" ht="14.5" thickBot="1" x14ac:dyDescent="0.35">
      <c r="A11" s="31" t="s">
        <v>14</v>
      </c>
      <c r="B11" s="33">
        <f>+Comparison!C11</f>
        <v>20.578082194310753</v>
      </c>
      <c r="C11" s="202">
        <v>37.08</v>
      </c>
      <c r="D11" s="33">
        <f>+Comparison!D11</f>
        <v>20.578082194310753</v>
      </c>
      <c r="E11" s="202">
        <v>37.08</v>
      </c>
      <c r="F11" s="33">
        <f>+Comparison!E11</f>
        <v>40.379746835443044</v>
      </c>
      <c r="G11" s="205">
        <v>74.204109589041096</v>
      </c>
      <c r="H11" s="33">
        <f>+Comparison!F11</f>
        <v>38.071952748678179</v>
      </c>
      <c r="I11" s="205">
        <v>66.66</v>
      </c>
      <c r="J11" s="33">
        <f>+Comparison!G11</f>
        <v>45.763744079710023</v>
      </c>
      <c r="K11" s="205">
        <v>92.08</v>
      </c>
      <c r="L11" s="33">
        <f>+Comparison!H11</f>
        <v>45.763744079710023</v>
      </c>
      <c r="M11" s="205">
        <v>96.31</v>
      </c>
      <c r="N11" s="33">
        <f>+Comparison!I11</f>
        <v>45.763744079710023</v>
      </c>
      <c r="O11" s="205">
        <v>126.19</v>
      </c>
      <c r="P11" s="33">
        <f>Comparison!J11</f>
        <v>13.203698632770163</v>
      </c>
      <c r="Q11" s="207">
        <v>13.2</v>
      </c>
      <c r="R11" s="33">
        <f>Comparison!K11</f>
        <v>13.203698632770163</v>
      </c>
      <c r="S11" s="207">
        <v>13.2</v>
      </c>
      <c r="T11" s="33">
        <f>Comparison!L11</f>
        <v>16.407397265540325</v>
      </c>
      <c r="U11" s="205">
        <v>16.407397260273971</v>
      </c>
    </row>
    <row r="12" spans="1:21" ht="14.5" thickBot="1" x14ac:dyDescent="0.35">
      <c r="A12" s="31" t="s">
        <v>15</v>
      </c>
      <c r="B12" s="33">
        <f>+Comparison!C12</f>
        <v>46.665443352033556</v>
      </c>
      <c r="C12" s="202">
        <v>41.83</v>
      </c>
      <c r="D12" s="33">
        <f>+Comparison!D12</f>
        <v>46.665687688690412</v>
      </c>
      <c r="E12" s="202">
        <v>41.83</v>
      </c>
      <c r="F12" s="33">
        <f>+Comparison!E12</f>
        <v>75.169034108506537</v>
      </c>
      <c r="G12" s="205">
        <v>70.153599859501227</v>
      </c>
      <c r="H12" s="33">
        <f>+Comparison!F12</f>
        <v>50.969939539490795</v>
      </c>
      <c r="I12" s="205">
        <v>50.07</v>
      </c>
      <c r="J12" s="33">
        <f>+Comparison!G12</f>
        <v>62.65577584955669</v>
      </c>
      <c r="K12" s="205">
        <v>61.61</v>
      </c>
      <c r="L12" s="33">
        <f>+Comparison!H12</f>
        <v>73.74288171042744</v>
      </c>
      <c r="M12" s="205">
        <v>96.58</v>
      </c>
      <c r="N12" s="33">
        <f>+Comparison!I12</f>
        <v>79.098794166481753</v>
      </c>
      <c r="O12" s="205">
        <v>134.22</v>
      </c>
      <c r="P12" s="33">
        <f>Comparison!J12</f>
        <v>49.648859409618744</v>
      </c>
      <c r="Q12" s="207">
        <v>44.81</v>
      </c>
      <c r="R12" s="33">
        <f>Comparison!K12</f>
        <v>49.648615070080965</v>
      </c>
      <c r="S12" s="207">
        <v>44.81</v>
      </c>
      <c r="T12" s="33">
        <f>Comparison!L12</f>
        <v>99.948450691060515</v>
      </c>
      <c r="U12" s="205">
        <v>76.214624657534259</v>
      </c>
    </row>
    <row r="13" spans="1:21" ht="15" thickBot="1" x14ac:dyDescent="0.4">
      <c r="A13" s="31" t="s">
        <v>455</v>
      </c>
      <c r="B13" s="33"/>
      <c r="C13" s="203"/>
      <c r="D13" s="34"/>
      <c r="E13" s="38"/>
      <c r="F13" s="33"/>
      <c r="G13" s="38"/>
      <c r="H13" s="33">
        <f>+Comparison!F13</f>
        <v>209.23961771338651</v>
      </c>
      <c r="I13" s="205"/>
      <c r="J13" s="33">
        <f>+Comparison!G13</f>
        <v>209.23961771338651</v>
      </c>
      <c r="K13" s="205"/>
      <c r="L13" s="33">
        <f>+Comparison!H13</f>
        <v>418.47923542677302</v>
      </c>
      <c r="M13" s="205"/>
      <c r="N13" s="33">
        <f>+Comparison!I13</f>
        <v>627.71885314015958</v>
      </c>
      <c r="O13" s="205"/>
      <c r="P13" s="33">
        <f>Comparison!J13</f>
        <v>0</v>
      </c>
      <c r="Q13" s="38"/>
      <c r="R13" s="33"/>
      <c r="S13" s="38"/>
      <c r="T13" s="33"/>
      <c r="U13" s="38"/>
    </row>
    <row r="14" spans="1:21" ht="14.5" thickBot="1" x14ac:dyDescent="0.35">
      <c r="A14" s="30" t="s">
        <v>465</v>
      </c>
      <c r="B14" s="35">
        <f>+Comparison!C14</f>
        <v>359.97325510406711</v>
      </c>
      <c r="C14" s="204">
        <v>306.04000000000002</v>
      </c>
      <c r="D14" s="35">
        <f>+Comparison!D14</f>
        <v>385.34997870858933</v>
      </c>
      <c r="E14" s="39">
        <v>303.39</v>
      </c>
      <c r="F14" s="35">
        <f>+Comparison!E14</f>
        <v>486.95896107309682</v>
      </c>
      <c r="G14" s="39">
        <v>453.2</v>
      </c>
      <c r="H14" s="35">
        <f>+Comparison!F14</f>
        <v>793.68407621841675</v>
      </c>
      <c r="I14" s="39">
        <v>658.15</v>
      </c>
      <c r="J14" s="35">
        <f>+Comparison!G14</f>
        <v>865.40471347310245</v>
      </c>
      <c r="K14" s="39">
        <v>758.21</v>
      </c>
      <c r="L14" s="35">
        <f>+Comparison!H14</f>
        <v>1223.0207240946957</v>
      </c>
      <c r="M14" s="204">
        <v>784.18</v>
      </c>
      <c r="N14" s="35">
        <f>+Comparison!I14</f>
        <v>1447.8547219405109</v>
      </c>
      <c r="O14" s="39">
        <v>946.26</v>
      </c>
      <c r="P14" s="35">
        <f>Comparison!J14</f>
        <v>375.7187502597472</v>
      </c>
      <c r="Q14" s="39">
        <v>271.58</v>
      </c>
      <c r="R14" s="35">
        <f>Comparison!K14</f>
        <v>411.71334878540375</v>
      </c>
      <c r="S14" s="95">
        <v>273.31</v>
      </c>
      <c r="T14" s="35">
        <f>Comparison!L14</f>
        <v>544.72564881208962</v>
      </c>
      <c r="U14" s="39">
        <v>386.04</v>
      </c>
    </row>
    <row r="15" spans="1:21" x14ac:dyDescent="0.3">
      <c r="M15" s="201"/>
    </row>
    <row r="16" spans="1:21" x14ac:dyDescent="0.3">
      <c r="B16" s="42">
        <f>+B5/C5-1</f>
        <v>-5.1762818321545057E-2</v>
      </c>
      <c r="D16" s="42">
        <f>+D5/E5-1</f>
        <v>0.20850335605587067</v>
      </c>
      <c r="F16" s="42">
        <f>+F5/G5-1</f>
        <v>-0.13895869596713784</v>
      </c>
      <c r="H16" s="75">
        <f>+H5/I5-1</f>
        <v>0.31701096120979688</v>
      </c>
      <c r="J16" s="75">
        <f>+J5/K5-1</f>
        <v>5.8095829765415719E-2</v>
      </c>
      <c r="L16" s="75">
        <f>+L5/M5-1</f>
        <v>5.1660655032965686E-3</v>
      </c>
      <c r="N16" s="75">
        <f>+N5/O5-1</f>
        <v>-8.1493423568514411E-2</v>
      </c>
      <c r="P16" s="75">
        <f>+P5/Q5-1</f>
        <v>0.29165373038291431</v>
      </c>
      <c r="R16" s="75">
        <f>+R5/S5-1</f>
        <v>0.39668793326679253</v>
      </c>
      <c r="T16" s="75">
        <f>+T5/U5-1</f>
        <v>0.12308910622419678</v>
      </c>
    </row>
    <row r="17" spans="1:20" x14ac:dyDescent="0.3">
      <c r="B17" s="42">
        <f t="shared" ref="B17:D25" si="0">+B6/C6-1</f>
        <v>0.46185614503247718</v>
      </c>
      <c r="D17" s="42">
        <f t="shared" si="0"/>
        <v>0.6872362026529899</v>
      </c>
      <c r="F17" s="42">
        <f t="shared" ref="F17" si="1">+F6/G6-1</f>
        <v>0.30180147908948829</v>
      </c>
      <c r="H17" s="75">
        <f t="shared" ref="H17:H25" si="2">+H6/I6-1</f>
        <v>-3.4722818588301951E-3</v>
      </c>
      <c r="J17" s="75">
        <f t="shared" ref="J17:J25" si="3">+J6/K6-1</f>
        <v>-1.8570239198851812E-3</v>
      </c>
      <c r="L17" s="75">
        <f t="shared" ref="L17:L25" si="4">+L6/M6-1</f>
        <v>-1.8570239198851812E-3</v>
      </c>
      <c r="N17" s="75">
        <f t="shared" ref="N17:N25" si="5">+N6/O6-1</f>
        <v>-1.8570239198851812E-3</v>
      </c>
      <c r="P17" s="75">
        <f t="shared" ref="P17:P25" si="6">+P6/Q6-1</f>
        <v>0.15925558312655097</v>
      </c>
      <c r="R17" s="75">
        <f t="shared" ref="R17:R25" si="7">+R6/S6-1</f>
        <v>0.15925558312655097</v>
      </c>
      <c r="T17" s="75">
        <f t="shared" ref="T17:T25" si="8">+T6/U6-1</f>
        <v>0.28603099107233709</v>
      </c>
    </row>
    <row r="18" spans="1:20" x14ac:dyDescent="0.3">
      <c r="B18" s="42">
        <f t="shared" si="0"/>
        <v>0.38104229245264487</v>
      </c>
      <c r="D18" s="42">
        <f t="shared" si="0"/>
        <v>0.75590457110555698</v>
      </c>
      <c r="F18" s="42">
        <f t="shared" ref="F18" si="9">+F7/G7-1</f>
        <v>0.63020539288928434</v>
      </c>
      <c r="H18" s="75">
        <f t="shared" si="2"/>
        <v>-0.19900570597857992</v>
      </c>
      <c r="J18" s="75">
        <f t="shared" si="3"/>
        <v>-0.13103865924209479</v>
      </c>
      <c r="L18" s="75">
        <f t="shared" si="4"/>
        <v>-0.36919358641454059</v>
      </c>
      <c r="N18" s="75">
        <f t="shared" si="5"/>
        <v>-0.54605390183669344</v>
      </c>
      <c r="P18" s="75">
        <f t="shared" si="6"/>
        <v>0.52192569347880591</v>
      </c>
      <c r="R18" s="75">
        <f t="shared" si="7"/>
        <v>0.66979417550582165</v>
      </c>
      <c r="T18" s="75">
        <f t="shared" si="8"/>
        <v>0.54050183424470144</v>
      </c>
    </row>
    <row r="19" spans="1:20" x14ac:dyDescent="0.3">
      <c r="B19" s="42">
        <f t="shared" si="0"/>
        <v>0.41248634706484633</v>
      </c>
      <c r="D19" s="42">
        <f>+D8/E8-1</f>
        <v>0.46633299544621809</v>
      </c>
      <c r="F19" s="42">
        <f t="shared" ref="F19" si="10">+F8/G8-1</f>
        <v>0.28428194101857152</v>
      </c>
      <c r="H19" s="75">
        <f t="shared" si="2"/>
        <v>-0.18599286385389657</v>
      </c>
      <c r="J19" s="75">
        <f t="shared" si="3"/>
        <v>-0.23112448819689591</v>
      </c>
      <c r="L19" s="75">
        <f t="shared" si="4"/>
        <v>-0.18182902618352537</v>
      </c>
      <c r="N19" s="75">
        <f t="shared" si="5"/>
        <v>-0.25337760413304122</v>
      </c>
      <c r="P19" s="75">
        <f t="shared" si="6"/>
        <v>0.61288543906925907</v>
      </c>
      <c r="R19" s="75">
        <f>+R8/S8-1</f>
        <v>0.84436861628143522</v>
      </c>
      <c r="T19" s="75">
        <f t="shared" si="8"/>
        <v>0.71884774852103672</v>
      </c>
    </row>
    <row r="20" spans="1:20" x14ac:dyDescent="0.3">
      <c r="B20" s="42">
        <f t="shared" si="0"/>
        <v>0.43387671000888139</v>
      </c>
      <c r="D20" s="42">
        <f>+D9/E9-1</f>
        <v>0.43327197995565281</v>
      </c>
      <c r="F20" s="42">
        <f t="shared" ref="F20" si="11">+F9/G9-1</f>
        <v>0.49843088111623302</v>
      </c>
      <c r="H20" s="75">
        <f t="shared" si="2"/>
        <v>-7.8053161113667113E-2</v>
      </c>
      <c r="J20" s="75">
        <f t="shared" si="3"/>
        <v>-4.9219877158733882E-2</v>
      </c>
      <c r="L20" s="75">
        <f>+L9/M9-1</f>
        <v>0.64691161870734515</v>
      </c>
      <c r="N20" s="75">
        <f t="shared" si="5"/>
        <v>0.44238572349028238</v>
      </c>
      <c r="P20" s="75">
        <f t="shared" si="6"/>
        <v>0.28933414022797743</v>
      </c>
      <c r="R20" s="75">
        <f t="shared" si="7"/>
        <v>0.33693015509487467</v>
      </c>
      <c r="T20" s="75">
        <f t="shared" si="8"/>
        <v>0.41917770121362885</v>
      </c>
    </row>
    <row r="21" spans="1:20" x14ac:dyDescent="0.3">
      <c r="B21" s="42">
        <f t="shared" si="0"/>
        <v>0.13638509159012813</v>
      </c>
      <c r="D21" s="42">
        <f>+D10/E10-1</f>
        <v>0.32681193724669333</v>
      </c>
      <c r="F21" s="42">
        <f t="shared" ref="F21" si="12">+F10/G10-1</f>
        <v>0.24139432957290197</v>
      </c>
      <c r="H21" s="75">
        <f t="shared" si="2"/>
        <v>-0.3971406145778158</v>
      </c>
      <c r="J21" s="75">
        <f t="shared" si="3"/>
        <v>-0.25638166426038234</v>
      </c>
      <c r="L21" s="75">
        <f t="shared" si="4"/>
        <v>-0.27673626727072487</v>
      </c>
      <c r="N21" s="75">
        <f t="shared" si="5"/>
        <v>-0.43533481654048101</v>
      </c>
      <c r="P21" s="75">
        <f t="shared" si="6"/>
        <v>0.29778658476221165</v>
      </c>
      <c r="R21" s="75">
        <f t="shared" si="7"/>
        <v>0.28262405857757633</v>
      </c>
      <c r="T21" s="75">
        <f t="shared" si="8"/>
        <v>0.24760983418783966</v>
      </c>
    </row>
    <row r="22" spans="1:20" x14ac:dyDescent="0.3">
      <c r="B22" s="42">
        <f t="shared" si="0"/>
        <v>-0.44503553952775743</v>
      </c>
      <c r="D22" s="42">
        <f>+D11/E11-1</f>
        <v>-0.44503553952775743</v>
      </c>
      <c r="F22" s="42">
        <f t="shared" ref="F22" si="13">+F11/G11-1</f>
        <v>-0.45582869925836877</v>
      </c>
      <c r="H22" s="75">
        <f t="shared" si="2"/>
        <v>-0.42886359512934025</v>
      </c>
      <c r="J22" s="75">
        <f t="shared" si="3"/>
        <v>-0.50300017289628562</v>
      </c>
      <c r="L22" s="75">
        <f t="shared" si="4"/>
        <v>-0.52482873969774668</v>
      </c>
      <c r="N22" s="75">
        <f t="shared" si="5"/>
        <v>-0.63734254632134069</v>
      </c>
      <c r="P22" s="75">
        <f t="shared" si="6"/>
        <v>2.8019945228519028E-4</v>
      </c>
      <c r="R22" s="75">
        <f t="shared" si="7"/>
        <v>2.8019945228519028E-4</v>
      </c>
      <c r="T22" s="75">
        <f t="shared" si="8"/>
        <v>3.2097435820332976E-10</v>
      </c>
    </row>
    <row r="23" spans="1:20" x14ac:dyDescent="0.3">
      <c r="B23" s="42">
        <f t="shared" si="0"/>
        <v>0.11559749825564336</v>
      </c>
      <c r="D23" s="42">
        <f>+D12/E12-1</f>
        <v>0.11560333943797296</v>
      </c>
      <c r="F23" s="42">
        <f t="shared" ref="F23" si="14">+F12/G12-1</f>
        <v>7.1492186559918069E-2</v>
      </c>
      <c r="H23" s="75">
        <f t="shared" si="2"/>
        <v>1.7973627711020512E-2</v>
      </c>
      <c r="J23" s="75">
        <f t="shared" si="3"/>
        <v>1.6974125134826989E-2</v>
      </c>
      <c r="L23" s="75">
        <f t="shared" si="4"/>
        <v>-0.2364580481421884</v>
      </c>
      <c r="N23" s="75">
        <f t="shared" si="5"/>
        <v>-0.410678034819835</v>
      </c>
      <c r="P23" s="75">
        <f t="shared" si="6"/>
        <v>0.10798615062751038</v>
      </c>
      <c r="R23" s="75">
        <f t="shared" si="7"/>
        <v>0.10798069783711139</v>
      </c>
      <c r="T23" s="75">
        <f>T12/U12-1</f>
        <v>0.31140776642504964</v>
      </c>
    </row>
    <row r="24" spans="1:20" x14ac:dyDescent="0.3">
      <c r="B24" s="42"/>
      <c r="D24" s="42"/>
      <c r="F24" s="42"/>
      <c r="H24" s="75"/>
      <c r="J24" s="75"/>
      <c r="L24" s="75"/>
      <c r="N24" s="75"/>
      <c r="P24" s="75"/>
      <c r="R24" s="75"/>
      <c r="T24" s="75"/>
    </row>
    <row r="25" spans="1:20" x14ac:dyDescent="0.3">
      <c r="B25" s="42">
        <f t="shared" si="0"/>
        <v>0.1762294311334045</v>
      </c>
      <c r="D25" s="42">
        <f t="shared" si="0"/>
        <v>0.27014726493486707</v>
      </c>
      <c r="F25" s="42">
        <f t="shared" ref="F25" si="15">+F14/G14-1</f>
        <v>7.4490205368704432E-2</v>
      </c>
      <c r="H25" s="75">
        <f t="shared" si="2"/>
        <v>0.20593189427701408</v>
      </c>
      <c r="J25" s="75">
        <f t="shared" si="3"/>
        <v>0.1413786595707025</v>
      </c>
      <c r="L25" s="75">
        <f t="shared" si="4"/>
        <v>0.55961733797686208</v>
      </c>
      <c r="N25" s="75">
        <f t="shared" si="5"/>
        <v>0.53008129049152553</v>
      </c>
      <c r="P25" s="75">
        <f t="shared" si="6"/>
        <v>0.38345515229305249</v>
      </c>
      <c r="R25" s="75">
        <f t="shared" si="7"/>
        <v>0.50639694407597147</v>
      </c>
      <c r="T25" s="75">
        <f t="shared" si="8"/>
        <v>0.41106012022611549</v>
      </c>
    </row>
    <row r="26" spans="1:20" ht="14.5" thickBot="1" x14ac:dyDescent="0.35">
      <c r="A26" s="197" t="s">
        <v>7040</v>
      </c>
      <c r="B26" s="42"/>
    </row>
    <row r="27" spans="1:20" ht="14.5" thickBot="1" x14ac:dyDescent="0.35">
      <c r="A27" s="29" t="s">
        <v>8</v>
      </c>
      <c r="B27" s="225" t="s">
        <v>545</v>
      </c>
      <c r="C27" s="226"/>
      <c r="D27" s="225" t="s">
        <v>879</v>
      </c>
      <c r="E27" s="226"/>
      <c r="F27" s="225" t="s">
        <v>571</v>
      </c>
      <c r="G27" s="226"/>
    </row>
    <row r="28" spans="1:20" ht="14.5" thickBot="1" x14ac:dyDescent="0.35">
      <c r="A28" s="30"/>
      <c r="B28" s="32" t="s">
        <v>463</v>
      </c>
      <c r="C28" s="36" t="s">
        <v>464</v>
      </c>
      <c r="D28" s="32" t="s">
        <v>463</v>
      </c>
      <c r="E28" s="36" t="s">
        <v>464</v>
      </c>
      <c r="F28" s="32" t="s">
        <v>463</v>
      </c>
      <c r="G28" s="36" t="s">
        <v>464</v>
      </c>
    </row>
    <row r="29" spans="1:20" ht="14.5" thickBot="1" x14ac:dyDescent="0.35">
      <c r="A29" s="31" t="s">
        <v>449</v>
      </c>
      <c r="B29" s="33">
        <v>71.173261074875754</v>
      </c>
      <c r="C29" s="96">
        <v>48.95</v>
      </c>
      <c r="D29" s="33">
        <v>65.207888542237669</v>
      </c>
      <c r="E29" s="96">
        <v>43.49</v>
      </c>
      <c r="F29" s="33">
        <v>98.327028199208314</v>
      </c>
      <c r="G29" s="94">
        <v>73.931044097271496</v>
      </c>
    </row>
    <row r="30" spans="1:20" ht="14.5" thickBot="1" x14ac:dyDescent="0.35">
      <c r="A30" s="31" t="s">
        <v>238</v>
      </c>
      <c r="B30" s="33">
        <v>8.2692307692307701</v>
      </c>
      <c r="C30" s="96">
        <v>7.75</v>
      </c>
      <c r="D30" s="33">
        <v>8.2692307692307701</v>
      </c>
      <c r="E30" s="96">
        <v>7.75</v>
      </c>
      <c r="F30" s="33">
        <v>12.020737327188941</v>
      </c>
      <c r="G30" s="94">
        <v>11.937972602739727</v>
      </c>
    </row>
    <row r="31" spans="1:20" ht="14.5" thickBot="1" x14ac:dyDescent="0.35">
      <c r="A31" s="31" t="s">
        <v>10</v>
      </c>
      <c r="B31" s="33">
        <v>9.9800997444438551</v>
      </c>
      <c r="C31" s="96">
        <v>6.04</v>
      </c>
      <c r="D31" s="33">
        <v>16.446457341312559</v>
      </c>
      <c r="E31" s="96">
        <v>8.9700000000000006</v>
      </c>
      <c r="F31" s="33">
        <v>24.225615801921297</v>
      </c>
      <c r="G31" s="94">
        <v>14.731368949771689</v>
      </c>
    </row>
    <row r="32" spans="1:20" ht="14.5" thickBot="1" x14ac:dyDescent="0.35">
      <c r="A32" s="31" t="s">
        <v>11</v>
      </c>
      <c r="B32" s="33">
        <v>164.45194257767548</v>
      </c>
      <c r="C32" s="96">
        <v>113.92</v>
      </c>
      <c r="D32" s="33">
        <v>164.45194257767548</v>
      </c>
      <c r="E32" s="96">
        <v>113.92</v>
      </c>
      <c r="F32" s="33">
        <v>214.44124257767547</v>
      </c>
      <c r="G32" s="94">
        <v>132.0426987837665</v>
      </c>
    </row>
    <row r="33" spans="1:7" ht="14.5" thickBot="1" x14ac:dyDescent="0.35">
      <c r="A33" s="31" t="s">
        <v>454</v>
      </c>
      <c r="B33" s="33">
        <v>35.435443300397992</v>
      </c>
      <c r="C33" s="96">
        <v>22.61</v>
      </c>
      <c r="D33" s="33">
        <v>27.221751415019909</v>
      </c>
      <c r="E33" s="96">
        <v>22.61</v>
      </c>
      <c r="F33" s="33">
        <v>35.124006817366151</v>
      </c>
      <c r="G33" s="94">
        <v>26.345780751411528</v>
      </c>
    </row>
    <row r="34" spans="1:7" ht="14.5" thickBot="1" x14ac:dyDescent="0.35">
      <c r="A34" s="31" t="s">
        <v>13</v>
      </c>
      <c r="B34" s="33">
        <v>20.552587811098395</v>
      </c>
      <c r="C34" s="96">
        <v>14.61</v>
      </c>
      <c r="D34" s="33">
        <v>26.252903357317216</v>
      </c>
      <c r="E34" s="96">
        <v>18.57</v>
      </c>
      <c r="F34" s="33">
        <v>49.58246105698106</v>
      </c>
      <c r="G34" s="94">
        <v>34.42530410958905</v>
      </c>
    </row>
    <row r="35" spans="1:7" ht="14.5" thickBot="1" x14ac:dyDescent="0.35">
      <c r="A35" s="31" t="s">
        <v>14</v>
      </c>
      <c r="B35" s="33">
        <v>9.497123130034522</v>
      </c>
      <c r="C35" s="96">
        <v>13.2</v>
      </c>
      <c r="D35" s="33">
        <v>9.497123130034522</v>
      </c>
      <c r="E35" s="96">
        <v>13.2</v>
      </c>
      <c r="F35" s="33">
        <v>11.994246260069044</v>
      </c>
      <c r="G35" s="94">
        <v>16.407397260273971</v>
      </c>
    </row>
    <row r="36" spans="1:7" ht="14.5" thickBot="1" x14ac:dyDescent="0.35">
      <c r="A36" s="31" t="s">
        <v>15</v>
      </c>
      <c r="B36" s="33">
        <v>44.942134182375092</v>
      </c>
      <c r="C36" s="96">
        <v>44.81</v>
      </c>
      <c r="D36" s="33">
        <v>44.948531121076478</v>
      </c>
      <c r="E36" s="96">
        <v>44.81</v>
      </c>
      <c r="F36" s="33">
        <v>63.735054332862553</v>
      </c>
      <c r="G36" s="94">
        <v>76.214624657534259</v>
      </c>
    </row>
    <row r="37" spans="1:7" ht="14.5" thickBot="1" x14ac:dyDescent="0.35">
      <c r="A37" s="30" t="s">
        <v>465</v>
      </c>
      <c r="B37" s="35">
        <v>364.30182259013191</v>
      </c>
      <c r="C37" s="39">
        <v>271.89</v>
      </c>
      <c r="D37" s="35">
        <v>362.29582825390463</v>
      </c>
      <c r="E37" s="95">
        <v>273.32</v>
      </c>
      <c r="F37" s="35">
        <v>509.45039237327279</v>
      </c>
      <c r="G37" s="39">
        <v>386.04</v>
      </c>
    </row>
  </sheetData>
  <mergeCells count="13">
    <mergeCell ref="T3:U3"/>
    <mergeCell ref="N3:O3"/>
    <mergeCell ref="B3:C3"/>
    <mergeCell ref="D3:E3"/>
    <mergeCell ref="F3:G3"/>
    <mergeCell ref="H3:I3"/>
    <mergeCell ref="J3:K3"/>
    <mergeCell ref="L3:M3"/>
    <mergeCell ref="B27:C27"/>
    <mergeCell ref="D27:E27"/>
    <mergeCell ref="F27:G27"/>
    <mergeCell ref="P3:Q3"/>
    <mergeCell ref="R3:S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80" zoomScaleNormal="80" workbookViewId="0">
      <selection activeCell="I22" sqref="I22"/>
    </sheetView>
  </sheetViews>
  <sheetFormatPr defaultRowHeight="14" x14ac:dyDescent="0.3"/>
  <cols>
    <col min="1" max="1" width="26.33203125" bestFit="1" customWidth="1"/>
    <col min="2" max="2" width="9.5" bestFit="1" customWidth="1"/>
    <col min="4" max="4" width="9.5" bestFit="1" customWidth="1"/>
    <col min="21" max="21" width="10.5" customWidth="1"/>
  </cols>
  <sheetData>
    <row r="1" spans="1:21" s="15" customFormat="1" x14ac:dyDescent="0.3"/>
    <row r="2" spans="1:21" s="15" customFormat="1" ht="18" thickBot="1" x14ac:dyDescent="0.4">
      <c r="A2" s="63" t="s">
        <v>471</v>
      </c>
    </row>
    <row r="3" spans="1:21" ht="30" customHeight="1" thickBot="1" x14ac:dyDescent="0.35">
      <c r="A3" s="29" t="s">
        <v>8</v>
      </c>
      <c r="B3" s="225" t="s">
        <v>427</v>
      </c>
      <c r="C3" s="226"/>
      <c r="D3" s="225" t="s">
        <v>428</v>
      </c>
      <c r="E3" s="226"/>
      <c r="F3" s="225" t="s">
        <v>429</v>
      </c>
      <c r="G3" s="226"/>
      <c r="H3" s="225" t="s">
        <v>450</v>
      </c>
      <c r="I3" s="226"/>
      <c r="J3" s="225" t="s">
        <v>451</v>
      </c>
      <c r="K3" s="226"/>
      <c r="L3" s="225" t="s">
        <v>452</v>
      </c>
      <c r="M3" s="226"/>
      <c r="N3" s="225" t="s">
        <v>453</v>
      </c>
      <c r="O3" s="226"/>
      <c r="P3" s="225" t="s">
        <v>545</v>
      </c>
      <c r="Q3" s="226"/>
      <c r="R3" s="225" t="s">
        <v>879</v>
      </c>
      <c r="S3" s="226"/>
      <c r="T3" s="225" t="s">
        <v>571</v>
      </c>
      <c r="U3" s="226"/>
    </row>
    <row r="4" spans="1:21" ht="14.5" thickBot="1" x14ac:dyDescent="0.35">
      <c r="A4" s="30"/>
      <c r="B4" s="32" t="s">
        <v>463</v>
      </c>
      <c r="C4" s="36" t="s">
        <v>464</v>
      </c>
      <c r="D4" s="32" t="s">
        <v>463</v>
      </c>
      <c r="E4" s="36" t="s">
        <v>464</v>
      </c>
      <c r="F4" s="32" t="s">
        <v>463</v>
      </c>
      <c r="G4" s="36" t="s">
        <v>464</v>
      </c>
      <c r="H4" s="32" t="s">
        <v>463</v>
      </c>
      <c r="I4" s="36" t="s">
        <v>464</v>
      </c>
      <c r="J4" s="32" t="s">
        <v>463</v>
      </c>
      <c r="K4" s="36" t="s">
        <v>464</v>
      </c>
      <c r="L4" s="32" t="s">
        <v>463</v>
      </c>
      <c r="M4" s="36" t="s">
        <v>464</v>
      </c>
      <c r="N4" s="32" t="s">
        <v>463</v>
      </c>
      <c r="O4" s="36" t="s">
        <v>464</v>
      </c>
      <c r="P4" s="32" t="s">
        <v>463</v>
      </c>
      <c r="Q4" s="36" t="s">
        <v>464</v>
      </c>
      <c r="R4" s="32" t="s">
        <v>463</v>
      </c>
      <c r="S4" s="36" t="s">
        <v>464</v>
      </c>
      <c r="T4" s="32" t="s">
        <v>463</v>
      </c>
      <c r="U4" s="36" t="s">
        <v>464</v>
      </c>
    </row>
    <row r="5" spans="1:21" ht="14.5" thickBot="1" x14ac:dyDescent="0.35">
      <c r="A5" s="31" t="s">
        <v>449</v>
      </c>
      <c r="B5" s="58">
        <f>VLOOKUP($A5,'Single Male'!J:L,3,FALSE)</f>
        <v>71</v>
      </c>
      <c r="C5" s="37">
        <v>71</v>
      </c>
      <c r="D5" s="58">
        <f>VLOOKUP(A5,'Single Female'!J:L,3,FALSE)</f>
        <v>68</v>
      </c>
      <c r="E5" s="37">
        <v>68</v>
      </c>
      <c r="F5" s="58">
        <f>VLOOKUP(A5,Couple!J:L,3,FALSE)</f>
        <v>74</v>
      </c>
      <c r="G5" s="37">
        <v>74</v>
      </c>
      <c r="H5" s="58">
        <f>VLOOKUP(A5,'Single +1'!J:L,3,FALSE)</f>
        <v>87</v>
      </c>
      <c r="I5" s="37">
        <v>91</v>
      </c>
      <c r="J5" s="58">
        <f>VLOOKUP(A5,'Couple +1'!J:L,3,FALSE)</f>
        <v>98</v>
      </c>
      <c r="K5" s="37">
        <v>91</v>
      </c>
      <c r="L5" s="58">
        <f>VLOOKUP(A5,'Couple +2'!J:L,3,FALSE)</f>
        <v>102</v>
      </c>
      <c r="M5" s="37">
        <v>103</v>
      </c>
      <c r="N5" s="58">
        <f>VLOOKUP(A5,'Couple +3'!J:L,3,FALSE)</f>
        <v>110</v>
      </c>
      <c r="O5" s="37">
        <v>112</v>
      </c>
      <c r="P5" s="58">
        <f>VLOOKUP(A5,'Male pensioner '!I4:'Male pensioner '!K396,3,FALSE)</f>
        <v>72</v>
      </c>
      <c r="Q5" s="37">
        <v>72</v>
      </c>
      <c r="R5" s="58">
        <f>VLOOKUP(A5,'Female pensioner'!I4:'Female pensioner'!K408,3,FALSE)</f>
        <v>68</v>
      </c>
      <c r="S5" s="37">
        <v>68</v>
      </c>
      <c r="T5" s="58">
        <f>VLOOKUP(A5,'Partnered pensioner'!I4:'Partnered pensioner'!K487,3,FALSE)</f>
        <v>71</v>
      </c>
      <c r="U5" s="37">
        <v>71</v>
      </c>
    </row>
    <row r="6" spans="1:21" ht="14.5" thickBot="1" x14ac:dyDescent="0.35">
      <c r="A6" s="31" t="s">
        <v>238</v>
      </c>
      <c r="B6" s="58">
        <f>VLOOKUP(A6,'Single Male'!J:L,3,FALSE)</f>
        <v>4</v>
      </c>
      <c r="C6" s="37">
        <v>4</v>
      </c>
      <c r="D6" s="58">
        <f>VLOOKUP(A6,'Single Female'!J:L,3,FALSE)</f>
        <v>4</v>
      </c>
      <c r="E6" s="37">
        <v>4</v>
      </c>
      <c r="F6" s="58">
        <f>VLOOKUP(A6,Couple!J:L,3,FALSE)</f>
        <v>5</v>
      </c>
      <c r="G6" s="37">
        <v>5</v>
      </c>
      <c r="H6" s="58">
        <f>VLOOKUP(A6,'Single +1'!J:L,3,FALSE)</f>
        <v>2</v>
      </c>
      <c r="I6" s="37">
        <v>2</v>
      </c>
      <c r="J6" s="58">
        <f>VLOOKUP(A6,'Couple +1'!J:L,3,FALSE)</f>
        <v>4</v>
      </c>
      <c r="K6" s="37">
        <v>4</v>
      </c>
      <c r="L6" s="58">
        <f>VLOOKUP(A6,'Couple +2'!J:L,3,FALSE)</f>
        <v>4</v>
      </c>
      <c r="M6" s="37">
        <v>4</v>
      </c>
      <c r="N6" s="58">
        <f>VLOOKUP(A6,'Couple +3'!J:L,3,FALSE)</f>
        <v>4</v>
      </c>
      <c r="O6" s="37">
        <v>4</v>
      </c>
      <c r="P6" s="58">
        <f>VLOOKUP(A6,'Male pensioner '!I5:'Male pensioner '!K397,3,FALSE)</f>
        <v>3</v>
      </c>
      <c r="Q6" s="37">
        <v>3</v>
      </c>
      <c r="R6" s="58">
        <f>VLOOKUP(A6,'Female pensioner'!I5:'Female pensioner'!K406,3,FALSE)</f>
        <v>3</v>
      </c>
      <c r="S6" s="37">
        <v>3</v>
      </c>
      <c r="T6" s="58">
        <f>VLOOKUP(A6,'Partnered pensioner'!I5:'Partnered pensioner'!K485,3,FALSE)</f>
        <v>6</v>
      </c>
      <c r="U6" s="37">
        <v>6</v>
      </c>
    </row>
    <row r="7" spans="1:21" ht="14.5" thickBot="1" x14ac:dyDescent="0.35">
      <c r="A7" s="31" t="s">
        <v>10</v>
      </c>
      <c r="B7" s="58">
        <f>VLOOKUP(A7,'Single Male'!J:L,3,FALSE)</f>
        <v>31</v>
      </c>
      <c r="C7" s="37">
        <v>31</v>
      </c>
      <c r="D7" s="58">
        <f>VLOOKUP(A7,'Single Female'!J:L,3,FALSE)</f>
        <v>44</v>
      </c>
      <c r="E7" s="37">
        <v>44</v>
      </c>
      <c r="F7" s="58">
        <f>VLOOKUP(A7,Couple!J:L,3,FALSE)</f>
        <v>75</v>
      </c>
      <c r="G7" s="37">
        <v>75</v>
      </c>
      <c r="H7" s="58">
        <f>VLOOKUP(A7,'Single +1'!J:L,3,FALSE)</f>
        <v>45</v>
      </c>
      <c r="I7" s="37">
        <v>60</v>
      </c>
      <c r="J7" s="58">
        <f>VLOOKUP(A7,'Couple +1'!J:L,3,FALSE)</f>
        <v>85</v>
      </c>
      <c r="K7" s="37">
        <v>91</v>
      </c>
      <c r="L7" s="58">
        <f>VLOOKUP(A7,'Couple +2'!J:L,3,FALSE)</f>
        <v>85</v>
      </c>
      <c r="M7" s="37">
        <v>133</v>
      </c>
      <c r="N7" s="58">
        <f>VLOOKUP(A7,'Couple +3'!J:L,3,FALSE)</f>
        <v>81</v>
      </c>
      <c r="O7" s="37">
        <v>178</v>
      </c>
      <c r="P7" s="58">
        <f>VLOOKUP(A7,'Male pensioner '!I6:'Male pensioner '!K398,3,FALSE)</f>
        <v>32</v>
      </c>
      <c r="Q7" s="37">
        <v>32</v>
      </c>
      <c r="R7" s="58">
        <f>VLOOKUP(A7,'Female pensioner'!I6:'Female pensioner'!K407,3,FALSE)</f>
        <v>49</v>
      </c>
      <c r="S7" s="37">
        <v>49</v>
      </c>
      <c r="T7" s="58">
        <f>VLOOKUP(A7,'Partnered pensioner'!I6:'Partnered pensioner'!K486,3,FALSE)</f>
        <v>81</v>
      </c>
      <c r="U7" s="37">
        <v>81</v>
      </c>
    </row>
    <row r="8" spans="1:21" ht="14.5" thickBot="1" x14ac:dyDescent="0.35">
      <c r="A8" s="31" t="s">
        <v>11</v>
      </c>
      <c r="B8" s="58">
        <f>VLOOKUP(A8,'Single Male'!J:L,3,FALSE)</f>
        <v>6</v>
      </c>
      <c r="C8" s="37">
        <v>6</v>
      </c>
      <c r="D8" s="58">
        <f>VLOOKUP(A8,'Single Female'!J:L,3,FALSE)</f>
        <v>6</v>
      </c>
      <c r="E8" s="37">
        <v>6</v>
      </c>
      <c r="F8" s="58">
        <f>VLOOKUP(A8,Couple!J:L,3,FALSE)</f>
        <v>6</v>
      </c>
      <c r="G8" s="37">
        <v>6</v>
      </c>
      <c r="H8" s="58">
        <f>VLOOKUP(A8,'Single +1'!J:L,3,FALSE)</f>
        <v>6</v>
      </c>
      <c r="I8" s="37">
        <v>6</v>
      </c>
      <c r="J8" s="58">
        <f>VLOOKUP(A8,'Couple +1'!J:L,3,FALSE)</f>
        <v>6</v>
      </c>
      <c r="K8" s="37">
        <v>6</v>
      </c>
      <c r="L8" s="58">
        <f>VLOOKUP(A8,'Couple +2'!J:L,3,FALSE)</f>
        <v>6</v>
      </c>
      <c r="M8" s="37">
        <v>6</v>
      </c>
      <c r="N8" s="58">
        <f>VLOOKUP(A8,'Couple +3'!J:L,3,FALSE)</f>
        <v>6</v>
      </c>
      <c r="O8" s="37">
        <v>6</v>
      </c>
      <c r="P8" s="58">
        <f>VLOOKUP(A8,'Male pensioner '!I7:'Male pensioner '!K399,3,FALSE)</f>
        <v>6</v>
      </c>
      <c r="Q8" s="37">
        <v>6</v>
      </c>
      <c r="R8" s="58">
        <f>VLOOKUP(A8,'Female pensioner'!I7:'Female pensioner'!K408,3,FALSE)</f>
        <v>6</v>
      </c>
      <c r="S8" s="37">
        <v>6</v>
      </c>
      <c r="T8" s="58">
        <f>VLOOKUP(A8,'Partnered pensioner'!I7:'Partnered pensioner'!K487,3,FALSE)</f>
        <v>6</v>
      </c>
      <c r="U8" s="37">
        <v>6</v>
      </c>
    </row>
    <row r="9" spans="1:21" ht="14.5" thickBot="1" x14ac:dyDescent="0.35">
      <c r="A9" s="31" t="s">
        <v>454</v>
      </c>
      <c r="B9" s="58">
        <f>VLOOKUP(A9,'Single Male'!J:L,3,FALSE)</f>
        <v>139</v>
      </c>
      <c r="C9" s="37">
        <v>139</v>
      </c>
      <c r="D9" s="58">
        <f>VLOOKUP(A9,'Single Female'!J:L,3,FALSE)</f>
        <v>139</v>
      </c>
      <c r="E9" s="37">
        <v>139</v>
      </c>
      <c r="F9" s="58">
        <f>VLOOKUP(A9,Couple!J:L,3,FALSE)</f>
        <v>140</v>
      </c>
      <c r="G9" s="37">
        <v>140</v>
      </c>
      <c r="H9" s="58">
        <f>VLOOKUP(A9,'Single +1'!J:L,3,FALSE)</f>
        <v>194</v>
      </c>
      <c r="I9" s="37">
        <v>196</v>
      </c>
      <c r="J9" s="58">
        <f>VLOOKUP(A9,'Couple +1'!J:L,3,FALSE)</f>
        <v>194</v>
      </c>
      <c r="K9" s="37">
        <v>201</v>
      </c>
      <c r="L9" s="58">
        <f>VLOOKUP(A9,'Couple +2'!J:L,3,FALSE)</f>
        <v>205</v>
      </c>
      <c r="M9" s="37">
        <v>238</v>
      </c>
      <c r="N9" s="58">
        <f>VLOOKUP(A9,'Couple +3'!J:L,3,FALSE)</f>
        <v>206</v>
      </c>
      <c r="O9" s="37">
        <v>263</v>
      </c>
      <c r="P9" s="58">
        <f>VLOOKUP(A9,'Male pensioner '!I8:'Male pensioner '!K400,3,FALSE)</f>
        <v>185</v>
      </c>
      <c r="Q9" s="37">
        <v>189</v>
      </c>
      <c r="R9" s="58">
        <f>VLOOKUP(A9,'Female pensioner'!I8:'Female pensioner'!K409,3,FALSE)</f>
        <v>184</v>
      </c>
      <c r="S9" s="37">
        <v>184</v>
      </c>
      <c r="T9" s="58">
        <f>VLOOKUP(A9,'Partnered pensioner'!I8:'Partnered pensioner'!K488,3,FALSE)</f>
        <v>200</v>
      </c>
      <c r="U9" s="37">
        <v>201</v>
      </c>
    </row>
    <row r="10" spans="1:21" ht="14.5" thickBot="1" x14ac:dyDescent="0.35">
      <c r="A10" s="31" t="s">
        <v>13</v>
      </c>
      <c r="B10" s="58">
        <f>VLOOKUP(A10,'Single Male'!J:L,3,FALSE)</f>
        <v>37</v>
      </c>
      <c r="C10" s="37">
        <v>37</v>
      </c>
      <c r="D10" s="58">
        <f>VLOOKUP(A10,'Single Female'!J:L,3,FALSE)</f>
        <v>48</v>
      </c>
      <c r="E10" s="37">
        <v>48</v>
      </c>
      <c r="F10" s="58">
        <f>VLOOKUP(A10,Couple!J:L,3,FALSE)</f>
        <v>59</v>
      </c>
      <c r="G10" s="37">
        <v>59</v>
      </c>
      <c r="H10" s="58">
        <f>VLOOKUP(A10,'Single +1'!J:L,3,FALSE)</f>
        <v>59</v>
      </c>
      <c r="I10" s="37">
        <v>70</v>
      </c>
      <c r="J10" s="58">
        <f>VLOOKUP(A10,'Couple +1'!J:L,3,FALSE)</f>
        <v>79</v>
      </c>
      <c r="K10" s="37">
        <v>84</v>
      </c>
      <c r="L10" s="58">
        <f>VLOOKUP(A10,'Couple +2'!J:L,3,FALSE)</f>
        <v>79</v>
      </c>
      <c r="M10" s="37">
        <v>109</v>
      </c>
      <c r="N10" s="58">
        <f>VLOOKUP(A10,'Couple +3'!J:L,3,FALSE)</f>
        <v>79</v>
      </c>
      <c r="O10" s="37">
        <v>145</v>
      </c>
      <c r="P10" s="58">
        <f>VLOOKUP(A10,'Male pensioner '!I9:'Male pensioner '!K401,3,FALSE)</f>
        <v>47</v>
      </c>
      <c r="Q10" s="37">
        <v>50</v>
      </c>
      <c r="R10" s="58">
        <f>VLOOKUP(A10,'Female pensioner'!I9:'Female pensioner'!K410,3,FALSE)</f>
        <v>54</v>
      </c>
      <c r="S10" s="37">
        <v>54</v>
      </c>
      <c r="T10" s="58">
        <f>VLOOKUP(A10,'Partnered pensioner'!I9:'Partnered pensioner'!K489,3,FALSE)</f>
        <v>80</v>
      </c>
      <c r="U10" s="37">
        <v>79</v>
      </c>
    </row>
    <row r="11" spans="1:21" ht="14.5" thickBot="1" x14ac:dyDescent="0.35">
      <c r="A11" s="31" t="s">
        <v>14</v>
      </c>
      <c r="B11" s="58">
        <f>VLOOKUP(A11,'Single Male'!J:L,3,FALSE)</f>
        <v>4</v>
      </c>
      <c r="C11" s="37">
        <v>4</v>
      </c>
      <c r="D11" s="58">
        <f>VLOOKUP(A11,'Single Female'!J:L,3,FALSE)</f>
        <v>4</v>
      </c>
      <c r="E11" s="37">
        <v>4</v>
      </c>
      <c r="F11" s="58">
        <f>VLOOKUP(A11,Couple!J:L,3,FALSE)</f>
        <v>5</v>
      </c>
      <c r="G11" s="37">
        <v>5</v>
      </c>
      <c r="H11" s="58">
        <f>VLOOKUP(A11,'Single +1'!J:L,3,FALSE)</f>
        <v>6</v>
      </c>
      <c r="I11" s="37">
        <v>10</v>
      </c>
      <c r="J11" s="58">
        <f>VLOOKUP(A11,'Couple +1'!J:L,3,FALSE)</f>
        <v>7</v>
      </c>
      <c r="K11" s="37">
        <v>11</v>
      </c>
      <c r="L11" s="58">
        <f>VLOOKUP(A11,'Couple +2'!J:L,3,FALSE)</f>
        <v>7</v>
      </c>
      <c r="M11" s="37">
        <v>17</v>
      </c>
      <c r="N11" s="58">
        <f>VLOOKUP(A11,'Couple +3'!J:L,3,FALSE)</f>
        <v>7</v>
      </c>
      <c r="O11" s="37">
        <v>23</v>
      </c>
      <c r="P11" s="58">
        <f>VLOOKUP(A11,'Male pensioner '!I10:'Male pensioner '!K402,3,FALSE)</f>
        <v>4</v>
      </c>
      <c r="Q11" s="37">
        <v>4</v>
      </c>
      <c r="R11" s="58">
        <f>VLOOKUP(A11,'Female pensioner'!I10:'Female pensioner'!K411,3,FALSE)</f>
        <v>4</v>
      </c>
      <c r="S11" s="37">
        <v>4</v>
      </c>
      <c r="T11" s="58">
        <f>VLOOKUP(A11,'Partnered pensioner'!I10:'Partnered pensioner'!K490,3,FALSE)</f>
        <v>4</v>
      </c>
      <c r="U11" s="37">
        <v>4</v>
      </c>
    </row>
    <row r="12" spans="1:21" ht="14.5" thickBot="1" x14ac:dyDescent="0.35">
      <c r="A12" s="31" t="s">
        <v>15</v>
      </c>
      <c r="B12" s="58">
        <f>VLOOKUP(A12,'Single Male'!J:L,3,FALSE)</f>
        <v>20</v>
      </c>
      <c r="C12" s="37">
        <v>11</v>
      </c>
      <c r="D12" s="58">
        <f>VLOOKUP(A12,'Single Female'!J:L,3,FALSE)</f>
        <v>20</v>
      </c>
      <c r="E12" s="37">
        <v>11</v>
      </c>
      <c r="F12" s="58">
        <f>VLOOKUP(A12,Couple!J:L,3,FALSE)</f>
        <v>20</v>
      </c>
      <c r="G12" s="37">
        <v>19</v>
      </c>
      <c r="H12" s="58">
        <f>VLOOKUP(A12,'Single +1'!J:L,3,FALSE)</f>
        <v>27</v>
      </c>
      <c r="I12" s="37">
        <v>22</v>
      </c>
      <c r="J12" s="58">
        <f>VLOOKUP(A12,'Couple +1'!J:L,3,FALSE)</f>
        <v>27</v>
      </c>
      <c r="K12" s="37">
        <v>23</v>
      </c>
      <c r="L12" s="58">
        <f>VLOOKUP(A12,'Couple +2'!J:L,3,FALSE)</f>
        <v>30</v>
      </c>
      <c r="M12" s="37">
        <v>38</v>
      </c>
      <c r="N12" s="58">
        <f>VLOOKUP(A12,'Couple +3'!J:L,3,FALSE)</f>
        <v>32</v>
      </c>
      <c r="O12" s="37">
        <v>56</v>
      </c>
      <c r="P12" s="58">
        <f>VLOOKUP(A12,'Male pensioner '!I11:'Male pensioner '!K403,3,FALSE)</f>
        <v>28</v>
      </c>
      <c r="Q12" s="37">
        <v>25</v>
      </c>
      <c r="R12" s="58">
        <f>VLOOKUP(A12,'Female pensioner'!I11:'Female pensioner'!K412,3,FALSE)</f>
        <v>28</v>
      </c>
      <c r="S12" s="37">
        <v>25</v>
      </c>
      <c r="T12" s="58">
        <f>VLOOKUP(A12,'Partnered pensioner'!I11:'Partnered pensioner'!K491,3,FALSE)</f>
        <v>28</v>
      </c>
      <c r="U12" s="37">
        <v>25</v>
      </c>
    </row>
    <row r="13" spans="1:21" ht="15" thickBot="1" x14ac:dyDescent="0.4">
      <c r="A13" s="31" t="s">
        <v>455</v>
      </c>
      <c r="B13" s="33">
        <v>0</v>
      </c>
      <c r="C13" s="61"/>
      <c r="D13" s="58">
        <v>0</v>
      </c>
      <c r="E13" s="61"/>
      <c r="F13" s="33">
        <v>0</v>
      </c>
      <c r="G13" s="38"/>
      <c r="H13" s="58">
        <v>418</v>
      </c>
      <c r="I13" s="38"/>
      <c r="J13" s="58">
        <v>418</v>
      </c>
      <c r="K13" s="38"/>
      <c r="L13" s="58">
        <f>418*2</f>
        <v>836</v>
      </c>
      <c r="M13" s="38"/>
      <c r="N13" s="60">
        <f>418*3</f>
        <v>1254</v>
      </c>
      <c r="O13" s="38"/>
      <c r="P13" s="58"/>
      <c r="Q13" s="38"/>
      <c r="R13" s="58"/>
      <c r="S13" s="38"/>
      <c r="T13" s="58"/>
      <c r="U13" s="38"/>
    </row>
    <row r="14" spans="1:21" ht="14.5" thickBot="1" x14ac:dyDescent="0.35">
      <c r="A14" s="30" t="s">
        <v>465</v>
      </c>
      <c r="B14" s="59">
        <f t="shared" ref="B14:U14" si="0">SUM(B5:B13)</f>
        <v>312</v>
      </c>
      <c r="C14" s="39">
        <f t="shared" si="0"/>
        <v>303</v>
      </c>
      <c r="D14" s="59">
        <f t="shared" si="0"/>
        <v>333</v>
      </c>
      <c r="E14" s="39">
        <f t="shared" si="0"/>
        <v>324</v>
      </c>
      <c r="F14" s="59">
        <f t="shared" si="0"/>
        <v>384</v>
      </c>
      <c r="G14" s="39">
        <f t="shared" si="0"/>
        <v>383</v>
      </c>
      <c r="H14" s="59">
        <f>SUM(H5:H13)</f>
        <v>844</v>
      </c>
      <c r="I14" s="39">
        <f t="shared" si="0"/>
        <v>457</v>
      </c>
      <c r="J14" s="59">
        <f t="shared" si="0"/>
        <v>918</v>
      </c>
      <c r="K14" s="39">
        <f t="shared" si="0"/>
        <v>511</v>
      </c>
      <c r="L14" s="59">
        <f t="shared" si="0"/>
        <v>1354</v>
      </c>
      <c r="M14" s="39">
        <f t="shared" si="0"/>
        <v>648</v>
      </c>
      <c r="N14" s="59">
        <f t="shared" si="0"/>
        <v>1779</v>
      </c>
      <c r="O14" s="39">
        <f t="shared" si="0"/>
        <v>787</v>
      </c>
      <c r="P14" s="76">
        <f t="shared" si="0"/>
        <v>377</v>
      </c>
      <c r="Q14" s="39">
        <f t="shared" si="0"/>
        <v>381</v>
      </c>
      <c r="R14" s="76">
        <f t="shared" si="0"/>
        <v>396</v>
      </c>
      <c r="S14" s="39">
        <f t="shared" si="0"/>
        <v>393</v>
      </c>
      <c r="T14" s="76">
        <f t="shared" si="0"/>
        <v>476</v>
      </c>
      <c r="U14" s="39">
        <f t="shared" si="0"/>
        <v>473</v>
      </c>
    </row>
    <row r="16" spans="1:21" x14ac:dyDescent="0.3">
      <c r="H16" s="196"/>
      <c r="J16" s="196"/>
      <c r="L16" s="196"/>
      <c r="N16" s="196"/>
    </row>
  </sheetData>
  <mergeCells count="10">
    <mergeCell ref="P3:Q3"/>
    <mergeCell ref="R3:S3"/>
    <mergeCell ref="T3:U3"/>
    <mergeCell ref="N3:O3"/>
    <mergeCell ref="B3:C3"/>
    <mergeCell ref="D3:E3"/>
    <mergeCell ref="F3:G3"/>
    <mergeCell ref="H3:I3"/>
    <mergeCell ref="J3:K3"/>
    <mergeCell ref="L3:M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
  <sheetViews>
    <sheetView topLeftCell="A2" zoomScale="80" zoomScaleNormal="80" workbookViewId="0">
      <pane ySplit="1" topLeftCell="A3" activePane="bottomLeft" state="frozen"/>
      <selection activeCell="A2" sqref="A2"/>
      <selection pane="bottomLeft" activeCell="I18" sqref="I18"/>
    </sheetView>
  </sheetViews>
  <sheetFormatPr defaultColWidth="18.25" defaultRowHeight="14" x14ac:dyDescent="0.3"/>
  <cols>
    <col min="2" max="6" width="12.25" customWidth="1"/>
    <col min="7" max="7" width="11.83203125" customWidth="1"/>
    <col min="10" max="10" width="20.08203125" customWidth="1"/>
    <col min="12" max="12" width="11.83203125" customWidth="1"/>
  </cols>
  <sheetData>
    <row r="1" spans="1:12" x14ac:dyDescent="0.3">
      <c r="A1" t="s">
        <v>7042</v>
      </c>
      <c r="J1" t="s">
        <v>7041</v>
      </c>
    </row>
    <row r="2" spans="1:12" x14ac:dyDescent="0.3">
      <c r="B2" s="66" t="s">
        <v>466</v>
      </c>
      <c r="C2" s="6" t="s">
        <v>475</v>
      </c>
      <c r="D2" s="66" t="s">
        <v>7043</v>
      </c>
      <c r="E2" s="6" t="s">
        <v>475</v>
      </c>
      <c r="F2" s="66" t="s">
        <v>468</v>
      </c>
      <c r="G2" s="6" t="s">
        <v>475</v>
      </c>
      <c r="L2" t="s">
        <v>487</v>
      </c>
    </row>
    <row r="3" spans="1:12" x14ac:dyDescent="0.3">
      <c r="B3" s="66">
        <v>405</v>
      </c>
      <c r="C3" s="198">
        <f>B3/4</f>
        <v>101.25</v>
      </c>
      <c r="D3">
        <v>600</v>
      </c>
      <c r="E3" s="198">
        <f>D3/4</f>
        <v>150</v>
      </c>
      <c r="F3" s="66" t="s">
        <v>476</v>
      </c>
      <c r="G3">
        <v>254</v>
      </c>
      <c r="I3" t="s">
        <v>913</v>
      </c>
      <c r="K3" s="66" t="s">
        <v>485</v>
      </c>
      <c r="L3" s="127">
        <v>73.739999999999995</v>
      </c>
    </row>
    <row r="4" spans="1:12" x14ac:dyDescent="0.3">
      <c r="A4" s="15"/>
      <c r="B4" s="66">
        <v>475</v>
      </c>
      <c r="C4" s="198">
        <f t="shared" ref="C4:C20" si="0">B4/4</f>
        <v>118.75</v>
      </c>
      <c r="D4" s="66">
        <v>650</v>
      </c>
      <c r="E4" s="198">
        <f t="shared" ref="E4:E16" si="1">D4/4</f>
        <v>162.5</v>
      </c>
      <c r="G4">
        <v>219</v>
      </c>
      <c r="I4" s="66"/>
      <c r="K4" t="s">
        <v>486</v>
      </c>
      <c r="L4" s="127">
        <v>83.9</v>
      </c>
    </row>
    <row r="5" spans="1:12" x14ac:dyDescent="0.3">
      <c r="A5" s="15"/>
      <c r="B5" s="66">
        <v>525</v>
      </c>
      <c r="C5" s="198">
        <f t="shared" si="0"/>
        <v>131.25</v>
      </c>
      <c r="D5" s="66">
        <v>700</v>
      </c>
      <c r="E5" s="198">
        <f t="shared" si="1"/>
        <v>175</v>
      </c>
      <c r="G5">
        <v>231</v>
      </c>
      <c r="J5" t="s">
        <v>927</v>
      </c>
      <c r="K5" s="71" t="s">
        <v>467</v>
      </c>
      <c r="L5" s="128">
        <v>91.44</v>
      </c>
    </row>
    <row r="6" spans="1:12" s="15" customFormat="1" x14ac:dyDescent="0.3">
      <c r="B6" s="66">
        <v>600</v>
      </c>
      <c r="C6" s="198">
        <f t="shared" si="0"/>
        <v>150</v>
      </c>
      <c r="D6" s="66">
        <v>700</v>
      </c>
      <c r="E6" s="198">
        <f t="shared" si="1"/>
        <v>175</v>
      </c>
      <c r="G6" s="15">
        <v>219</v>
      </c>
      <c r="J6" s="15" t="s">
        <v>928</v>
      </c>
      <c r="K6" s="71" t="s">
        <v>468</v>
      </c>
      <c r="L6" s="128">
        <v>103.62</v>
      </c>
    </row>
    <row r="7" spans="1:12" x14ac:dyDescent="0.3">
      <c r="A7" s="15"/>
      <c r="B7" s="66">
        <v>625</v>
      </c>
      <c r="C7" s="198">
        <f t="shared" si="0"/>
        <v>156.25</v>
      </c>
      <c r="D7" s="66">
        <v>730</v>
      </c>
      <c r="E7" s="198">
        <f t="shared" si="1"/>
        <v>182.5</v>
      </c>
      <c r="G7">
        <v>277</v>
      </c>
    </row>
    <row r="8" spans="1:12" x14ac:dyDescent="0.3">
      <c r="A8" s="15"/>
      <c r="B8" s="66">
        <v>625</v>
      </c>
      <c r="C8" s="198">
        <f t="shared" si="0"/>
        <v>156.25</v>
      </c>
      <c r="D8" s="66">
        <v>775</v>
      </c>
      <c r="E8" s="198">
        <f t="shared" si="1"/>
        <v>193.75</v>
      </c>
      <c r="F8" s="66" t="s">
        <v>478</v>
      </c>
      <c r="G8">
        <v>208</v>
      </c>
    </row>
    <row r="9" spans="1:12" x14ac:dyDescent="0.3">
      <c r="A9" s="15"/>
      <c r="B9" s="66">
        <v>650</v>
      </c>
      <c r="C9" s="198">
        <f t="shared" si="0"/>
        <v>162.5</v>
      </c>
      <c r="D9" s="66">
        <v>775</v>
      </c>
      <c r="E9" s="198">
        <f t="shared" si="1"/>
        <v>193.75</v>
      </c>
      <c r="F9" s="66" t="s">
        <v>479</v>
      </c>
      <c r="G9">
        <v>254</v>
      </c>
    </row>
    <row r="10" spans="1:12" x14ac:dyDescent="0.3">
      <c r="A10" s="15"/>
      <c r="B10" s="66">
        <v>675</v>
      </c>
      <c r="C10" s="198">
        <f t="shared" si="0"/>
        <v>168.75</v>
      </c>
      <c r="D10" s="66">
        <v>780</v>
      </c>
      <c r="E10" s="198">
        <f t="shared" si="1"/>
        <v>195</v>
      </c>
      <c r="F10" s="66" t="s">
        <v>480</v>
      </c>
      <c r="G10">
        <v>196</v>
      </c>
    </row>
    <row r="11" spans="1:12" x14ac:dyDescent="0.3">
      <c r="A11" s="15"/>
      <c r="B11" s="66">
        <v>700</v>
      </c>
      <c r="C11" s="198">
        <f t="shared" si="0"/>
        <v>175</v>
      </c>
      <c r="D11" s="66">
        <v>780</v>
      </c>
      <c r="E11" s="198">
        <f t="shared" si="1"/>
        <v>195</v>
      </c>
      <c r="F11" s="66" t="s">
        <v>481</v>
      </c>
    </row>
    <row r="12" spans="1:12" s="15" customFormat="1" x14ac:dyDescent="0.3">
      <c r="B12" s="66">
        <v>715</v>
      </c>
      <c r="C12" s="198">
        <f t="shared" si="0"/>
        <v>178.75</v>
      </c>
      <c r="D12" s="66">
        <v>799</v>
      </c>
      <c r="E12" s="198">
        <f t="shared" si="1"/>
        <v>199.75</v>
      </c>
      <c r="F12" s="66" t="s">
        <v>482</v>
      </c>
      <c r="G12"/>
    </row>
    <row r="13" spans="1:12" x14ac:dyDescent="0.3">
      <c r="A13" s="15"/>
      <c r="B13" s="66">
        <v>750</v>
      </c>
      <c r="C13" s="198">
        <f t="shared" si="0"/>
        <v>187.5</v>
      </c>
      <c r="D13" s="66">
        <v>799</v>
      </c>
      <c r="E13" s="198">
        <f t="shared" si="1"/>
        <v>199.75</v>
      </c>
      <c r="F13" s="66" t="s">
        <v>477</v>
      </c>
      <c r="J13" t="s">
        <v>930</v>
      </c>
    </row>
    <row r="14" spans="1:12" s="15" customFormat="1" x14ac:dyDescent="0.3">
      <c r="B14" s="66">
        <v>750</v>
      </c>
      <c r="C14" s="198">
        <f t="shared" si="0"/>
        <v>187.5</v>
      </c>
      <c r="D14" s="66">
        <v>850</v>
      </c>
      <c r="E14" s="198">
        <f t="shared" si="1"/>
        <v>212.5</v>
      </c>
      <c r="F14" s="66" t="s">
        <v>483</v>
      </c>
    </row>
    <row r="15" spans="1:12" s="15" customFormat="1" x14ac:dyDescent="0.3">
      <c r="B15" s="66">
        <v>775</v>
      </c>
      <c r="C15" s="198">
        <f t="shared" si="0"/>
        <v>193.75</v>
      </c>
      <c r="D15" s="66">
        <v>850</v>
      </c>
      <c r="E15" s="198">
        <f t="shared" si="1"/>
        <v>212.5</v>
      </c>
      <c r="F15" s="66" t="s">
        <v>484</v>
      </c>
    </row>
    <row r="16" spans="1:12" x14ac:dyDescent="0.3">
      <c r="A16" s="15"/>
      <c r="B16" s="66">
        <v>780</v>
      </c>
      <c r="C16" s="198">
        <f>B16/4</f>
        <v>195</v>
      </c>
      <c r="D16" s="66">
        <v>875</v>
      </c>
      <c r="E16" s="198">
        <f t="shared" si="1"/>
        <v>218.75</v>
      </c>
      <c r="F16" s="66"/>
      <c r="G16" s="15"/>
      <c r="J16" t="s">
        <v>869</v>
      </c>
    </row>
    <row r="17" spans="1:10" s="15" customFormat="1" x14ac:dyDescent="0.3">
      <c r="B17" s="66">
        <v>780</v>
      </c>
      <c r="C17" s="198">
        <f t="shared" si="0"/>
        <v>195</v>
      </c>
      <c r="D17" s="66"/>
      <c r="F17" s="66"/>
      <c r="G17"/>
    </row>
    <row r="18" spans="1:10" s="15" customFormat="1" x14ac:dyDescent="0.3">
      <c r="B18" s="66">
        <v>850</v>
      </c>
      <c r="C18" s="198">
        <f t="shared" si="0"/>
        <v>212.5</v>
      </c>
      <c r="D18" s="66"/>
      <c r="F18"/>
      <c r="G18"/>
    </row>
    <row r="19" spans="1:10" x14ac:dyDescent="0.3">
      <c r="A19" s="15"/>
      <c r="B19" s="66">
        <v>1100</v>
      </c>
      <c r="C19" s="198">
        <f t="shared" si="0"/>
        <v>275</v>
      </c>
      <c r="D19" s="66"/>
      <c r="E19" s="15"/>
      <c r="J19" t="s">
        <v>474</v>
      </c>
    </row>
    <row r="20" spans="1:10" x14ac:dyDescent="0.3">
      <c r="A20" s="15"/>
      <c r="B20" s="66">
        <v>1150</v>
      </c>
      <c r="C20" s="198">
        <f t="shared" si="0"/>
        <v>287.5</v>
      </c>
      <c r="D20" s="66"/>
    </row>
    <row r="21" spans="1:10" x14ac:dyDescent="0.3">
      <c r="B21" s="66"/>
      <c r="C21" s="15"/>
      <c r="D21" s="66"/>
      <c r="J21" t="s">
        <v>870</v>
      </c>
    </row>
    <row r="22" spans="1:10" x14ac:dyDescent="0.3">
      <c r="B22" s="66"/>
      <c r="C22" s="15"/>
      <c r="D22" s="66"/>
      <c r="J22" t="s">
        <v>914</v>
      </c>
    </row>
    <row r="23" spans="1:10" x14ac:dyDescent="0.3">
      <c r="D23" s="66"/>
    </row>
    <row r="24" spans="1:10" x14ac:dyDescent="0.3">
      <c r="D24" s="66"/>
    </row>
    <row r="25" spans="1:10" x14ac:dyDescent="0.3">
      <c r="D25" s="66"/>
    </row>
    <row r="26" spans="1:10" x14ac:dyDescent="0.3">
      <c r="B26" s="6" t="s">
        <v>488</v>
      </c>
      <c r="C26" s="199">
        <f>AVERAGE(C3:C20)</f>
        <v>179.58333333333334</v>
      </c>
      <c r="D26" s="6" t="s">
        <v>488</v>
      </c>
      <c r="E26" s="199">
        <f>AVERAGE(E3:E16)</f>
        <v>190.41071428571428</v>
      </c>
      <c r="F26" s="6" t="s">
        <v>488</v>
      </c>
      <c r="G26" s="67">
        <f>AVERAGE(G3:G10)</f>
        <v>232.25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7"/>
  <sheetViews>
    <sheetView zoomScale="80" zoomScaleNormal="80" workbookViewId="0">
      <pane ySplit="4" topLeftCell="A181" activePane="bottomLeft" state="frozen"/>
      <selection pane="bottomLeft" activeCell="S213" sqref="S213"/>
    </sheetView>
  </sheetViews>
  <sheetFormatPr defaultColWidth="9" defaultRowHeight="14" x14ac:dyDescent="0.3"/>
  <cols>
    <col min="1" max="1" width="2.58203125" style="66" customWidth="1"/>
    <col min="2" max="2" width="9.5" style="66" customWidth="1"/>
    <col min="3" max="3" width="4.75" style="66" customWidth="1"/>
    <col min="4" max="4" width="18.33203125" style="66" customWidth="1"/>
    <col min="5" max="5" width="12.58203125" style="105" customWidth="1"/>
    <col min="6" max="6" width="5.83203125" style="66" customWidth="1"/>
    <col min="7" max="7" width="4.5" style="66" customWidth="1"/>
    <col min="8" max="8" width="9.08203125" style="25" customWidth="1"/>
    <col min="9" max="9" width="7.33203125" style="25" customWidth="1"/>
    <col min="10" max="10" width="2.08203125" style="25" customWidth="1"/>
    <col min="11" max="11" width="7.58203125" style="25" customWidth="1"/>
    <col min="12" max="12" width="15.25" style="66" customWidth="1"/>
    <col min="13" max="16384" width="9" style="66"/>
  </cols>
  <sheetData>
    <row r="2" spans="2:12" x14ac:dyDescent="0.3">
      <c r="B2" s="146" t="s">
        <v>427</v>
      </c>
    </row>
    <row r="3" spans="2:12" x14ac:dyDescent="0.3">
      <c r="B3" s="40" t="s">
        <v>8</v>
      </c>
      <c r="C3" s="40" t="s">
        <v>0</v>
      </c>
      <c r="D3" s="40" t="s">
        <v>1</v>
      </c>
      <c r="E3" s="106" t="s">
        <v>578</v>
      </c>
      <c r="F3" s="84" t="s">
        <v>3</v>
      </c>
      <c r="G3" s="84" t="s">
        <v>4</v>
      </c>
      <c r="H3" s="85" t="s">
        <v>5</v>
      </c>
      <c r="I3" s="85" t="s">
        <v>6</v>
      </c>
      <c r="J3" s="131"/>
      <c r="K3" s="26" t="s">
        <v>985</v>
      </c>
      <c r="L3" s="131" t="s">
        <v>1021</v>
      </c>
    </row>
    <row r="4" spans="2:12" x14ac:dyDescent="0.3">
      <c r="B4" s="40" t="s">
        <v>7</v>
      </c>
      <c r="C4" s="27"/>
      <c r="D4" s="27"/>
      <c r="E4" s="107"/>
      <c r="F4" s="27"/>
      <c r="G4" s="27"/>
      <c r="H4" s="44"/>
      <c r="I4" s="44"/>
      <c r="J4" s="99"/>
    </row>
    <row r="5" spans="2:12" x14ac:dyDescent="0.3">
      <c r="B5" s="27"/>
      <c r="C5" s="27">
        <v>1</v>
      </c>
      <c r="D5" s="27" t="s">
        <v>16</v>
      </c>
      <c r="E5" s="107">
        <v>0.68</v>
      </c>
      <c r="F5" s="27">
        <v>1</v>
      </c>
      <c r="G5" s="27">
        <v>2</v>
      </c>
      <c r="H5" s="44">
        <v>1</v>
      </c>
      <c r="I5" s="44">
        <f>(E5*G5)/H5</f>
        <v>1.36</v>
      </c>
      <c r="J5" s="99"/>
      <c r="K5" s="25" t="s">
        <v>950</v>
      </c>
      <c r="L5" s="66" t="s">
        <v>986</v>
      </c>
    </row>
    <row r="6" spans="2:12" x14ac:dyDescent="0.3">
      <c r="B6" s="27"/>
      <c r="C6" s="27">
        <v>2</v>
      </c>
      <c r="D6" s="27" t="s">
        <v>17</v>
      </c>
      <c r="E6" s="107">
        <f>VLOOKUP(D6,'[1]new tesco'!$B$6:$I$297,8,FALSE)</f>
        <v>1.9</v>
      </c>
      <c r="F6" s="27">
        <v>1</v>
      </c>
      <c r="G6" s="27">
        <v>1</v>
      </c>
      <c r="H6" s="44">
        <v>1</v>
      </c>
      <c r="I6" s="44">
        <f t="shared" ref="I6:I69" si="0">(E6*G6)/H6</f>
        <v>1.9</v>
      </c>
      <c r="J6" s="99"/>
      <c r="K6" s="25" t="s">
        <v>951</v>
      </c>
      <c r="L6" s="66" t="s">
        <v>987</v>
      </c>
    </row>
    <row r="7" spans="2:12" x14ac:dyDescent="0.3">
      <c r="B7" s="27"/>
      <c r="C7" s="27">
        <v>3</v>
      </c>
      <c r="D7" s="27" t="s">
        <v>579</v>
      </c>
      <c r="E7" s="107">
        <f>VLOOKUP(D7,'[1]new tesco'!$B$6:$I$297,8,FALSE)</f>
        <v>0.75</v>
      </c>
      <c r="F7" s="27">
        <v>1</v>
      </c>
      <c r="G7" s="27">
        <v>1</v>
      </c>
      <c r="H7" s="44">
        <v>1</v>
      </c>
      <c r="I7" s="44">
        <f t="shared" si="0"/>
        <v>0.75</v>
      </c>
      <c r="J7" s="99"/>
      <c r="K7" s="25" t="s">
        <v>952</v>
      </c>
      <c r="L7" s="66" t="s">
        <v>988</v>
      </c>
    </row>
    <row r="8" spans="2:12" x14ac:dyDescent="0.3">
      <c r="B8" s="27"/>
      <c r="C8" s="27">
        <v>4</v>
      </c>
      <c r="D8" s="27" t="s">
        <v>18</v>
      </c>
      <c r="E8" s="107">
        <f>VLOOKUP(D8,'[1]new tesco'!$B$6:$I$297,8,FALSE)</f>
        <v>1.05</v>
      </c>
      <c r="F8" s="27">
        <v>1</v>
      </c>
      <c r="G8" s="27">
        <v>1</v>
      </c>
      <c r="H8" s="44">
        <v>1.25</v>
      </c>
      <c r="I8" s="44">
        <f t="shared" si="0"/>
        <v>0.84000000000000008</v>
      </c>
      <c r="J8" s="99"/>
      <c r="K8" s="25" t="s">
        <v>953</v>
      </c>
      <c r="L8" s="66" t="s">
        <v>989</v>
      </c>
    </row>
    <row r="9" spans="2:12" x14ac:dyDescent="0.3">
      <c r="B9" s="27"/>
      <c r="C9" s="27">
        <v>5</v>
      </c>
      <c r="D9" s="27" t="s">
        <v>258</v>
      </c>
      <c r="E9" s="107">
        <v>0.89</v>
      </c>
      <c r="F9" s="27">
        <v>6</v>
      </c>
      <c r="G9" s="27">
        <v>1</v>
      </c>
      <c r="H9" s="44">
        <v>3</v>
      </c>
      <c r="I9" s="44">
        <f t="shared" si="0"/>
        <v>0.29666666666666669</v>
      </c>
      <c r="J9" s="99"/>
      <c r="K9" s="25" t="s">
        <v>954</v>
      </c>
      <c r="L9" s="66" t="s">
        <v>990</v>
      </c>
    </row>
    <row r="10" spans="2:12" x14ac:dyDescent="0.3">
      <c r="B10" s="27"/>
      <c r="C10" s="27">
        <v>6</v>
      </c>
      <c r="D10" s="27" t="s">
        <v>931</v>
      </c>
      <c r="E10" s="107">
        <v>2.5499999999999998</v>
      </c>
      <c r="F10" s="27">
        <v>1</v>
      </c>
      <c r="G10" s="27">
        <v>1</v>
      </c>
      <c r="H10" s="44">
        <v>2</v>
      </c>
      <c r="I10" s="44">
        <f t="shared" si="0"/>
        <v>1.2749999999999999</v>
      </c>
      <c r="J10" s="99"/>
      <c r="K10" s="25" t="s">
        <v>955</v>
      </c>
      <c r="L10" s="66" t="s">
        <v>991</v>
      </c>
    </row>
    <row r="11" spans="2:12" x14ac:dyDescent="0.3">
      <c r="B11" s="27"/>
      <c r="C11" s="27">
        <v>7</v>
      </c>
      <c r="D11" s="27" t="s">
        <v>932</v>
      </c>
      <c r="E11" s="107">
        <f>VLOOKUP(D11,'[1]new tesco'!$B$6:$I$297,8,FALSE)</f>
        <v>2.21</v>
      </c>
      <c r="F11" s="27">
        <v>4</v>
      </c>
      <c r="G11" s="27">
        <v>1</v>
      </c>
      <c r="H11" s="44">
        <v>4</v>
      </c>
      <c r="I11" s="44">
        <f t="shared" si="0"/>
        <v>0.55249999999999999</v>
      </c>
      <c r="J11" s="99"/>
      <c r="K11" s="25" t="s">
        <v>956</v>
      </c>
      <c r="L11" s="66" t="s">
        <v>992</v>
      </c>
    </row>
    <row r="12" spans="2:12" x14ac:dyDescent="0.3">
      <c r="B12" s="27"/>
      <c r="C12" s="27">
        <v>8</v>
      </c>
      <c r="D12" s="27" t="s">
        <v>933</v>
      </c>
      <c r="E12" s="107">
        <v>2.59</v>
      </c>
      <c r="F12" s="27">
        <v>1</v>
      </c>
      <c r="G12" s="27">
        <v>1</v>
      </c>
      <c r="H12" s="44">
        <v>1.8</v>
      </c>
      <c r="I12" s="44">
        <f t="shared" si="0"/>
        <v>1.4388888888888889</v>
      </c>
      <c r="J12" s="99"/>
      <c r="K12" s="25" t="s">
        <v>957</v>
      </c>
      <c r="L12" s="66" t="s">
        <v>993</v>
      </c>
    </row>
    <row r="13" spans="2:12" x14ac:dyDescent="0.3">
      <c r="B13" s="27"/>
      <c r="C13" s="27">
        <v>9</v>
      </c>
      <c r="D13" s="27" t="s">
        <v>223</v>
      </c>
      <c r="E13" s="107">
        <v>1.58</v>
      </c>
      <c r="F13" s="27">
        <v>1</v>
      </c>
      <c r="G13" s="27">
        <v>1</v>
      </c>
      <c r="H13" s="44">
        <v>2</v>
      </c>
      <c r="I13" s="44">
        <f t="shared" si="0"/>
        <v>0.79</v>
      </c>
      <c r="J13" s="99"/>
      <c r="K13" s="25" t="s">
        <v>958</v>
      </c>
      <c r="L13" s="66" t="s">
        <v>994</v>
      </c>
    </row>
    <row r="14" spans="2:12" x14ac:dyDescent="0.3">
      <c r="B14" s="27"/>
      <c r="C14" s="27">
        <v>10</v>
      </c>
      <c r="D14" s="27" t="s">
        <v>21</v>
      </c>
      <c r="E14" s="107">
        <v>1</v>
      </c>
      <c r="F14" s="27">
        <v>1</v>
      </c>
      <c r="G14" s="27">
        <v>1</v>
      </c>
      <c r="H14" s="44">
        <v>1</v>
      </c>
      <c r="I14" s="44">
        <f t="shared" si="0"/>
        <v>1</v>
      </c>
      <c r="J14" s="99"/>
      <c r="K14" s="25" t="s">
        <v>959</v>
      </c>
      <c r="L14" s="66" t="s">
        <v>995</v>
      </c>
    </row>
    <row r="15" spans="2:12" x14ac:dyDescent="0.3">
      <c r="B15" s="27"/>
      <c r="C15" s="27">
        <v>11</v>
      </c>
      <c r="D15" s="27" t="s">
        <v>934</v>
      </c>
      <c r="E15" s="107">
        <v>2.1</v>
      </c>
      <c r="F15" s="27">
        <v>1</v>
      </c>
      <c r="G15" s="27">
        <v>1</v>
      </c>
      <c r="H15" s="44">
        <v>4</v>
      </c>
      <c r="I15" s="44">
        <f t="shared" si="0"/>
        <v>0.52500000000000002</v>
      </c>
      <c r="J15" s="99"/>
      <c r="K15" s="25" t="s">
        <v>960</v>
      </c>
      <c r="L15" s="66" t="s">
        <v>996</v>
      </c>
    </row>
    <row r="16" spans="2:12" x14ac:dyDescent="0.3">
      <c r="B16" s="27"/>
      <c r="C16" s="27">
        <v>12</v>
      </c>
      <c r="D16" s="27" t="s">
        <v>935</v>
      </c>
      <c r="E16" s="107">
        <v>3.15</v>
      </c>
      <c r="F16" s="27">
        <v>5</v>
      </c>
      <c r="G16" s="27">
        <v>1</v>
      </c>
      <c r="H16" s="44">
        <v>3.2</v>
      </c>
      <c r="I16" s="44">
        <f t="shared" si="0"/>
        <v>0.98437499999999989</v>
      </c>
      <c r="J16" s="99"/>
      <c r="K16" s="25" t="s">
        <v>961</v>
      </c>
      <c r="L16" s="66" t="s">
        <v>997</v>
      </c>
    </row>
    <row r="17" spans="2:12" x14ac:dyDescent="0.3">
      <c r="B17" s="27"/>
      <c r="C17" s="27">
        <v>13</v>
      </c>
      <c r="D17" s="27" t="s">
        <v>936</v>
      </c>
      <c r="E17" s="107">
        <v>1.8</v>
      </c>
      <c r="F17" s="27">
        <v>1</v>
      </c>
      <c r="G17" s="27">
        <v>1</v>
      </c>
      <c r="H17" s="44">
        <v>1</v>
      </c>
      <c r="I17" s="44">
        <f t="shared" si="0"/>
        <v>1.8</v>
      </c>
      <c r="J17" s="99"/>
      <c r="K17" s="25" t="s">
        <v>962</v>
      </c>
      <c r="L17" s="66" t="s">
        <v>998</v>
      </c>
    </row>
    <row r="18" spans="2:12" x14ac:dyDescent="0.3">
      <c r="B18" s="27"/>
      <c r="C18" s="27">
        <v>14</v>
      </c>
      <c r="D18" s="27" t="s">
        <v>937</v>
      </c>
      <c r="E18" s="107">
        <v>1.31</v>
      </c>
      <c r="F18" s="27">
        <v>3</v>
      </c>
      <c r="G18" s="27">
        <v>1</v>
      </c>
      <c r="H18" s="44">
        <v>1.5</v>
      </c>
      <c r="I18" s="44">
        <f t="shared" si="0"/>
        <v>0.87333333333333341</v>
      </c>
      <c r="J18" s="99"/>
      <c r="K18" s="25" t="s">
        <v>963</v>
      </c>
      <c r="L18" s="66" t="s">
        <v>999</v>
      </c>
    </row>
    <row r="19" spans="2:12" x14ac:dyDescent="0.3">
      <c r="B19" s="27"/>
      <c r="C19" s="27">
        <v>15</v>
      </c>
      <c r="D19" s="27" t="s">
        <v>225</v>
      </c>
      <c r="E19" s="107">
        <v>3.25</v>
      </c>
      <c r="F19" s="27">
        <v>1</v>
      </c>
      <c r="G19" s="27">
        <v>1</v>
      </c>
      <c r="H19" s="44">
        <v>1</v>
      </c>
      <c r="I19" s="44">
        <f t="shared" si="0"/>
        <v>3.25</v>
      </c>
      <c r="J19" s="99"/>
      <c r="K19" s="25" t="s">
        <v>964</v>
      </c>
      <c r="L19" s="66" t="s">
        <v>1000</v>
      </c>
    </row>
    <row r="20" spans="2:12" x14ac:dyDescent="0.3">
      <c r="B20" s="27"/>
      <c r="C20" s="27">
        <v>16</v>
      </c>
      <c r="D20" s="27" t="s">
        <v>938</v>
      </c>
      <c r="E20" s="107">
        <v>1.31</v>
      </c>
      <c r="F20" s="27">
        <v>1</v>
      </c>
      <c r="G20" s="27">
        <v>1</v>
      </c>
      <c r="H20" s="44">
        <v>2.2999999999999998</v>
      </c>
      <c r="I20" s="44">
        <f t="shared" si="0"/>
        <v>0.56956521739130439</v>
      </c>
      <c r="J20" s="99"/>
      <c r="K20" s="25" t="s">
        <v>965</v>
      </c>
      <c r="L20" s="66" t="s">
        <v>1001</v>
      </c>
    </row>
    <row r="21" spans="2:12" x14ac:dyDescent="0.3">
      <c r="B21" s="27"/>
      <c r="C21" s="27">
        <v>17</v>
      </c>
      <c r="D21" s="27" t="s">
        <v>227</v>
      </c>
      <c r="E21" s="107">
        <v>1.48</v>
      </c>
      <c r="F21" s="27">
        <v>1</v>
      </c>
      <c r="G21" s="27">
        <v>1</v>
      </c>
      <c r="H21" s="44">
        <v>5</v>
      </c>
      <c r="I21" s="44">
        <f t="shared" si="0"/>
        <v>0.29599999999999999</v>
      </c>
      <c r="J21" s="99"/>
      <c r="K21" s="25" t="s">
        <v>966</v>
      </c>
      <c r="L21" s="66" t="s">
        <v>1002</v>
      </c>
    </row>
    <row r="22" spans="2:12" x14ac:dyDescent="0.3">
      <c r="B22" s="27"/>
      <c r="C22" s="27">
        <v>18</v>
      </c>
      <c r="D22" s="27" t="s">
        <v>27</v>
      </c>
      <c r="E22" s="107">
        <f>VLOOKUP(D22,'[1]new tesco'!$B$6:$I$297,8,FALSE)</f>
        <v>0.94</v>
      </c>
      <c r="F22" s="27">
        <v>1</v>
      </c>
      <c r="G22" s="27">
        <v>1</v>
      </c>
      <c r="H22" s="44">
        <v>2</v>
      </c>
      <c r="I22" s="44">
        <f t="shared" si="0"/>
        <v>0.47</v>
      </c>
      <c r="J22" s="99"/>
      <c r="K22" s="25" t="s">
        <v>967</v>
      </c>
      <c r="L22" s="66" t="s">
        <v>1003</v>
      </c>
    </row>
    <row r="23" spans="2:12" x14ac:dyDescent="0.3">
      <c r="B23" s="27"/>
      <c r="C23" s="27">
        <v>19</v>
      </c>
      <c r="D23" s="27" t="s">
        <v>939</v>
      </c>
      <c r="E23" s="107">
        <v>1.42</v>
      </c>
      <c r="F23" s="27">
        <v>1</v>
      </c>
      <c r="G23" s="27">
        <v>1</v>
      </c>
      <c r="H23" s="44">
        <v>1.9</v>
      </c>
      <c r="I23" s="44">
        <f t="shared" si="0"/>
        <v>0.74736842105263157</v>
      </c>
      <c r="J23" s="99"/>
      <c r="K23" s="25" t="s">
        <v>968</v>
      </c>
      <c r="L23" s="66" t="s">
        <v>1004</v>
      </c>
    </row>
    <row r="24" spans="2:12" x14ac:dyDescent="0.3">
      <c r="B24" s="27"/>
      <c r="C24" s="27">
        <v>20</v>
      </c>
      <c r="D24" s="27" t="s">
        <v>259</v>
      </c>
      <c r="E24" s="107">
        <f>VLOOKUP(D24,'[1]new tesco'!$B$6:$I$297,8,FALSE)</f>
        <v>1.26</v>
      </c>
      <c r="F24" s="27">
        <v>1</v>
      </c>
      <c r="G24" s="27">
        <v>1</v>
      </c>
      <c r="H24" s="44">
        <v>18</v>
      </c>
      <c r="I24" s="44">
        <f t="shared" si="0"/>
        <v>7.0000000000000007E-2</v>
      </c>
      <c r="J24" s="99"/>
      <c r="K24" s="25" t="s">
        <v>969</v>
      </c>
      <c r="L24" s="66" t="s">
        <v>1005</v>
      </c>
    </row>
    <row r="25" spans="2:12" x14ac:dyDescent="0.3">
      <c r="B25" s="27"/>
      <c r="C25" s="27">
        <v>21</v>
      </c>
      <c r="D25" s="27" t="s">
        <v>41</v>
      </c>
      <c r="E25" s="107">
        <f>VLOOKUP(D25,'[1]new tesco'!$B$6:$I$297,8,FALSE)</f>
        <v>1.58</v>
      </c>
      <c r="F25" s="27">
        <v>6</v>
      </c>
      <c r="G25" s="27">
        <v>1</v>
      </c>
      <c r="H25" s="44">
        <v>1.5</v>
      </c>
      <c r="I25" s="44">
        <f t="shared" si="0"/>
        <v>1.0533333333333335</v>
      </c>
      <c r="J25" s="99"/>
      <c r="K25" s="25" t="s">
        <v>970</v>
      </c>
      <c r="L25" s="66" t="s">
        <v>1006</v>
      </c>
    </row>
    <row r="26" spans="2:12" x14ac:dyDescent="0.3">
      <c r="B26" s="27"/>
      <c r="C26" s="27">
        <v>22</v>
      </c>
      <c r="D26" s="27" t="s">
        <v>940</v>
      </c>
      <c r="E26" s="107">
        <v>0.04</v>
      </c>
      <c r="F26" s="27">
        <v>1</v>
      </c>
      <c r="G26" s="27">
        <v>1</v>
      </c>
      <c r="H26" s="44">
        <v>1</v>
      </c>
      <c r="I26" s="44">
        <f t="shared" si="0"/>
        <v>0.04</v>
      </c>
      <c r="J26" s="99"/>
      <c r="K26" s="25" t="s">
        <v>971</v>
      </c>
      <c r="L26" s="66" t="s">
        <v>1007</v>
      </c>
    </row>
    <row r="27" spans="2:12" x14ac:dyDescent="0.3">
      <c r="B27" s="27"/>
      <c r="C27" s="27">
        <v>23</v>
      </c>
      <c r="D27" s="27" t="s">
        <v>941</v>
      </c>
      <c r="E27" s="107">
        <v>0.45</v>
      </c>
      <c r="F27" s="27">
        <v>1</v>
      </c>
      <c r="G27" s="27">
        <v>1</v>
      </c>
      <c r="H27" s="44">
        <v>2</v>
      </c>
      <c r="I27" s="44">
        <f t="shared" si="0"/>
        <v>0.22500000000000001</v>
      </c>
      <c r="J27" s="99"/>
      <c r="K27" s="25" t="s">
        <v>972</v>
      </c>
      <c r="L27" s="66" t="s">
        <v>1008</v>
      </c>
    </row>
    <row r="28" spans="2:12" x14ac:dyDescent="0.3">
      <c r="B28" s="27"/>
      <c r="C28" s="27">
        <v>24</v>
      </c>
      <c r="D28" s="27" t="s">
        <v>942</v>
      </c>
      <c r="E28" s="107">
        <v>0.11</v>
      </c>
      <c r="F28" s="27">
        <v>1</v>
      </c>
      <c r="G28" s="27">
        <v>1</v>
      </c>
      <c r="H28" s="44">
        <v>1</v>
      </c>
      <c r="I28" s="44">
        <f t="shared" si="0"/>
        <v>0.11</v>
      </c>
      <c r="J28" s="99"/>
      <c r="K28" s="25" t="s">
        <v>973</v>
      </c>
      <c r="L28" s="66" t="s">
        <v>1009</v>
      </c>
    </row>
    <row r="29" spans="2:12" x14ac:dyDescent="0.3">
      <c r="B29" s="27"/>
      <c r="C29" s="27">
        <v>25</v>
      </c>
      <c r="D29" s="27" t="s">
        <v>943</v>
      </c>
      <c r="E29" s="107">
        <v>0.37</v>
      </c>
      <c r="F29" s="27">
        <v>1</v>
      </c>
      <c r="G29" s="27">
        <v>1</v>
      </c>
      <c r="H29" s="44">
        <v>1.5</v>
      </c>
      <c r="I29" s="44">
        <f t="shared" si="0"/>
        <v>0.24666666666666667</v>
      </c>
      <c r="J29" s="99"/>
      <c r="K29" s="25" t="s">
        <v>974</v>
      </c>
      <c r="L29" s="66" t="s">
        <v>1010</v>
      </c>
    </row>
    <row r="30" spans="2:12" x14ac:dyDescent="0.3">
      <c r="B30" s="27"/>
      <c r="C30" s="27">
        <v>26</v>
      </c>
      <c r="D30" s="27" t="s">
        <v>260</v>
      </c>
      <c r="E30" s="107">
        <v>0.26</v>
      </c>
      <c r="F30" s="27">
        <v>1</v>
      </c>
      <c r="G30" s="27">
        <v>1</v>
      </c>
      <c r="H30" s="44">
        <v>4</v>
      </c>
      <c r="I30" s="44">
        <f t="shared" si="0"/>
        <v>6.5000000000000002E-2</v>
      </c>
      <c r="J30" s="99"/>
      <c r="K30" s="25" t="s">
        <v>975</v>
      </c>
      <c r="L30" s="66" t="s">
        <v>1011</v>
      </c>
    </row>
    <row r="31" spans="2:12" x14ac:dyDescent="0.3">
      <c r="B31" s="27"/>
      <c r="C31" s="27">
        <v>27</v>
      </c>
      <c r="D31" s="27" t="s">
        <v>31</v>
      </c>
      <c r="E31" s="107">
        <v>0.95</v>
      </c>
      <c r="F31" s="27">
        <v>1</v>
      </c>
      <c r="G31" s="27">
        <v>1</v>
      </c>
      <c r="H31" s="44">
        <v>1</v>
      </c>
      <c r="I31" s="44">
        <f t="shared" si="0"/>
        <v>0.95</v>
      </c>
      <c r="J31" s="99"/>
      <c r="K31" s="25" t="s">
        <v>976</v>
      </c>
      <c r="L31" s="66" t="s">
        <v>1012</v>
      </c>
    </row>
    <row r="32" spans="2:12" x14ac:dyDescent="0.3">
      <c r="B32" s="27"/>
      <c r="C32" s="27">
        <v>28</v>
      </c>
      <c r="D32" s="27" t="s">
        <v>944</v>
      </c>
      <c r="E32" s="107">
        <v>0.75</v>
      </c>
      <c r="F32" s="27">
        <v>1</v>
      </c>
      <c r="G32" s="27">
        <v>1</v>
      </c>
      <c r="H32" s="44">
        <v>1</v>
      </c>
      <c r="I32" s="44">
        <f t="shared" si="0"/>
        <v>0.75</v>
      </c>
      <c r="J32" s="99"/>
      <c r="K32" s="25" t="s">
        <v>977</v>
      </c>
      <c r="L32" s="66" t="s">
        <v>1013</v>
      </c>
    </row>
    <row r="33" spans="2:12" x14ac:dyDescent="0.3">
      <c r="B33" s="27"/>
      <c r="C33" s="27">
        <v>29</v>
      </c>
      <c r="D33" s="27" t="s">
        <v>945</v>
      </c>
      <c r="E33" s="107">
        <v>1.25</v>
      </c>
      <c r="F33" s="27">
        <v>1</v>
      </c>
      <c r="G33" s="27">
        <v>1</v>
      </c>
      <c r="H33" s="44">
        <v>1</v>
      </c>
      <c r="I33" s="44">
        <f t="shared" si="0"/>
        <v>1.25</v>
      </c>
      <c r="J33" s="99"/>
      <c r="K33" s="25" t="s">
        <v>978</v>
      </c>
      <c r="L33" s="66" t="s">
        <v>1014</v>
      </c>
    </row>
    <row r="34" spans="2:12" x14ac:dyDescent="0.3">
      <c r="B34" s="27"/>
      <c r="C34" s="27">
        <v>30</v>
      </c>
      <c r="D34" s="27" t="s">
        <v>42</v>
      </c>
      <c r="E34" s="107">
        <v>0.43</v>
      </c>
      <c r="F34" s="27">
        <v>1</v>
      </c>
      <c r="G34" s="27">
        <v>1</v>
      </c>
      <c r="H34" s="44">
        <v>1</v>
      </c>
      <c r="I34" s="44">
        <f t="shared" si="0"/>
        <v>0.43</v>
      </c>
      <c r="J34" s="99"/>
      <c r="K34" s="25" t="s">
        <v>979</v>
      </c>
      <c r="L34" s="66" t="s">
        <v>1015</v>
      </c>
    </row>
    <row r="35" spans="2:12" x14ac:dyDescent="0.3">
      <c r="B35" s="27"/>
      <c r="C35" s="27">
        <v>31</v>
      </c>
      <c r="D35" s="27" t="s">
        <v>946</v>
      </c>
      <c r="E35" s="107">
        <v>0.45</v>
      </c>
      <c r="F35" s="27">
        <v>1</v>
      </c>
      <c r="G35" s="27">
        <v>1</v>
      </c>
      <c r="H35" s="44">
        <v>1</v>
      </c>
      <c r="I35" s="44">
        <f t="shared" si="0"/>
        <v>0.45</v>
      </c>
      <c r="J35" s="99"/>
      <c r="K35" s="25" t="s">
        <v>980</v>
      </c>
      <c r="L35" s="66" t="s">
        <v>1016</v>
      </c>
    </row>
    <row r="36" spans="2:12" x14ac:dyDescent="0.3">
      <c r="B36" s="27"/>
      <c r="C36" s="27">
        <v>32</v>
      </c>
      <c r="D36" s="27" t="s">
        <v>947</v>
      </c>
      <c r="E36" s="107">
        <v>2.1</v>
      </c>
      <c r="F36" s="27">
        <v>3</v>
      </c>
      <c r="G36" s="27">
        <v>1</v>
      </c>
      <c r="H36" s="44">
        <v>3</v>
      </c>
      <c r="I36" s="44">
        <f t="shared" si="0"/>
        <v>0.70000000000000007</v>
      </c>
      <c r="J36" s="99"/>
      <c r="K36" s="25" t="s">
        <v>981</v>
      </c>
      <c r="L36" s="66" t="s">
        <v>1017</v>
      </c>
    </row>
    <row r="37" spans="2:12" x14ac:dyDescent="0.3">
      <c r="B37" s="27"/>
      <c r="C37" s="27">
        <v>33</v>
      </c>
      <c r="D37" s="27" t="s">
        <v>948</v>
      </c>
      <c r="E37" s="107">
        <v>0.32</v>
      </c>
      <c r="F37" s="27">
        <v>1</v>
      </c>
      <c r="G37" s="27">
        <v>1</v>
      </c>
      <c r="H37" s="44">
        <v>1</v>
      </c>
      <c r="I37" s="44">
        <f t="shared" si="0"/>
        <v>0.32</v>
      </c>
      <c r="J37" s="99"/>
      <c r="K37" s="25" t="s">
        <v>982</v>
      </c>
      <c r="L37" s="66" t="s">
        <v>1018</v>
      </c>
    </row>
    <row r="38" spans="2:12" x14ac:dyDescent="0.3">
      <c r="B38" s="27"/>
      <c r="C38" s="27">
        <v>34</v>
      </c>
      <c r="D38" s="27" t="s">
        <v>261</v>
      </c>
      <c r="E38" s="107">
        <v>0.66</v>
      </c>
      <c r="F38" s="27">
        <v>1</v>
      </c>
      <c r="G38" s="27">
        <v>1</v>
      </c>
      <c r="H38" s="44">
        <v>2.4</v>
      </c>
      <c r="I38" s="44">
        <f t="shared" si="0"/>
        <v>0.27500000000000002</v>
      </c>
      <c r="J38" s="99"/>
      <c r="K38" s="25" t="s">
        <v>983</v>
      </c>
      <c r="L38" s="66" t="s">
        <v>1019</v>
      </c>
    </row>
    <row r="39" spans="2:12" x14ac:dyDescent="0.3">
      <c r="B39" s="27"/>
      <c r="C39" s="27">
        <v>35</v>
      </c>
      <c r="D39" s="27" t="s">
        <v>949</v>
      </c>
      <c r="E39" s="107">
        <v>1.63</v>
      </c>
      <c r="F39" s="27">
        <v>12</v>
      </c>
      <c r="G39" s="27">
        <v>1</v>
      </c>
      <c r="H39" s="44">
        <v>6</v>
      </c>
      <c r="I39" s="44">
        <f t="shared" si="0"/>
        <v>0.27166666666666667</v>
      </c>
      <c r="J39" s="99"/>
      <c r="K39" s="25" t="s">
        <v>984</v>
      </c>
      <c r="L39" s="66" t="s">
        <v>1020</v>
      </c>
    </row>
    <row r="40" spans="2:12" x14ac:dyDescent="0.3">
      <c r="B40" s="27"/>
      <c r="C40" s="27">
        <v>36</v>
      </c>
      <c r="D40" s="27" t="s">
        <v>45</v>
      </c>
      <c r="E40" s="107">
        <v>1.42</v>
      </c>
      <c r="F40" s="27">
        <v>1</v>
      </c>
      <c r="G40" s="27">
        <v>1</v>
      </c>
      <c r="H40" s="44">
        <v>1</v>
      </c>
      <c r="I40" s="44">
        <f t="shared" si="0"/>
        <v>1.42</v>
      </c>
      <c r="J40" s="99"/>
      <c r="K40" s="25" t="s">
        <v>1035</v>
      </c>
      <c r="L40" s="66" t="s">
        <v>1066</v>
      </c>
    </row>
    <row r="41" spans="2:12" x14ac:dyDescent="0.3">
      <c r="B41" s="27"/>
      <c r="C41" s="27">
        <v>37</v>
      </c>
      <c r="D41" s="27" t="s">
        <v>1022</v>
      </c>
      <c r="E41" s="107">
        <v>1.68</v>
      </c>
      <c r="F41" s="27">
        <v>1</v>
      </c>
      <c r="G41" s="27">
        <v>1</v>
      </c>
      <c r="H41" s="44">
        <v>1</v>
      </c>
      <c r="I41" s="44">
        <f t="shared" si="0"/>
        <v>1.68</v>
      </c>
      <c r="J41" s="99"/>
      <c r="K41" s="25" t="s">
        <v>1036</v>
      </c>
      <c r="L41" s="66" t="s">
        <v>1067</v>
      </c>
    </row>
    <row r="42" spans="2:12" x14ac:dyDescent="0.3">
      <c r="B42" s="27"/>
      <c r="C42" s="27">
        <v>38</v>
      </c>
      <c r="D42" s="27" t="s">
        <v>1023</v>
      </c>
      <c r="E42" s="107">
        <v>0.13</v>
      </c>
      <c r="F42" s="27">
        <v>1</v>
      </c>
      <c r="G42" s="27">
        <v>1</v>
      </c>
      <c r="H42" s="44">
        <v>1</v>
      </c>
      <c r="I42" s="44">
        <f t="shared" si="0"/>
        <v>0.13</v>
      </c>
      <c r="J42" s="99"/>
      <c r="K42" s="25" t="s">
        <v>1037</v>
      </c>
      <c r="L42" s="66" t="s">
        <v>1068</v>
      </c>
    </row>
    <row r="43" spans="2:12" x14ac:dyDescent="0.3">
      <c r="B43" s="27"/>
      <c r="C43" s="27">
        <v>39</v>
      </c>
      <c r="D43" s="27" t="s">
        <v>46</v>
      </c>
      <c r="E43" s="107">
        <v>1.68</v>
      </c>
      <c r="F43" s="27">
        <v>1</v>
      </c>
      <c r="G43" s="27">
        <v>1</v>
      </c>
      <c r="H43" s="44">
        <v>1</v>
      </c>
      <c r="I43" s="44">
        <f t="shared" si="0"/>
        <v>1.68</v>
      </c>
      <c r="J43" s="99"/>
      <c r="K43" s="25" t="s">
        <v>1038</v>
      </c>
      <c r="L43" s="66" t="s">
        <v>1069</v>
      </c>
    </row>
    <row r="44" spans="2:12" x14ac:dyDescent="0.3">
      <c r="B44" s="27"/>
      <c r="C44" s="27">
        <v>40</v>
      </c>
      <c r="D44" s="27" t="s">
        <v>1024</v>
      </c>
      <c r="E44" s="107">
        <v>0.99</v>
      </c>
      <c r="F44" s="27">
        <v>1</v>
      </c>
      <c r="G44" s="27">
        <v>1</v>
      </c>
      <c r="H44" s="44">
        <v>5.5</v>
      </c>
      <c r="I44" s="44">
        <f t="shared" si="0"/>
        <v>0.18</v>
      </c>
      <c r="J44" s="99"/>
      <c r="K44" s="25" t="s">
        <v>1039</v>
      </c>
      <c r="L44" s="66" t="s">
        <v>1070</v>
      </c>
    </row>
    <row r="45" spans="2:12" x14ac:dyDescent="0.3">
      <c r="B45" s="27"/>
      <c r="C45" s="27">
        <v>41</v>
      </c>
      <c r="D45" s="27" t="s">
        <v>1025</v>
      </c>
      <c r="E45" s="107">
        <f>VLOOKUP(D45,'[1]new tesco'!$B$6:$I$297,8,FALSE)</f>
        <v>0.95</v>
      </c>
      <c r="F45" s="27">
        <v>1</v>
      </c>
      <c r="G45" s="27">
        <v>1</v>
      </c>
      <c r="H45" s="44">
        <v>1.4</v>
      </c>
      <c r="I45" s="44">
        <f t="shared" si="0"/>
        <v>0.6785714285714286</v>
      </c>
      <c r="J45" s="99"/>
      <c r="K45" s="25" t="s">
        <v>1040</v>
      </c>
      <c r="L45" s="66" t="s">
        <v>1071</v>
      </c>
    </row>
    <row r="46" spans="2:12" x14ac:dyDescent="0.3">
      <c r="B46" s="27"/>
      <c r="C46" s="27">
        <v>42</v>
      </c>
      <c r="D46" s="27" t="s">
        <v>49</v>
      </c>
      <c r="E46" s="107">
        <f>VLOOKUP(D46,'[1]new tesco'!$B$6:$I$297,8,FALSE)</f>
        <v>0.79</v>
      </c>
      <c r="F46" s="27">
        <v>1</v>
      </c>
      <c r="G46" s="27">
        <v>1</v>
      </c>
      <c r="H46" s="44">
        <v>6</v>
      </c>
      <c r="I46" s="44">
        <f t="shared" si="0"/>
        <v>0.13166666666666668</v>
      </c>
      <c r="J46" s="99"/>
      <c r="K46" s="25" t="s">
        <v>1041</v>
      </c>
      <c r="L46" s="66" t="s">
        <v>1072</v>
      </c>
    </row>
    <row r="47" spans="2:12" x14ac:dyDescent="0.3">
      <c r="B47" s="27"/>
      <c r="C47" s="27">
        <v>43</v>
      </c>
      <c r="D47" s="27" t="s">
        <v>292</v>
      </c>
      <c r="E47" s="107">
        <f>VLOOKUP(D47,'[1]new tesco'!$B$6:$I$297,8,FALSE)</f>
        <v>2.31</v>
      </c>
      <c r="F47" s="27">
        <v>1</v>
      </c>
      <c r="G47" s="27">
        <v>1</v>
      </c>
      <c r="H47" s="44">
        <v>6</v>
      </c>
      <c r="I47" s="44">
        <f t="shared" si="0"/>
        <v>0.38500000000000001</v>
      </c>
      <c r="J47" s="99"/>
      <c r="K47" s="25" t="s">
        <v>1041</v>
      </c>
      <c r="L47" s="66" t="s">
        <v>1073</v>
      </c>
    </row>
    <row r="48" spans="2:12" x14ac:dyDescent="0.3">
      <c r="B48" s="27"/>
      <c r="C48" s="27">
        <v>44</v>
      </c>
      <c r="D48" s="27" t="s">
        <v>1026</v>
      </c>
      <c r="E48" s="107">
        <v>0.59</v>
      </c>
      <c r="F48" s="27">
        <v>1</v>
      </c>
      <c r="G48" s="27">
        <v>1</v>
      </c>
      <c r="H48" s="44">
        <v>1</v>
      </c>
      <c r="I48" s="44">
        <f t="shared" si="0"/>
        <v>0.59</v>
      </c>
      <c r="J48" s="99"/>
      <c r="K48" s="25" t="s">
        <v>1042</v>
      </c>
      <c r="L48" s="66" t="s">
        <v>1074</v>
      </c>
    </row>
    <row r="49" spans="2:12" x14ac:dyDescent="0.3">
      <c r="B49" s="27"/>
      <c r="C49" s="27">
        <v>45</v>
      </c>
      <c r="D49" s="27" t="s">
        <v>383</v>
      </c>
      <c r="E49" s="107">
        <v>0.89</v>
      </c>
      <c r="F49" s="27">
        <v>1</v>
      </c>
      <c r="G49" s="27">
        <v>1</v>
      </c>
      <c r="H49" s="44">
        <v>2</v>
      </c>
      <c r="I49" s="44">
        <f t="shared" si="0"/>
        <v>0.44500000000000001</v>
      </c>
      <c r="J49" s="99"/>
      <c r="K49" s="25" t="s">
        <v>1043</v>
      </c>
      <c r="L49" s="66" t="s">
        <v>1075</v>
      </c>
    </row>
    <row r="50" spans="2:12" x14ac:dyDescent="0.3">
      <c r="B50" s="27"/>
      <c r="C50" s="27">
        <v>46</v>
      </c>
      <c r="D50" s="27" t="s">
        <v>581</v>
      </c>
      <c r="E50" s="107">
        <v>1.59</v>
      </c>
      <c r="F50" s="27">
        <v>1</v>
      </c>
      <c r="G50" s="27">
        <v>1</v>
      </c>
      <c r="H50" s="44">
        <v>1</v>
      </c>
      <c r="I50" s="44">
        <f t="shared" si="0"/>
        <v>1.59</v>
      </c>
      <c r="J50" s="99"/>
      <c r="K50" s="25" t="s">
        <v>1044</v>
      </c>
      <c r="L50" s="66" t="s">
        <v>1076</v>
      </c>
    </row>
    <row r="51" spans="2:12" x14ac:dyDescent="0.3">
      <c r="B51" s="27"/>
      <c r="C51" s="27">
        <v>47</v>
      </c>
      <c r="D51" s="27" t="s">
        <v>582</v>
      </c>
      <c r="E51" s="107">
        <f>VLOOKUP(D51,'[1]new tesco'!$B$6:$I$297,8,FALSE)</f>
        <v>1.05</v>
      </c>
      <c r="F51" s="27">
        <v>4</v>
      </c>
      <c r="G51" s="27">
        <v>1</v>
      </c>
      <c r="H51" s="44">
        <v>2</v>
      </c>
      <c r="I51" s="44">
        <f t="shared" si="0"/>
        <v>0.52500000000000002</v>
      </c>
      <c r="J51" s="99"/>
      <c r="K51" s="25" t="s">
        <v>1045</v>
      </c>
      <c r="L51" s="66" t="s">
        <v>1077</v>
      </c>
    </row>
    <row r="52" spans="2:12" x14ac:dyDescent="0.3">
      <c r="B52" s="27"/>
      <c r="C52" s="27">
        <v>48</v>
      </c>
      <c r="D52" s="27" t="s">
        <v>51</v>
      </c>
      <c r="E52" s="107">
        <v>0.8</v>
      </c>
      <c r="F52" s="27">
        <v>8</v>
      </c>
      <c r="G52" s="27">
        <v>1</v>
      </c>
      <c r="H52" s="44">
        <v>2</v>
      </c>
      <c r="I52" s="44">
        <f t="shared" si="0"/>
        <v>0.4</v>
      </c>
      <c r="J52" s="99"/>
      <c r="K52" s="25" t="s">
        <v>1046</v>
      </c>
      <c r="L52" s="66" t="s">
        <v>1078</v>
      </c>
    </row>
    <row r="53" spans="2:12" x14ac:dyDescent="0.3">
      <c r="B53" s="27"/>
      <c r="C53" s="27">
        <v>49</v>
      </c>
      <c r="D53" s="27" t="s">
        <v>1027</v>
      </c>
      <c r="E53" s="107">
        <v>1.58</v>
      </c>
      <c r="F53" s="27">
        <v>6</v>
      </c>
      <c r="G53" s="27">
        <v>1</v>
      </c>
      <c r="H53" s="44">
        <v>2</v>
      </c>
      <c r="I53" s="44">
        <f t="shared" si="0"/>
        <v>0.79</v>
      </c>
      <c r="J53" s="99"/>
      <c r="K53" s="25" t="s">
        <v>1047</v>
      </c>
      <c r="L53" s="66" t="s">
        <v>1079</v>
      </c>
    </row>
    <row r="54" spans="2:12" x14ac:dyDescent="0.3">
      <c r="B54" s="27"/>
      <c r="C54" s="27">
        <v>50</v>
      </c>
      <c r="D54" s="27" t="s">
        <v>232</v>
      </c>
      <c r="E54" s="107">
        <f>VLOOKUP(D54,'[1]new tesco'!$B$6:$I$297,8,FALSE)</f>
        <v>1</v>
      </c>
      <c r="F54" s="27">
        <v>2</v>
      </c>
      <c r="G54" s="27">
        <v>1</v>
      </c>
      <c r="H54" s="44">
        <v>1</v>
      </c>
      <c r="I54" s="44">
        <f t="shared" si="0"/>
        <v>1</v>
      </c>
      <c r="J54" s="99"/>
      <c r="K54" s="25" t="s">
        <v>1048</v>
      </c>
      <c r="L54" s="66" t="s">
        <v>1080</v>
      </c>
    </row>
    <row r="55" spans="2:12" x14ac:dyDescent="0.3">
      <c r="B55" s="27"/>
      <c r="C55" s="27">
        <v>51</v>
      </c>
      <c r="D55" s="27" t="s">
        <v>1028</v>
      </c>
      <c r="E55" s="107">
        <v>0.32</v>
      </c>
      <c r="F55" s="27">
        <v>1</v>
      </c>
      <c r="G55" s="27">
        <v>1</v>
      </c>
      <c r="H55" s="44">
        <v>2</v>
      </c>
      <c r="I55" s="44">
        <f t="shared" si="0"/>
        <v>0.16</v>
      </c>
      <c r="J55" s="99"/>
      <c r="K55" s="25" t="s">
        <v>1049</v>
      </c>
      <c r="L55" s="66" t="s">
        <v>1081</v>
      </c>
    </row>
    <row r="56" spans="2:12" x14ac:dyDescent="0.3">
      <c r="B56" s="27"/>
      <c r="C56" s="27">
        <v>52</v>
      </c>
      <c r="D56" s="27" t="s">
        <v>293</v>
      </c>
      <c r="E56" s="107">
        <v>0.84</v>
      </c>
      <c r="F56" s="27">
        <v>1</v>
      </c>
      <c r="G56" s="27">
        <v>1</v>
      </c>
      <c r="H56" s="44">
        <v>2.7</v>
      </c>
      <c r="I56" s="44">
        <f t="shared" si="0"/>
        <v>0.31111111111111106</v>
      </c>
      <c r="J56" s="99"/>
      <c r="K56" s="25" t="s">
        <v>1050</v>
      </c>
      <c r="L56" s="66" t="s">
        <v>1082</v>
      </c>
    </row>
    <row r="57" spans="2:12" x14ac:dyDescent="0.3">
      <c r="B57" s="27"/>
      <c r="C57" s="27">
        <v>53</v>
      </c>
      <c r="D57" s="27" t="s">
        <v>263</v>
      </c>
      <c r="E57" s="107">
        <v>1.29</v>
      </c>
      <c r="F57" s="27">
        <v>1</v>
      </c>
      <c r="G57" s="27">
        <v>1</v>
      </c>
      <c r="H57" s="44">
        <v>12</v>
      </c>
      <c r="I57" s="44">
        <f t="shared" si="0"/>
        <v>0.1075</v>
      </c>
      <c r="J57" s="99"/>
      <c r="K57" s="25" t="s">
        <v>969</v>
      </c>
      <c r="L57" s="66" t="s">
        <v>1083</v>
      </c>
    </row>
    <row r="58" spans="2:12" x14ac:dyDescent="0.3">
      <c r="B58" s="27"/>
      <c r="C58" s="27">
        <v>54</v>
      </c>
      <c r="D58" s="27" t="s">
        <v>54</v>
      </c>
      <c r="E58" s="107">
        <f>VLOOKUP(D58,'[1]new tesco'!$B$6:$I$297,8,FALSE)</f>
        <v>0.6</v>
      </c>
      <c r="F58" s="27">
        <v>1</v>
      </c>
      <c r="G58" s="27">
        <v>1</v>
      </c>
      <c r="H58" s="44">
        <v>10</v>
      </c>
      <c r="I58" s="44">
        <f t="shared" si="0"/>
        <v>0.06</v>
      </c>
      <c r="J58" s="99"/>
      <c r="K58" s="25" t="s">
        <v>1051</v>
      </c>
      <c r="L58" s="66" t="s">
        <v>1084</v>
      </c>
    </row>
    <row r="59" spans="2:12" x14ac:dyDescent="0.3">
      <c r="B59" s="27"/>
      <c r="C59" s="27">
        <v>55</v>
      </c>
      <c r="D59" s="27" t="s">
        <v>55</v>
      </c>
      <c r="E59" s="107">
        <f>VLOOKUP(D59,'[1]new tesco'!$B$6:$I$297,8,FALSE)</f>
        <v>1.58</v>
      </c>
      <c r="F59" s="27">
        <v>1</v>
      </c>
      <c r="G59" s="27">
        <v>1</v>
      </c>
      <c r="H59" s="44">
        <v>4</v>
      </c>
      <c r="I59" s="44">
        <f t="shared" si="0"/>
        <v>0.39500000000000002</v>
      </c>
      <c r="J59" s="99"/>
      <c r="K59" s="25" t="s">
        <v>1052</v>
      </c>
      <c r="L59" s="66" t="s">
        <v>1085</v>
      </c>
    </row>
    <row r="60" spans="2:12" x14ac:dyDescent="0.3">
      <c r="B60" s="27"/>
      <c r="C60" s="27">
        <v>56</v>
      </c>
      <c r="D60" s="27" t="s">
        <v>57</v>
      </c>
      <c r="E60" s="107">
        <v>0.2</v>
      </c>
      <c r="F60" s="27">
        <v>1</v>
      </c>
      <c r="G60" s="27">
        <v>1</v>
      </c>
      <c r="H60" s="44">
        <v>7</v>
      </c>
      <c r="I60" s="44">
        <f t="shared" si="0"/>
        <v>2.8571428571428574E-2</v>
      </c>
      <c r="J60" s="99"/>
      <c r="K60" s="25" t="s">
        <v>1053</v>
      </c>
      <c r="L60" s="66" t="s">
        <v>1086</v>
      </c>
    </row>
    <row r="61" spans="2:12" x14ac:dyDescent="0.3">
      <c r="B61" s="27"/>
      <c r="C61" s="27">
        <v>57</v>
      </c>
      <c r="D61" s="27" t="s">
        <v>60</v>
      </c>
      <c r="E61" s="107">
        <f>VLOOKUP(D61,'[1]new tesco'!$B$6:$I$297,8,FALSE)</f>
        <v>1.1000000000000001</v>
      </c>
      <c r="F61" s="27">
        <v>80</v>
      </c>
      <c r="G61" s="27">
        <v>1</v>
      </c>
      <c r="H61" s="44">
        <v>2.5</v>
      </c>
      <c r="I61" s="44">
        <f t="shared" si="0"/>
        <v>0.44000000000000006</v>
      </c>
      <c r="J61" s="99"/>
      <c r="K61" s="25" t="s">
        <v>1054</v>
      </c>
      <c r="L61" s="66" t="s">
        <v>1087</v>
      </c>
    </row>
    <row r="62" spans="2:12" x14ac:dyDescent="0.3">
      <c r="B62" s="27"/>
      <c r="C62" s="27">
        <v>58</v>
      </c>
      <c r="D62" s="27" t="s">
        <v>1029</v>
      </c>
      <c r="E62" s="107">
        <v>3.15</v>
      </c>
      <c r="F62" s="27">
        <v>1</v>
      </c>
      <c r="G62" s="27">
        <v>1</v>
      </c>
      <c r="H62" s="44">
        <v>6</v>
      </c>
      <c r="I62" s="44">
        <f t="shared" si="0"/>
        <v>0.52500000000000002</v>
      </c>
      <c r="J62" s="99"/>
      <c r="K62" s="25" t="s">
        <v>1055</v>
      </c>
      <c r="L62" s="66" t="s">
        <v>1088</v>
      </c>
    </row>
    <row r="63" spans="2:12" x14ac:dyDescent="0.3">
      <c r="B63" s="27"/>
      <c r="C63" s="27">
        <v>59</v>
      </c>
      <c r="D63" s="27" t="s">
        <v>264</v>
      </c>
      <c r="E63" s="107">
        <f>VLOOKUP(D63,'[1]new tesco'!$B$6:$I$297,8,FALSE)</f>
        <v>0.47</v>
      </c>
      <c r="F63" s="27">
        <v>1</v>
      </c>
      <c r="G63" s="27">
        <v>1</v>
      </c>
      <c r="H63" s="44">
        <v>1</v>
      </c>
      <c r="I63" s="44">
        <f t="shared" si="0"/>
        <v>0.47</v>
      </c>
      <c r="J63" s="99"/>
      <c r="K63" s="25" t="s">
        <v>1056</v>
      </c>
      <c r="L63" s="66" t="s">
        <v>1089</v>
      </c>
    </row>
    <row r="64" spans="2:12" x14ac:dyDescent="0.3">
      <c r="B64" s="27"/>
      <c r="C64" s="27">
        <v>60</v>
      </c>
      <c r="D64" s="27" t="s">
        <v>264</v>
      </c>
      <c r="E64" s="107">
        <v>0.95</v>
      </c>
      <c r="F64" s="27">
        <v>1</v>
      </c>
      <c r="G64" s="27">
        <v>1</v>
      </c>
      <c r="H64" s="44">
        <v>1</v>
      </c>
      <c r="I64" s="44">
        <f t="shared" si="0"/>
        <v>0.95</v>
      </c>
      <c r="J64" s="99"/>
      <c r="K64" s="25" t="s">
        <v>1057</v>
      </c>
      <c r="L64" s="66" t="s">
        <v>1090</v>
      </c>
    </row>
    <row r="65" spans="2:13" x14ac:dyDescent="0.3">
      <c r="B65" s="27"/>
      <c r="C65" s="27">
        <v>61</v>
      </c>
      <c r="D65" s="27" t="s">
        <v>265</v>
      </c>
      <c r="E65" s="107">
        <f>VLOOKUP(D65,'[1]new tesco'!$B$6:$I$297,8,FALSE)</f>
        <v>0.44999999999999996</v>
      </c>
      <c r="F65" s="27">
        <v>1</v>
      </c>
      <c r="G65" s="27">
        <v>1</v>
      </c>
      <c r="H65" s="44">
        <v>1.8</v>
      </c>
      <c r="I65" s="44">
        <f t="shared" si="0"/>
        <v>0.24999999999999997</v>
      </c>
      <c r="J65" s="99"/>
      <c r="K65" s="25" t="s">
        <v>1058</v>
      </c>
      <c r="L65" s="66" t="s">
        <v>1091</v>
      </c>
    </row>
    <row r="66" spans="2:13" x14ac:dyDescent="0.3">
      <c r="B66" s="27"/>
      <c r="C66" s="27">
        <v>62</v>
      </c>
      <c r="D66" s="27" t="s">
        <v>1030</v>
      </c>
      <c r="E66" s="107">
        <v>0.63</v>
      </c>
      <c r="F66" s="27">
        <v>1</v>
      </c>
      <c r="G66" s="27">
        <v>1</v>
      </c>
      <c r="H66" s="44">
        <v>3</v>
      </c>
      <c r="I66" s="44">
        <f t="shared" si="0"/>
        <v>0.21</v>
      </c>
      <c r="J66" s="99"/>
      <c r="K66" s="25" t="s">
        <v>1059</v>
      </c>
      <c r="L66" s="66" t="s">
        <v>1092</v>
      </c>
    </row>
    <row r="67" spans="2:13" x14ac:dyDescent="0.3">
      <c r="B67" s="27"/>
      <c r="C67" s="27">
        <v>63</v>
      </c>
      <c r="D67" s="27" t="s">
        <v>1031</v>
      </c>
      <c r="E67" s="107">
        <v>1.58</v>
      </c>
      <c r="F67" s="27">
        <v>1</v>
      </c>
      <c r="G67" s="27">
        <v>1</v>
      </c>
      <c r="H67" s="44">
        <v>12</v>
      </c>
      <c r="I67" s="44">
        <f t="shared" si="0"/>
        <v>0.13166666666666668</v>
      </c>
      <c r="J67" s="99"/>
      <c r="K67" s="25" t="s">
        <v>974</v>
      </c>
      <c r="L67" s="66" t="s">
        <v>1093</v>
      </c>
    </row>
    <row r="68" spans="2:13" x14ac:dyDescent="0.3">
      <c r="B68" s="27"/>
      <c r="C68" s="27">
        <v>64</v>
      </c>
      <c r="D68" s="27" t="s">
        <v>386</v>
      </c>
      <c r="E68" s="107">
        <f>VLOOKUP(D68,'[1]new tesco'!$B$6:$I$297,8,FALSE)</f>
        <v>2.69</v>
      </c>
      <c r="F68" s="27">
        <v>1</v>
      </c>
      <c r="G68" s="27">
        <v>1</v>
      </c>
      <c r="H68" s="44">
        <v>12</v>
      </c>
      <c r="I68" s="44">
        <f t="shared" si="0"/>
        <v>0.22416666666666665</v>
      </c>
      <c r="J68" s="99"/>
      <c r="K68" s="25" t="s">
        <v>1059</v>
      </c>
      <c r="L68" s="66" t="s">
        <v>1094</v>
      </c>
    </row>
    <row r="69" spans="2:13" x14ac:dyDescent="0.3">
      <c r="B69" s="27"/>
      <c r="C69" s="27">
        <v>65</v>
      </c>
      <c r="D69" s="27" t="s">
        <v>374</v>
      </c>
      <c r="E69" s="107">
        <f>VLOOKUP(D69,'[1]new tesco'!$B$6:$I$297,8,FALSE)</f>
        <v>0.53</v>
      </c>
      <c r="F69" s="27">
        <v>1</v>
      </c>
      <c r="G69" s="27">
        <v>1</v>
      </c>
      <c r="H69" s="44">
        <v>4</v>
      </c>
      <c r="I69" s="44">
        <f t="shared" si="0"/>
        <v>0.13250000000000001</v>
      </c>
      <c r="J69" s="99"/>
      <c r="K69" s="25" t="s">
        <v>1060</v>
      </c>
      <c r="L69" s="66" t="s">
        <v>1095</v>
      </c>
    </row>
    <row r="70" spans="2:13" x14ac:dyDescent="0.3">
      <c r="B70" s="27"/>
      <c r="C70" s="27">
        <v>66</v>
      </c>
      <c r="D70" s="27" t="s">
        <v>946</v>
      </c>
      <c r="E70" s="107">
        <v>1.89</v>
      </c>
      <c r="F70" s="27">
        <v>1</v>
      </c>
      <c r="G70" s="27">
        <v>1</v>
      </c>
      <c r="H70" s="44">
        <v>2.5</v>
      </c>
      <c r="I70" s="44">
        <f t="shared" ref="I70:I80" si="1">(E70*G70)/H70</f>
        <v>0.75600000000000001</v>
      </c>
      <c r="J70" s="99"/>
      <c r="K70" s="25" t="s">
        <v>1059</v>
      </c>
      <c r="L70" s="66" t="s">
        <v>1096</v>
      </c>
    </row>
    <row r="71" spans="2:13" x14ac:dyDescent="0.3">
      <c r="B71" s="27"/>
      <c r="C71" s="27">
        <v>67</v>
      </c>
      <c r="D71" s="27" t="s">
        <v>59</v>
      </c>
      <c r="E71" s="107">
        <v>0.65</v>
      </c>
      <c r="F71" s="27">
        <v>1</v>
      </c>
      <c r="G71" s="27">
        <v>1</v>
      </c>
      <c r="H71" s="44">
        <v>16</v>
      </c>
      <c r="I71" s="44">
        <f t="shared" si="1"/>
        <v>4.0625000000000001E-2</v>
      </c>
      <c r="J71" s="99"/>
      <c r="K71" s="25" t="s">
        <v>1061</v>
      </c>
      <c r="L71" s="66" t="s">
        <v>1097</v>
      </c>
    </row>
    <row r="72" spans="2:13" x14ac:dyDescent="0.3">
      <c r="B72" s="27"/>
      <c r="C72" s="27">
        <v>68</v>
      </c>
      <c r="D72" s="27" t="s">
        <v>583</v>
      </c>
      <c r="E72" s="107">
        <v>1.58</v>
      </c>
      <c r="F72" s="27">
        <v>1</v>
      </c>
      <c r="G72" s="27">
        <v>1</v>
      </c>
      <c r="H72" s="44">
        <v>12</v>
      </c>
      <c r="I72" s="44">
        <f t="shared" si="1"/>
        <v>0.13166666666666668</v>
      </c>
      <c r="J72" s="99"/>
      <c r="K72" s="25" t="s">
        <v>1062</v>
      </c>
      <c r="L72" s="66" t="s">
        <v>1098</v>
      </c>
    </row>
    <row r="73" spans="2:13" x14ac:dyDescent="0.3">
      <c r="B73" s="27"/>
      <c r="C73" s="27">
        <v>69</v>
      </c>
      <c r="D73" s="27" t="s">
        <v>1032</v>
      </c>
      <c r="E73" s="107">
        <v>1.99</v>
      </c>
      <c r="F73" s="27">
        <v>9</v>
      </c>
      <c r="G73" s="27">
        <v>1</v>
      </c>
      <c r="H73" s="44">
        <v>4.5</v>
      </c>
      <c r="I73" s="44">
        <f t="shared" si="1"/>
        <v>0.44222222222222224</v>
      </c>
      <c r="J73" s="130"/>
      <c r="K73" s="57" t="s">
        <v>1063</v>
      </c>
      <c r="L73" s="132" t="s">
        <v>1099</v>
      </c>
    </row>
    <row r="74" spans="2:13" x14ac:dyDescent="0.3">
      <c r="B74" s="27"/>
      <c r="C74" s="27">
        <v>70</v>
      </c>
      <c r="D74" s="27" t="s">
        <v>1033</v>
      </c>
      <c r="E74" s="107">
        <v>50</v>
      </c>
      <c r="F74" s="27"/>
      <c r="G74" s="27">
        <v>1</v>
      </c>
      <c r="H74" s="44">
        <v>52.142899999999997</v>
      </c>
      <c r="I74" s="44">
        <f t="shared" si="1"/>
        <v>0.95890332144932489</v>
      </c>
      <c r="J74" s="99"/>
      <c r="K74" s="133" t="s">
        <v>1064</v>
      </c>
      <c r="L74" s="132"/>
    </row>
    <row r="75" spans="2:13" x14ac:dyDescent="0.3">
      <c r="B75" s="27"/>
      <c r="C75" s="27">
        <v>71</v>
      </c>
      <c r="D75" s="27" t="s">
        <v>1034</v>
      </c>
      <c r="E75" s="107">
        <v>10</v>
      </c>
      <c r="F75" s="27"/>
      <c r="G75" s="27">
        <v>1</v>
      </c>
      <c r="H75" s="44">
        <v>2</v>
      </c>
      <c r="I75" s="44">
        <f t="shared" si="1"/>
        <v>5</v>
      </c>
      <c r="J75" s="99"/>
      <c r="K75" s="133" t="s">
        <v>1065</v>
      </c>
      <c r="L75" s="132" t="s">
        <v>1100</v>
      </c>
    </row>
    <row r="76" spans="2:13" x14ac:dyDescent="0.3">
      <c r="B76" s="40" t="s">
        <v>9</v>
      </c>
      <c r="C76" s="27"/>
      <c r="D76" s="27"/>
      <c r="E76" s="107"/>
      <c r="F76" s="27"/>
      <c r="G76" s="27"/>
      <c r="H76" s="44"/>
      <c r="I76" s="44"/>
      <c r="J76" s="99"/>
    </row>
    <row r="77" spans="2:13" ht="14.25" customHeight="1" x14ac:dyDescent="0.3">
      <c r="B77" s="27"/>
      <c r="C77" s="27">
        <v>72</v>
      </c>
      <c r="D77" s="27" t="s">
        <v>375</v>
      </c>
      <c r="E77" s="107">
        <v>3.6</v>
      </c>
      <c r="F77" s="27"/>
      <c r="G77" s="163">
        <v>1</v>
      </c>
      <c r="H77" s="44">
        <v>1</v>
      </c>
      <c r="I77" s="44">
        <f t="shared" si="1"/>
        <v>3.6</v>
      </c>
      <c r="J77" s="130"/>
      <c r="K77" s="57" t="s">
        <v>1102</v>
      </c>
      <c r="L77" s="66" t="s">
        <v>1103</v>
      </c>
    </row>
    <row r="78" spans="2:13" ht="14.25" customHeight="1" x14ac:dyDescent="0.3">
      <c r="B78" s="27"/>
      <c r="C78" s="27">
        <v>73</v>
      </c>
      <c r="D78" s="27" t="s">
        <v>239</v>
      </c>
      <c r="E78" s="107">
        <v>5</v>
      </c>
      <c r="F78" s="27"/>
      <c r="G78" s="163">
        <v>1</v>
      </c>
      <c r="H78" s="44">
        <v>2</v>
      </c>
      <c r="I78" s="44">
        <f t="shared" si="1"/>
        <v>2.5</v>
      </c>
      <c r="J78" s="99"/>
      <c r="K78" s="133" t="s">
        <v>1104</v>
      </c>
      <c r="L78" s="66" t="s">
        <v>1105</v>
      </c>
    </row>
    <row r="79" spans="2:13" ht="15" customHeight="1" x14ac:dyDescent="0.3">
      <c r="B79" s="27"/>
      <c r="C79" s="27">
        <v>74</v>
      </c>
      <c r="D79" s="27" t="s">
        <v>1101</v>
      </c>
      <c r="E79" s="107">
        <v>30</v>
      </c>
      <c r="F79" s="27"/>
      <c r="G79" s="163">
        <v>1</v>
      </c>
      <c r="H79" s="44">
        <v>52.14</v>
      </c>
      <c r="I79" s="44">
        <f t="shared" si="1"/>
        <v>0.57537399309551207</v>
      </c>
      <c r="J79" s="99"/>
      <c r="K79" s="133" t="s">
        <v>1106</v>
      </c>
      <c r="L79" s="132"/>
    </row>
    <row r="80" spans="2:13" ht="15" customHeight="1" x14ac:dyDescent="0.3">
      <c r="B80" s="27"/>
      <c r="C80" s="27">
        <v>75</v>
      </c>
      <c r="D80" s="27" t="s">
        <v>375</v>
      </c>
      <c r="E80" s="107"/>
      <c r="F80" s="27"/>
      <c r="G80" s="163">
        <v>1</v>
      </c>
      <c r="H80" s="44">
        <v>2</v>
      </c>
      <c r="I80" s="44">
        <f t="shared" si="1"/>
        <v>0</v>
      </c>
      <c r="J80" s="130"/>
      <c r="K80" s="57" t="s">
        <v>1107</v>
      </c>
      <c r="L80" s="132"/>
      <c r="M80" s="132"/>
    </row>
    <row r="81" spans="2:13" ht="15" customHeight="1" x14ac:dyDescent="0.3">
      <c r="B81" s="27"/>
      <c r="C81" s="27"/>
      <c r="D81" s="27"/>
      <c r="E81" s="107"/>
      <c r="F81" s="27"/>
      <c r="G81" s="163"/>
      <c r="H81" s="44"/>
      <c r="I81" s="44"/>
      <c r="J81" s="99"/>
      <c r="K81" s="133"/>
      <c r="L81" s="132"/>
      <c r="M81" s="132"/>
    </row>
    <row r="82" spans="2:13" x14ac:dyDescent="0.3">
      <c r="B82" s="40" t="s">
        <v>10</v>
      </c>
      <c r="C82" s="27"/>
      <c r="D82" s="27"/>
      <c r="E82" s="107"/>
      <c r="F82" s="27"/>
      <c r="G82" s="27"/>
      <c r="H82" s="44"/>
      <c r="I82" s="44"/>
      <c r="J82" s="99"/>
    </row>
    <row r="83" spans="2:13" x14ac:dyDescent="0.3">
      <c r="B83" s="27" t="s">
        <v>2248</v>
      </c>
      <c r="C83" s="27">
        <v>76</v>
      </c>
      <c r="D83" s="50" t="s">
        <v>66</v>
      </c>
      <c r="E83" s="107"/>
      <c r="F83" s="27">
        <v>3</v>
      </c>
      <c r="G83" s="27">
        <v>5</v>
      </c>
      <c r="H83" s="44">
        <v>52.14</v>
      </c>
      <c r="I83" s="44">
        <f t="shared" ref="I83:I113" si="2">(E83*G83)/H83</f>
        <v>0</v>
      </c>
      <c r="J83" s="99"/>
      <c r="K83" s="173" t="s">
        <v>1136</v>
      </c>
      <c r="L83" s="66" t="s">
        <v>1137</v>
      </c>
    </row>
    <row r="84" spans="2:13" x14ac:dyDescent="0.3">
      <c r="B84" s="27" t="s">
        <v>2248</v>
      </c>
      <c r="C84" s="27">
        <v>77</v>
      </c>
      <c r="D84" s="50" t="s">
        <v>65</v>
      </c>
      <c r="E84" s="107">
        <v>10</v>
      </c>
      <c r="F84" s="27">
        <v>5</v>
      </c>
      <c r="G84" s="27">
        <v>3</v>
      </c>
      <c r="H84" s="44">
        <v>52.14</v>
      </c>
      <c r="I84" s="44">
        <f t="shared" si="2"/>
        <v>0.57537399309551207</v>
      </c>
      <c r="J84" s="99"/>
      <c r="K84" s="25" t="s">
        <v>1138</v>
      </c>
      <c r="L84" s="66" t="s">
        <v>1139</v>
      </c>
    </row>
    <row r="85" spans="2:13" x14ac:dyDescent="0.3">
      <c r="B85" s="27" t="s">
        <v>2242</v>
      </c>
      <c r="C85" s="27">
        <v>78</v>
      </c>
      <c r="D85" s="50" t="s">
        <v>1108</v>
      </c>
      <c r="E85" s="107">
        <v>30</v>
      </c>
      <c r="F85" s="27">
        <v>2</v>
      </c>
      <c r="G85" s="27">
        <v>3</v>
      </c>
      <c r="H85" s="44">
        <v>52.14</v>
      </c>
      <c r="I85" s="44">
        <f t="shared" si="2"/>
        <v>1.7261219792865363</v>
      </c>
      <c r="J85" s="99"/>
      <c r="K85" s="25" t="s">
        <v>1140</v>
      </c>
      <c r="L85" s="66" t="s">
        <v>1141</v>
      </c>
    </row>
    <row r="86" spans="2:13" x14ac:dyDescent="0.3">
      <c r="B86" s="27" t="s">
        <v>2241</v>
      </c>
      <c r="C86" s="27">
        <v>79</v>
      </c>
      <c r="D86" s="50" t="s">
        <v>1109</v>
      </c>
      <c r="E86" s="107">
        <v>15.75</v>
      </c>
      <c r="F86" s="27">
        <v>3</v>
      </c>
      <c r="G86" s="27">
        <v>3</v>
      </c>
      <c r="H86" s="44">
        <v>52.14</v>
      </c>
      <c r="I86" s="44">
        <f t="shared" si="2"/>
        <v>0.90621403912543153</v>
      </c>
      <c r="J86" s="99"/>
      <c r="K86" s="164" t="s">
        <v>1142</v>
      </c>
      <c r="L86" s="66" t="s">
        <v>1143</v>
      </c>
    </row>
    <row r="87" spans="2:13" x14ac:dyDescent="0.3">
      <c r="B87" s="27" t="s">
        <v>2241</v>
      </c>
      <c r="C87" s="27">
        <v>80</v>
      </c>
      <c r="D87" s="50" t="s">
        <v>1110</v>
      </c>
      <c r="E87" s="107">
        <v>6</v>
      </c>
      <c r="F87" s="27">
        <v>5</v>
      </c>
      <c r="G87" s="27">
        <v>5</v>
      </c>
      <c r="H87" s="44">
        <v>52.14</v>
      </c>
      <c r="I87" s="44">
        <f t="shared" si="2"/>
        <v>0.57537399309551207</v>
      </c>
      <c r="J87" s="99"/>
      <c r="K87" s="25" t="s">
        <v>1144</v>
      </c>
      <c r="L87" s="66" t="s">
        <v>1145</v>
      </c>
    </row>
    <row r="88" spans="2:13" x14ac:dyDescent="0.3">
      <c r="B88" s="27" t="s">
        <v>2241</v>
      </c>
      <c r="C88" s="27">
        <v>81</v>
      </c>
      <c r="D88" s="50" t="s">
        <v>1111</v>
      </c>
      <c r="E88" s="107">
        <v>8</v>
      </c>
      <c r="F88" s="27">
        <v>5</v>
      </c>
      <c r="G88" s="27">
        <v>5</v>
      </c>
      <c r="H88" s="44">
        <v>52.14</v>
      </c>
      <c r="I88" s="44">
        <f t="shared" si="2"/>
        <v>0.76716532412734939</v>
      </c>
      <c r="J88" s="99"/>
      <c r="K88" s="25" t="s">
        <v>1144</v>
      </c>
      <c r="L88" s="66" t="s">
        <v>1146</v>
      </c>
    </row>
    <row r="89" spans="2:13" x14ac:dyDescent="0.3">
      <c r="B89" s="27" t="s">
        <v>2241</v>
      </c>
      <c r="C89" s="27">
        <v>82</v>
      </c>
      <c r="D89" s="50" t="s">
        <v>377</v>
      </c>
      <c r="E89" s="107">
        <v>14</v>
      </c>
      <c r="F89" s="27">
        <v>1</v>
      </c>
      <c r="G89" s="27">
        <v>1</v>
      </c>
      <c r="H89" s="44">
        <v>260.70999999999998</v>
      </c>
      <c r="I89" s="44">
        <f t="shared" si="2"/>
        <v>5.3699512868704696E-2</v>
      </c>
      <c r="J89" s="99"/>
      <c r="K89" s="25" t="s">
        <v>1147</v>
      </c>
      <c r="L89" s="66" t="s">
        <v>1148</v>
      </c>
    </row>
    <row r="90" spans="2:13" x14ac:dyDescent="0.3">
      <c r="B90" s="27" t="s">
        <v>2241</v>
      </c>
      <c r="C90" s="27">
        <v>83</v>
      </c>
      <c r="D90" s="50" t="s">
        <v>1112</v>
      </c>
      <c r="E90" s="107">
        <v>15</v>
      </c>
      <c r="F90" s="27"/>
      <c r="G90" s="27">
        <v>1</v>
      </c>
      <c r="H90" s="44">
        <v>104.29</v>
      </c>
      <c r="I90" s="44">
        <f t="shared" si="2"/>
        <v>0.14382970562853581</v>
      </c>
      <c r="J90" s="99"/>
      <c r="K90" s="25" t="s">
        <v>1149</v>
      </c>
      <c r="L90" s="66" t="s">
        <v>1150</v>
      </c>
    </row>
    <row r="91" spans="2:13" x14ac:dyDescent="0.3">
      <c r="B91" s="27" t="s">
        <v>2241</v>
      </c>
      <c r="C91" s="27">
        <v>84</v>
      </c>
      <c r="D91" s="50" t="s">
        <v>72</v>
      </c>
      <c r="E91" s="107">
        <v>9</v>
      </c>
      <c r="F91" s="27"/>
      <c r="G91" s="27">
        <v>2</v>
      </c>
      <c r="H91" s="44">
        <v>104.29</v>
      </c>
      <c r="I91" s="44">
        <f t="shared" si="2"/>
        <v>0.17259564675424297</v>
      </c>
      <c r="J91" s="99"/>
      <c r="K91" s="25" t="s">
        <v>1151</v>
      </c>
      <c r="L91" s="66" t="s">
        <v>1152</v>
      </c>
    </row>
    <row r="92" spans="2:13" x14ac:dyDescent="0.3">
      <c r="B92" s="27" t="s">
        <v>2242</v>
      </c>
      <c r="C92" s="27">
        <v>85</v>
      </c>
      <c r="D92" s="50" t="s">
        <v>70</v>
      </c>
      <c r="E92" s="107">
        <v>22.5</v>
      </c>
      <c r="F92" s="27"/>
      <c r="G92" s="27">
        <v>2</v>
      </c>
      <c r="H92" s="44">
        <v>104.29</v>
      </c>
      <c r="I92" s="44">
        <f t="shared" si="2"/>
        <v>0.43148911688560743</v>
      </c>
      <c r="J92" s="99"/>
      <c r="K92" s="25" t="s">
        <v>1153</v>
      </c>
      <c r="L92" s="66" t="s">
        <v>1154</v>
      </c>
    </row>
    <row r="93" spans="2:13" x14ac:dyDescent="0.3">
      <c r="B93" s="27" t="s">
        <v>2242</v>
      </c>
      <c r="C93" s="27">
        <v>86</v>
      </c>
      <c r="D93" s="50" t="s">
        <v>499</v>
      </c>
      <c r="E93" s="107">
        <v>18</v>
      </c>
      <c r="F93" s="27">
        <v>1</v>
      </c>
      <c r="G93" s="27">
        <v>2</v>
      </c>
      <c r="H93" s="44">
        <v>156.43</v>
      </c>
      <c r="I93" s="44">
        <f t="shared" si="2"/>
        <v>0.23013488461292589</v>
      </c>
      <c r="J93" s="99"/>
      <c r="K93" s="25" t="s">
        <v>1155</v>
      </c>
      <c r="L93" s="66" t="s">
        <v>1156</v>
      </c>
    </row>
    <row r="94" spans="2:13" x14ac:dyDescent="0.3">
      <c r="B94" s="27" t="s">
        <v>2241</v>
      </c>
      <c r="C94" s="27">
        <v>87</v>
      </c>
      <c r="D94" s="50" t="s">
        <v>1113</v>
      </c>
      <c r="E94" s="107">
        <v>19.5</v>
      </c>
      <c r="F94" s="27"/>
      <c r="G94" s="27">
        <v>1</v>
      </c>
      <c r="H94" s="44">
        <v>156.43</v>
      </c>
      <c r="I94" s="44">
        <f t="shared" si="2"/>
        <v>0.12465639583200153</v>
      </c>
      <c r="J94" s="99"/>
      <c r="K94" s="25" t="s">
        <v>1157</v>
      </c>
      <c r="L94" s="66" t="s">
        <v>1158</v>
      </c>
    </row>
    <row r="95" spans="2:13" x14ac:dyDescent="0.3">
      <c r="B95" s="27" t="s">
        <v>2241</v>
      </c>
      <c r="C95" s="27">
        <v>88</v>
      </c>
      <c r="D95" s="50" t="s">
        <v>1114</v>
      </c>
      <c r="E95" s="107"/>
      <c r="F95" s="27"/>
      <c r="G95" s="27">
        <v>2</v>
      </c>
      <c r="H95" s="44">
        <v>260.70999999999998</v>
      </c>
      <c r="I95" s="44">
        <f t="shared" si="2"/>
        <v>0</v>
      </c>
      <c r="J95" s="99"/>
      <c r="K95" s="25" t="s">
        <v>1159</v>
      </c>
      <c r="L95" s="66" t="s">
        <v>1160</v>
      </c>
    </row>
    <row r="96" spans="2:13" x14ac:dyDescent="0.3">
      <c r="B96" s="27" t="s">
        <v>2241</v>
      </c>
      <c r="C96" s="27">
        <v>89</v>
      </c>
      <c r="D96" s="50" t="s">
        <v>1115</v>
      </c>
      <c r="E96" s="107">
        <v>15</v>
      </c>
      <c r="F96" s="27"/>
      <c r="G96" s="27">
        <v>2</v>
      </c>
      <c r="H96" s="44">
        <v>260.70999999999998</v>
      </c>
      <c r="I96" s="44">
        <f t="shared" si="2"/>
        <v>0.11507038471865291</v>
      </c>
      <c r="J96" s="99"/>
      <c r="K96" s="25" t="s">
        <v>1161</v>
      </c>
      <c r="L96" s="66" t="s">
        <v>1162</v>
      </c>
    </row>
    <row r="97" spans="2:12" x14ac:dyDescent="0.3">
      <c r="B97" s="27" t="s">
        <v>2241</v>
      </c>
      <c r="C97" s="27">
        <v>90</v>
      </c>
      <c r="D97" s="50" t="s">
        <v>1116</v>
      </c>
      <c r="E97" s="107">
        <v>9</v>
      </c>
      <c r="F97" s="27">
        <v>2</v>
      </c>
      <c r="G97" s="27">
        <v>1</v>
      </c>
      <c r="H97" s="44">
        <v>260.70999999999998</v>
      </c>
      <c r="I97" s="44">
        <f t="shared" si="2"/>
        <v>3.4521115415595875E-2</v>
      </c>
      <c r="J97" s="99"/>
      <c r="K97" s="25" t="s">
        <v>1161</v>
      </c>
      <c r="L97" s="66" t="s">
        <v>1163</v>
      </c>
    </row>
    <row r="98" spans="2:12" x14ac:dyDescent="0.3">
      <c r="B98" s="27" t="s">
        <v>2242</v>
      </c>
      <c r="C98" s="27">
        <v>91</v>
      </c>
      <c r="D98" s="50" t="s">
        <v>76</v>
      </c>
      <c r="E98" s="107">
        <v>89</v>
      </c>
      <c r="F98" s="27"/>
      <c r="G98" s="27">
        <v>1</v>
      </c>
      <c r="H98" s="44">
        <v>156.43</v>
      </c>
      <c r="I98" s="44">
        <f t="shared" si="2"/>
        <v>0.56894457584862235</v>
      </c>
      <c r="J98" s="99"/>
      <c r="K98" s="25" t="s">
        <v>1164</v>
      </c>
      <c r="L98" s="66" t="s">
        <v>1165</v>
      </c>
    </row>
    <row r="99" spans="2:12" x14ac:dyDescent="0.3">
      <c r="B99" s="27" t="s">
        <v>2560</v>
      </c>
      <c r="C99" s="27">
        <v>92</v>
      </c>
      <c r="D99" s="50" t="s">
        <v>85</v>
      </c>
      <c r="E99" s="107">
        <v>19.5</v>
      </c>
      <c r="F99" s="27"/>
      <c r="G99" s="27">
        <v>1</v>
      </c>
      <c r="H99" s="44">
        <v>260.70999999999998</v>
      </c>
      <c r="I99" s="44">
        <f t="shared" si="2"/>
        <v>7.4795750067124397E-2</v>
      </c>
      <c r="J99" s="99"/>
      <c r="K99" s="25" t="s">
        <v>1166</v>
      </c>
      <c r="L99" s="66" t="s">
        <v>1167</v>
      </c>
    </row>
    <row r="100" spans="2:12" x14ac:dyDescent="0.3">
      <c r="B100" s="27" t="s">
        <v>2560</v>
      </c>
      <c r="C100" s="27">
        <v>93</v>
      </c>
      <c r="D100" s="50" t="s">
        <v>82</v>
      </c>
      <c r="E100" s="107">
        <v>18.97</v>
      </c>
      <c r="F100" s="27"/>
      <c r="G100" s="27">
        <v>1</v>
      </c>
      <c r="H100" s="44">
        <v>104.285714</v>
      </c>
      <c r="I100" s="44">
        <f t="shared" si="2"/>
        <v>0.1819041100874085</v>
      </c>
      <c r="J100" s="99"/>
      <c r="K100" s="25" t="s">
        <v>1168</v>
      </c>
      <c r="L100" s="66" t="s">
        <v>1169</v>
      </c>
    </row>
    <row r="101" spans="2:12" x14ac:dyDescent="0.3">
      <c r="B101" s="27" t="s">
        <v>2560</v>
      </c>
      <c r="C101" s="27">
        <v>94</v>
      </c>
      <c r="D101" s="50" t="s">
        <v>84</v>
      </c>
      <c r="E101" s="107">
        <v>7</v>
      </c>
      <c r="F101" s="27"/>
      <c r="G101" s="27">
        <v>1</v>
      </c>
      <c r="H101" s="44">
        <v>104.285714</v>
      </c>
      <c r="I101" s="44">
        <f t="shared" si="2"/>
        <v>6.7123287855132302E-2</v>
      </c>
      <c r="J101" s="99"/>
      <c r="K101" s="25" t="s">
        <v>1168</v>
      </c>
      <c r="L101" s="66" t="s">
        <v>1170</v>
      </c>
    </row>
    <row r="102" spans="2:12" x14ac:dyDescent="0.3">
      <c r="B102" s="27" t="s">
        <v>2560</v>
      </c>
      <c r="C102" s="27">
        <v>95</v>
      </c>
      <c r="D102" s="50" t="s">
        <v>1117</v>
      </c>
      <c r="E102" s="107">
        <v>12</v>
      </c>
      <c r="F102" s="27"/>
      <c r="G102" s="27">
        <v>1</v>
      </c>
      <c r="H102" s="44">
        <v>104.285714</v>
      </c>
      <c r="I102" s="44">
        <f t="shared" si="2"/>
        <v>0.11506849346594109</v>
      </c>
      <c r="J102" s="99"/>
      <c r="K102" s="25" t="s">
        <v>1168</v>
      </c>
      <c r="L102" s="66" t="s">
        <v>1171</v>
      </c>
    </row>
    <row r="103" spans="2:12" x14ac:dyDescent="0.3">
      <c r="B103" s="27" t="s">
        <v>2241</v>
      </c>
      <c r="C103" s="27">
        <v>96</v>
      </c>
      <c r="D103" s="50" t="s">
        <v>1118</v>
      </c>
      <c r="E103" s="107">
        <v>66.67</v>
      </c>
      <c r="F103" s="27"/>
      <c r="G103" s="27">
        <v>1</v>
      </c>
      <c r="H103" s="44">
        <v>260.70999999999998</v>
      </c>
      <c r="I103" s="44">
        <f t="shared" si="2"/>
        <v>0.255724751639753</v>
      </c>
      <c r="J103" s="99"/>
      <c r="K103" s="25" t="s">
        <v>1172</v>
      </c>
      <c r="L103" s="66" t="s">
        <v>1173</v>
      </c>
    </row>
    <row r="104" spans="2:12" x14ac:dyDescent="0.3">
      <c r="B104" s="27" t="s">
        <v>2242</v>
      </c>
      <c r="C104" s="27">
        <v>97</v>
      </c>
      <c r="D104" s="50" t="s">
        <v>1119</v>
      </c>
      <c r="E104" s="107"/>
      <c r="F104" s="27"/>
      <c r="G104" s="27">
        <v>1</v>
      </c>
      <c r="H104" s="44">
        <v>156.43</v>
      </c>
      <c r="I104" s="44">
        <f t="shared" si="2"/>
        <v>0</v>
      </c>
      <c r="J104" s="99"/>
      <c r="K104" s="25" t="s">
        <v>1174</v>
      </c>
      <c r="L104" s="66" t="s">
        <v>1175</v>
      </c>
    </row>
    <row r="105" spans="2:12" x14ac:dyDescent="0.3">
      <c r="B105" s="27" t="s">
        <v>2242</v>
      </c>
      <c r="C105" s="27">
        <v>98</v>
      </c>
      <c r="D105" s="50" t="s">
        <v>1120</v>
      </c>
      <c r="E105" s="107">
        <v>24</v>
      </c>
      <c r="F105" s="27"/>
      <c r="G105" s="27">
        <v>1</v>
      </c>
      <c r="H105" s="44">
        <v>156.43</v>
      </c>
      <c r="I105" s="44">
        <f t="shared" si="2"/>
        <v>0.15342325640861726</v>
      </c>
      <c r="J105" s="99"/>
      <c r="K105" s="25" t="s">
        <v>1176</v>
      </c>
      <c r="L105" s="66" t="s">
        <v>1177</v>
      </c>
    </row>
    <row r="106" spans="2:12" x14ac:dyDescent="0.3">
      <c r="B106" s="27" t="s">
        <v>2561</v>
      </c>
      <c r="C106" s="27">
        <v>99</v>
      </c>
      <c r="D106" s="50" t="s">
        <v>1121</v>
      </c>
      <c r="E106" s="107">
        <v>9</v>
      </c>
      <c r="F106" s="27"/>
      <c r="G106" s="27">
        <v>1</v>
      </c>
      <c r="H106" s="44">
        <v>104.29</v>
      </c>
      <c r="I106" s="44">
        <f t="shared" si="2"/>
        <v>8.6297823377121483E-2</v>
      </c>
      <c r="J106" s="99"/>
      <c r="K106" s="25" t="s">
        <v>1178</v>
      </c>
      <c r="L106" s="66" t="s">
        <v>1179</v>
      </c>
    </row>
    <row r="107" spans="2:12" x14ac:dyDescent="0.3">
      <c r="B107" s="27" t="s">
        <v>2241</v>
      </c>
      <c r="C107" s="27">
        <v>100</v>
      </c>
      <c r="D107" s="50" t="s">
        <v>67</v>
      </c>
      <c r="E107" s="107">
        <v>20</v>
      </c>
      <c r="F107" s="27"/>
      <c r="G107" s="27">
        <v>1</v>
      </c>
      <c r="H107" s="44">
        <v>104.29</v>
      </c>
      <c r="I107" s="44">
        <f t="shared" si="2"/>
        <v>0.19177294083804775</v>
      </c>
      <c r="J107" s="99"/>
      <c r="K107" s="25" t="s">
        <v>1180</v>
      </c>
      <c r="L107" s="66" t="s">
        <v>1181</v>
      </c>
    </row>
    <row r="108" spans="2:12" x14ac:dyDescent="0.3">
      <c r="B108" s="27" t="s">
        <v>2562</v>
      </c>
      <c r="C108" s="27">
        <v>101</v>
      </c>
      <c r="D108" s="50" t="s">
        <v>80</v>
      </c>
      <c r="E108" s="107">
        <v>3.99</v>
      </c>
      <c r="F108" s="27"/>
      <c r="G108" s="27">
        <v>1</v>
      </c>
      <c r="H108" s="44">
        <v>104.29</v>
      </c>
      <c r="I108" s="44">
        <f t="shared" si="2"/>
        <v>3.8258701697190527E-2</v>
      </c>
      <c r="J108" s="99"/>
      <c r="K108" s="25" t="s">
        <v>1125</v>
      </c>
      <c r="L108" s="66" t="s">
        <v>1126</v>
      </c>
    </row>
    <row r="109" spans="2:12" x14ac:dyDescent="0.3">
      <c r="B109" s="27" t="s">
        <v>2562</v>
      </c>
      <c r="C109" s="27">
        <v>102</v>
      </c>
      <c r="D109" s="50" t="s">
        <v>1122</v>
      </c>
      <c r="E109" s="107">
        <v>38</v>
      </c>
      <c r="F109" s="27"/>
      <c r="G109" s="27">
        <v>1</v>
      </c>
      <c r="H109" s="44">
        <v>52.14</v>
      </c>
      <c r="I109" s="44">
        <f t="shared" si="2"/>
        <v>0.72880705792098199</v>
      </c>
      <c r="J109" s="99"/>
      <c r="K109" s="25" t="s">
        <v>1127</v>
      </c>
      <c r="L109" s="66" t="s">
        <v>1128</v>
      </c>
    </row>
    <row r="110" spans="2:12" x14ac:dyDescent="0.3">
      <c r="B110" s="27" t="s">
        <v>2562</v>
      </c>
      <c r="C110" s="27">
        <v>103</v>
      </c>
      <c r="D110" s="50" t="s">
        <v>1123</v>
      </c>
      <c r="E110" s="107">
        <v>16</v>
      </c>
      <c r="F110" s="27"/>
      <c r="G110" s="27">
        <v>1</v>
      </c>
      <c r="H110" s="44">
        <v>52.14</v>
      </c>
      <c r="I110" s="44">
        <f t="shared" si="2"/>
        <v>0.30686612965093979</v>
      </c>
      <c r="J110" s="99"/>
      <c r="K110" s="25" t="s">
        <v>1127</v>
      </c>
      <c r="L110" s="66" t="s">
        <v>1129</v>
      </c>
    </row>
    <row r="111" spans="2:12" x14ac:dyDescent="0.3">
      <c r="B111" s="27" t="s">
        <v>2251</v>
      </c>
      <c r="C111" s="27">
        <v>104</v>
      </c>
      <c r="D111" s="50" t="s">
        <v>78</v>
      </c>
      <c r="E111" s="107">
        <v>45</v>
      </c>
      <c r="F111" s="27"/>
      <c r="G111" s="27">
        <v>1</v>
      </c>
      <c r="H111" s="44">
        <v>52.14</v>
      </c>
      <c r="I111" s="44">
        <f t="shared" si="2"/>
        <v>0.86306098964326816</v>
      </c>
      <c r="J111" s="99"/>
      <c r="K111" s="25" t="s">
        <v>1130</v>
      </c>
      <c r="L111" s="66" t="s">
        <v>1131</v>
      </c>
    </row>
    <row r="112" spans="2:12" x14ac:dyDescent="0.3">
      <c r="B112" s="27" t="s">
        <v>2251</v>
      </c>
      <c r="C112" s="27">
        <v>105</v>
      </c>
      <c r="D112" s="50" t="s">
        <v>306</v>
      </c>
      <c r="E112" s="107">
        <v>19.989999999999998</v>
      </c>
      <c r="F112" s="27"/>
      <c r="G112" s="27">
        <v>1</v>
      </c>
      <c r="H112" s="44">
        <v>260.70999999999998</v>
      </c>
      <c r="I112" s="44">
        <f t="shared" si="2"/>
        <v>7.6675233017529057E-2</v>
      </c>
      <c r="J112" s="99"/>
      <c r="K112" s="25" t="s">
        <v>1132</v>
      </c>
      <c r="L112" s="66" t="s">
        <v>1133</v>
      </c>
    </row>
    <row r="113" spans="2:12" x14ac:dyDescent="0.3">
      <c r="B113" s="27" t="s">
        <v>2562</v>
      </c>
      <c r="C113" s="27">
        <v>106</v>
      </c>
      <c r="D113" s="50" t="s">
        <v>1124</v>
      </c>
      <c r="E113" s="107">
        <v>11.99</v>
      </c>
      <c r="F113" s="27"/>
      <c r="G113" s="27">
        <v>1</v>
      </c>
      <c r="H113" s="44">
        <v>260.70999999999998</v>
      </c>
      <c r="I113" s="44">
        <f t="shared" si="2"/>
        <v>4.5989797092554949E-2</v>
      </c>
      <c r="J113" s="130"/>
      <c r="K113" s="57" t="s">
        <v>1134</v>
      </c>
      <c r="L113" s="66" t="s">
        <v>1135</v>
      </c>
    </row>
    <row r="114" spans="2:12" x14ac:dyDescent="0.3">
      <c r="B114" s="27"/>
      <c r="C114" s="27"/>
      <c r="D114" s="50"/>
      <c r="E114" s="107"/>
      <c r="F114" s="27"/>
      <c r="G114" s="27"/>
      <c r="H114" s="44"/>
      <c r="I114" s="44"/>
      <c r="J114" s="99"/>
      <c r="K114" s="133"/>
    </row>
    <row r="115" spans="2:12" x14ac:dyDescent="0.3">
      <c r="B115" s="40" t="s">
        <v>11</v>
      </c>
      <c r="C115" s="27"/>
      <c r="D115" s="27"/>
      <c r="E115" s="107"/>
      <c r="F115" s="27"/>
      <c r="G115" s="27"/>
      <c r="H115" s="44"/>
      <c r="I115" s="44"/>
      <c r="J115" s="99"/>
    </row>
    <row r="116" spans="2:12" x14ac:dyDescent="0.3">
      <c r="B116" s="27"/>
      <c r="C116" s="27">
        <v>107</v>
      </c>
      <c r="D116" s="50" t="s">
        <v>87</v>
      </c>
      <c r="E116" s="107"/>
      <c r="F116" s="27"/>
      <c r="G116" s="27">
        <v>1</v>
      </c>
      <c r="H116" s="44">
        <v>1</v>
      </c>
      <c r="I116" s="44">
        <f t="shared" ref="I116:I179" si="3">(E116*G116)/H116</f>
        <v>0</v>
      </c>
      <c r="J116" s="99"/>
      <c r="L116" s="66" t="s">
        <v>1182</v>
      </c>
    </row>
    <row r="117" spans="2:12" x14ac:dyDescent="0.3">
      <c r="B117" s="27"/>
      <c r="C117" s="27">
        <v>108</v>
      </c>
      <c r="D117" s="50" t="s">
        <v>88</v>
      </c>
      <c r="E117" s="107">
        <f>5.9558291*0.969</f>
        <v>5.7711983979000001</v>
      </c>
      <c r="F117" s="93"/>
      <c r="G117" s="27">
        <v>1</v>
      </c>
      <c r="H117" s="44">
        <v>52.142857100000001</v>
      </c>
      <c r="I117" s="44">
        <f t="shared" si="3"/>
        <v>0.11068051731097028</v>
      </c>
      <c r="J117" s="99"/>
      <c r="L117" s="66" t="s">
        <v>1183</v>
      </c>
    </row>
    <row r="118" spans="2:12" x14ac:dyDescent="0.3">
      <c r="B118" s="27"/>
      <c r="C118" s="27">
        <v>109</v>
      </c>
      <c r="D118" s="50" t="s">
        <v>444</v>
      </c>
      <c r="E118" s="107">
        <f>7.3826506*0.969</f>
        <v>7.1537884313999998</v>
      </c>
      <c r="F118" s="93"/>
      <c r="G118" s="27">
        <v>1</v>
      </c>
      <c r="H118" s="44">
        <v>52.142857100000001</v>
      </c>
      <c r="I118" s="44">
        <f t="shared" si="3"/>
        <v>0.13719594263276377</v>
      </c>
      <c r="J118" s="99"/>
      <c r="L118" s="66" t="s">
        <v>1184</v>
      </c>
    </row>
    <row r="119" spans="2:12" x14ac:dyDescent="0.3">
      <c r="B119" s="27"/>
      <c r="C119" s="27">
        <v>110</v>
      </c>
      <c r="D119" s="50" t="s">
        <v>89</v>
      </c>
      <c r="E119" s="107">
        <v>1.72</v>
      </c>
      <c r="F119" s="93"/>
      <c r="G119" s="27">
        <v>1</v>
      </c>
      <c r="H119" s="44">
        <v>52.142857100000001</v>
      </c>
      <c r="I119" s="44">
        <f t="shared" si="3"/>
        <v>3.2986301396975039E-2</v>
      </c>
      <c r="J119" s="99"/>
      <c r="L119" s="66" t="s">
        <v>1185</v>
      </c>
    </row>
    <row r="120" spans="2:12" x14ac:dyDescent="0.3">
      <c r="B120" s="27"/>
      <c r="C120" s="27">
        <v>111</v>
      </c>
      <c r="D120" s="50" t="s">
        <v>90</v>
      </c>
      <c r="E120" s="107">
        <f>13.5133804*0.969</f>
        <v>13.0944656076</v>
      </c>
      <c r="F120" s="93"/>
      <c r="G120" s="27">
        <v>1</v>
      </c>
      <c r="H120" s="44">
        <v>52.142857100000001</v>
      </c>
      <c r="I120" s="44">
        <f t="shared" si="3"/>
        <v>0.25112673788640555</v>
      </c>
      <c r="J120" s="99"/>
      <c r="L120" s="66" t="s">
        <v>1186</v>
      </c>
    </row>
    <row r="121" spans="2:12" x14ac:dyDescent="0.3">
      <c r="B121" s="27"/>
      <c r="C121" s="27">
        <v>112</v>
      </c>
      <c r="D121" s="50" t="s">
        <v>91</v>
      </c>
      <c r="E121" s="107">
        <f>150*0.969</f>
        <v>145.35</v>
      </c>
      <c r="F121" s="93"/>
      <c r="G121" s="27">
        <v>1</v>
      </c>
      <c r="H121" s="44">
        <v>52.142857100000001</v>
      </c>
      <c r="I121" s="44">
        <f t="shared" si="3"/>
        <v>2.7875342488664665</v>
      </c>
      <c r="J121" s="130"/>
      <c r="K121" s="57"/>
      <c r="L121" s="132" t="s">
        <v>1187</v>
      </c>
    </row>
    <row r="122" spans="2:12" ht="13.5" customHeight="1" x14ac:dyDescent="0.3">
      <c r="B122" s="40" t="s">
        <v>12</v>
      </c>
      <c r="C122" s="27"/>
      <c r="D122" s="27"/>
      <c r="E122" s="107"/>
      <c r="F122" s="27"/>
      <c r="G122" s="27"/>
      <c r="H122" s="44"/>
      <c r="I122" s="44"/>
      <c r="J122" s="99"/>
    </row>
    <row r="123" spans="2:12" x14ac:dyDescent="0.3">
      <c r="B123" s="27" t="s">
        <v>2269</v>
      </c>
      <c r="C123" s="27">
        <v>113</v>
      </c>
      <c r="D123" s="27" t="s">
        <v>92</v>
      </c>
      <c r="E123" s="107">
        <v>5</v>
      </c>
      <c r="F123" s="27">
        <v>1</v>
      </c>
      <c r="G123" s="27">
        <v>1</v>
      </c>
      <c r="H123" s="44">
        <v>521.42857140000001</v>
      </c>
      <c r="I123" s="44">
        <f t="shared" si="3"/>
        <v>9.5890410964158384E-3</v>
      </c>
      <c r="J123" s="99"/>
      <c r="K123" s="25" t="s">
        <v>1193</v>
      </c>
      <c r="L123" s="66" t="s">
        <v>1194</v>
      </c>
    </row>
    <row r="124" spans="2:12" x14ac:dyDescent="0.3">
      <c r="B124" s="27" t="s">
        <v>2269</v>
      </c>
      <c r="C124" s="27">
        <v>114</v>
      </c>
      <c r="D124" s="27" t="s">
        <v>93</v>
      </c>
      <c r="E124" s="107">
        <v>6.5</v>
      </c>
      <c r="F124" s="27">
        <v>1</v>
      </c>
      <c r="G124" s="27">
        <v>1</v>
      </c>
      <c r="H124" s="44">
        <v>521.42857140000001</v>
      </c>
      <c r="I124" s="44">
        <f t="shared" si="3"/>
        <v>1.2465753425340589E-2</v>
      </c>
      <c r="J124" s="99"/>
      <c r="K124" s="25" t="s">
        <v>1195</v>
      </c>
      <c r="L124" s="66" t="s">
        <v>1196</v>
      </c>
    </row>
    <row r="125" spans="2:12" x14ac:dyDescent="0.3">
      <c r="B125" s="27" t="s">
        <v>2269</v>
      </c>
      <c r="C125" s="27">
        <v>115</v>
      </c>
      <c r="D125" s="27" t="s">
        <v>1188</v>
      </c>
      <c r="E125" s="107">
        <v>16</v>
      </c>
      <c r="F125" s="27">
        <v>1</v>
      </c>
      <c r="G125" s="27">
        <v>1</v>
      </c>
      <c r="H125" s="44">
        <v>260.7142857</v>
      </c>
      <c r="I125" s="44">
        <f t="shared" si="3"/>
        <v>6.1369863017061363E-2</v>
      </c>
      <c r="J125" s="99"/>
      <c r="K125" s="25" t="s">
        <v>1197</v>
      </c>
      <c r="L125" s="66" t="s">
        <v>1198</v>
      </c>
    </row>
    <row r="126" spans="2:12" x14ac:dyDescent="0.3">
      <c r="B126" s="27" t="s">
        <v>2269</v>
      </c>
      <c r="C126" s="27">
        <v>116</v>
      </c>
      <c r="D126" s="27" t="s">
        <v>1189</v>
      </c>
      <c r="E126" s="107">
        <v>5</v>
      </c>
      <c r="F126" s="27"/>
      <c r="G126" s="27">
        <v>1</v>
      </c>
      <c r="H126" s="44">
        <v>521.42857140000001</v>
      </c>
      <c r="I126" s="44">
        <f t="shared" si="3"/>
        <v>9.5890410964158384E-3</v>
      </c>
      <c r="J126" s="99"/>
      <c r="K126" s="25" t="s">
        <v>1199</v>
      </c>
      <c r="L126" s="66" t="s">
        <v>1200</v>
      </c>
    </row>
    <row r="127" spans="2:12" x14ac:dyDescent="0.3">
      <c r="B127" s="27" t="s">
        <v>2270</v>
      </c>
      <c r="C127" s="27">
        <v>117</v>
      </c>
      <c r="D127" s="27" t="s">
        <v>92</v>
      </c>
      <c r="E127" s="107">
        <v>5</v>
      </c>
      <c r="F127" s="27">
        <v>1</v>
      </c>
      <c r="G127" s="27">
        <v>1</v>
      </c>
      <c r="H127" s="44">
        <v>521.42857140000001</v>
      </c>
      <c r="I127" s="44">
        <f t="shared" si="3"/>
        <v>9.5890410964158384E-3</v>
      </c>
      <c r="J127" s="99"/>
      <c r="K127" s="25" t="s">
        <v>1193</v>
      </c>
      <c r="L127" s="66" t="s">
        <v>1194</v>
      </c>
    </row>
    <row r="128" spans="2:12" x14ac:dyDescent="0.3">
      <c r="B128" s="27" t="s">
        <v>2270</v>
      </c>
      <c r="C128" s="27">
        <v>118</v>
      </c>
      <c r="D128" s="27" t="s">
        <v>93</v>
      </c>
      <c r="E128" s="107">
        <v>6.5</v>
      </c>
      <c r="F128" s="27">
        <v>1</v>
      </c>
      <c r="G128" s="27">
        <v>3</v>
      </c>
      <c r="H128" s="44">
        <v>521.42857140000001</v>
      </c>
      <c r="I128" s="44">
        <f t="shared" si="3"/>
        <v>3.739726027602177E-2</v>
      </c>
      <c r="J128" s="99"/>
      <c r="K128" s="25" t="s">
        <v>1201</v>
      </c>
      <c r="L128" s="66" t="s">
        <v>1202</v>
      </c>
    </row>
    <row r="129" spans="2:12" x14ac:dyDescent="0.3">
      <c r="B129" s="27" t="s">
        <v>2270</v>
      </c>
      <c r="C129" s="27">
        <v>119</v>
      </c>
      <c r="D129" s="27" t="s">
        <v>94</v>
      </c>
      <c r="E129" s="107">
        <v>15</v>
      </c>
      <c r="F129" s="27"/>
      <c r="G129" s="27">
        <v>1</v>
      </c>
      <c r="H129" s="44">
        <v>521.42857140000001</v>
      </c>
      <c r="I129" s="44">
        <f t="shared" si="3"/>
        <v>2.8767123289247513E-2</v>
      </c>
      <c r="J129" s="99"/>
      <c r="K129" s="25" t="s">
        <v>1203</v>
      </c>
      <c r="L129" s="66" t="s">
        <v>1204</v>
      </c>
    </row>
    <row r="130" spans="2:12" x14ac:dyDescent="0.3">
      <c r="B130" s="27" t="s">
        <v>2270</v>
      </c>
      <c r="C130" s="27">
        <v>120</v>
      </c>
      <c r="D130" s="27" t="s">
        <v>95</v>
      </c>
      <c r="E130" s="107">
        <v>15</v>
      </c>
      <c r="F130" s="27"/>
      <c r="G130" s="27">
        <v>1</v>
      </c>
      <c r="H130" s="44">
        <v>1042.857143</v>
      </c>
      <c r="I130" s="44">
        <f t="shared" si="3"/>
        <v>1.4383561641865265E-2</v>
      </c>
      <c r="J130" s="99"/>
      <c r="K130" s="25" t="s">
        <v>1205</v>
      </c>
      <c r="L130" s="66" t="s">
        <v>1206</v>
      </c>
    </row>
    <row r="131" spans="2:12" x14ac:dyDescent="0.3">
      <c r="B131" s="27" t="s">
        <v>2270</v>
      </c>
      <c r="C131" s="27">
        <v>121</v>
      </c>
      <c r="D131" s="27" t="s">
        <v>1190</v>
      </c>
      <c r="E131" s="107"/>
      <c r="F131" s="27">
        <v>1</v>
      </c>
      <c r="G131" s="27">
        <v>2</v>
      </c>
      <c r="H131" s="44">
        <v>104.2857143</v>
      </c>
      <c r="I131" s="44">
        <f t="shared" si="3"/>
        <v>0</v>
      </c>
      <c r="J131" s="99"/>
      <c r="K131" s="25" t="s">
        <v>1207</v>
      </c>
      <c r="L131" s="66" t="s">
        <v>1208</v>
      </c>
    </row>
    <row r="132" spans="2:12" x14ac:dyDescent="0.3">
      <c r="B132" s="27" t="s">
        <v>2270</v>
      </c>
      <c r="C132" s="27">
        <v>122</v>
      </c>
      <c r="D132" s="27" t="s">
        <v>1191</v>
      </c>
      <c r="E132" s="107">
        <v>3</v>
      </c>
      <c r="F132" s="27"/>
      <c r="G132" s="27">
        <v>1</v>
      </c>
      <c r="H132" s="44">
        <v>521.42857140000001</v>
      </c>
      <c r="I132" s="44">
        <f t="shared" si="3"/>
        <v>5.7534246578495023E-3</v>
      </c>
      <c r="J132" s="99"/>
      <c r="K132" s="25" t="s">
        <v>1209</v>
      </c>
      <c r="L132" s="66" t="s">
        <v>1210</v>
      </c>
    </row>
    <row r="133" spans="2:12" x14ac:dyDescent="0.3">
      <c r="B133" s="27" t="s">
        <v>2270</v>
      </c>
      <c r="C133" s="27">
        <v>123</v>
      </c>
      <c r="D133" s="27" t="s">
        <v>97</v>
      </c>
      <c r="E133" s="107">
        <v>192.88</v>
      </c>
      <c r="F133" s="27"/>
      <c r="G133" s="27">
        <v>2</v>
      </c>
      <c r="H133" s="44">
        <v>521.42999999999995</v>
      </c>
      <c r="I133" s="44">
        <f t="shared" si="3"/>
        <v>0.73981167174884455</v>
      </c>
      <c r="J133" s="99"/>
      <c r="K133" s="25" t="s">
        <v>1211</v>
      </c>
      <c r="L133" s="66" t="s">
        <v>1212</v>
      </c>
    </row>
    <row r="134" spans="2:12" x14ac:dyDescent="0.3">
      <c r="B134" s="27" t="s">
        <v>2270</v>
      </c>
      <c r="C134" s="27">
        <v>124</v>
      </c>
      <c r="D134" s="27" t="s">
        <v>103</v>
      </c>
      <c r="E134" s="107">
        <v>6</v>
      </c>
      <c r="F134" s="27">
        <v>1</v>
      </c>
      <c r="G134" s="27">
        <v>4</v>
      </c>
      <c r="H134" s="44">
        <v>208.57</v>
      </c>
      <c r="I134" s="44">
        <f t="shared" si="3"/>
        <v>0.11506928129644724</v>
      </c>
      <c r="J134" s="99"/>
      <c r="K134" s="25" t="s">
        <v>1213</v>
      </c>
      <c r="L134" s="66" t="s">
        <v>1214</v>
      </c>
    </row>
    <row r="135" spans="2:12" x14ac:dyDescent="0.3">
      <c r="B135" s="27" t="s">
        <v>2270</v>
      </c>
      <c r="C135" s="27">
        <v>125</v>
      </c>
      <c r="D135" s="27" t="s">
        <v>99</v>
      </c>
      <c r="E135" s="107">
        <v>250</v>
      </c>
      <c r="F135" s="27"/>
      <c r="G135" s="27">
        <v>1</v>
      </c>
      <c r="H135" s="44">
        <v>521.42999999999995</v>
      </c>
      <c r="I135" s="44">
        <f t="shared" si="3"/>
        <v>0.47945074123084597</v>
      </c>
      <c r="J135" s="99"/>
      <c r="K135" s="25" t="s">
        <v>1215</v>
      </c>
      <c r="L135" s="66" t="s">
        <v>1216</v>
      </c>
    </row>
    <row r="136" spans="2:12" x14ac:dyDescent="0.3">
      <c r="B136" s="27" t="s">
        <v>2270</v>
      </c>
      <c r="C136" s="27">
        <v>126</v>
      </c>
      <c r="D136" s="27" t="s">
        <v>100</v>
      </c>
      <c r="E136" s="107">
        <v>110</v>
      </c>
      <c r="F136" s="27"/>
      <c r="G136" s="27">
        <v>1</v>
      </c>
      <c r="H136" s="44">
        <v>521.42999999999995</v>
      </c>
      <c r="I136" s="44">
        <f t="shared" si="3"/>
        <v>0.21095832614157223</v>
      </c>
      <c r="J136" s="99"/>
      <c r="K136" s="25" t="s">
        <v>1217</v>
      </c>
      <c r="L136" s="66" t="s">
        <v>1218</v>
      </c>
    </row>
    <row r="137" spans="2:12" x14ac:dyDescent="0.3">
      <c r="B137" s="27" t="s">
        <v>2270</v>
      </c>
      <c r="C137" s="27">
        <v>127</v>
      </c>
      <c r="D137" s="27" t="s">
        <v>406</v>
      </c>
      <c r="E137" s="107">
        <v>97</v>
      </c>
      <c r="F137" s="27"/>
      <c r="G137" s="27">
        <v>1</v>
      </c>
      <c r="H137" s="44">
        <v>521.42857140000001</v>
      </c>
      <c r="I137" s="44">
        <f t="shared" si="3"/>
        <v>0.18602739727046724</v>
      </c>
      <c r="J137" s="99"/>
      <c r="K137" s="25" t="s">
        <v>1219</v>
      </c>
      <c r="L137" s="66" t="s">
        <v>1220</v>
      </c>
    </row>
    <row r="138" spans="2:12" x14ac:dyDescent="0.3">
      <c r="B138" s="27" t="s">
        <v>2270</v>
      </c>
      <c r="C138" s="27">
        <v>128</v>
      </c>
      <c r="D138" s="27" t="s">
        <v>1192</v>
      </c>
      <c r="E138" s="107">
        <v>18</v>
      </c>
      <c r="F138" s="27"/>
      <c r="G138" s="27">
        <v>1</v>
      </c>
      <c r="H138" s="44">
        <v>521.42999999999995</v>
      </c>
      <c r="I138" s="44">
        <f t="shared" si="3"/>
        <v>3.4520453368620911E-2</v>
      </c>
      <c r="J138" s="99"/>
      <c r="K138" s="25" t="s">
        <v>1221</v>
      </c>
      <c r="L138" s="66" t="s">
        <v>1222</v>
      </c>
    </row>
    <row r="139" spans="2:12" x14ac:dyDescent="0.3">
      <c r="B139" s="27" t="s">
        <v>2270</v>
      </c>
      <c r="C139" s="27">
        <v>129</v>
      </c>
      <c r="D139" s="27" t="s">
        <v>102</v>
      </c>
      <c r="E139" s="107"/>
      <c r="F139" s="27"/>
      <c r="G139" s="27">
        <v>1</v>
      </c>
      <c r="H139" s="44">
        <v>260.7142857</v>
      </c>
      <c r="I139" s="44">
        <f t="shared" si="3"/>
        <v>0</v>
      </c>
      <c r="J139" s="99"/>
      <c r="K139" s="25" t="s">
        <v>1223</v>
      </c>
    </row>
    <row r="140" spans="2:12" x14ac:dyDescent="0.3">
      <c r="B140" s="27" t="s">
        <v>2271</v>
      </c>
      <c r="C140" s="27">
        <v>130</v>
      </c>
      <c r="D140" s="27" t="s">
        <v>92</v>
      </c>
      <c r="E140" s="107">
        <v>5</v>
      </c>
      <c r="F140" s="27">
        <v>1</v>
      </c>
      <c r="G140" s="27">
        <v>1</v>
      </c>
      <c r="H140" s="44">
        <v>521.42857140000001</v>
      </c>
      <c r="I140" s="44">
        <f t="shared" si="3"/>
        <v>9.5890410964158384E-3</v>
      </c>
      <c r="J140" s="99"/>
      <c r="K140" s="25" t="s">
        <v>1193</v>
      </c>
      <c r="L140" s="66" t="s">
        <v>1194</v>
      </c>
    </row>
    <row r="141" spans="2:12" x14ac:dyDescent="0.3">
      <c r="B141" s="27" t="s">
        <v>2271</v>
      </c>
      <c r="C141" s="27">
        <v>131</v>
      </c>
      <c r="D141" s="27" t="s">
        <v>93</v>
      </c>
      <c r="E141" s="107">
        <v>6.5</v>
      </c>
      <c r="F141" s="27">
        <v>1</v>
      </c>
      <c r="G141" s="27">
        <v>1</v>
      </c>
      <c r="H141" s="44">
        <v>521.42857140000001</v>
      </c>
      <c r="I141" s="44">
        <f t="shared" si="3"/>
        <v>1.2465753425340589E-2</v>
      </c>
      <c r="J141" s="99"/>
      <c r="K141" s="25" t="s">
        <v>1224</v>
      </c>
      <c r="L141" s="66" t="s">
        <v>1202</v>
      </c>
    </row>
    <row r="142" spans="2:12" x14ac:dyDescent="0.3">
      <c r="B142" s="27" t="s">
        <v>2271</v>
      </c>
      <c r="C142" s="27">
        <v>132</v>
      </c>
      <c r="D142" s="27" t="s">
        <v>94</v>
      </c>
      <c r="E142" s="107">
        <v>15</v>
      </c>
      <c r="F142" s="27"/>
      <c r="G142" s="27">
        <v>1</v>
      </c>
      <c r="H142" s="44">
        <v>521.42857140000001</v>
      </c>
      <c r="I142" s="44">
        <f t="shared" si="3"/>
        <v>2.8767123289247513E-2</v>
      </c>
      <c r="J142" s="99"/>
      <c r="K142" s="25" t="s">
        <v>1225</v>
      </c>
      <c r="L142" s="66" t="s">
        <v>1204</v>
      </c>
    </row>
    <row r="143" spans="2:12" x14ac:dyDescent="0.3">
      <c r="B143" s="27" t="s">
        <v>2271</v>
      </c>
      <c r="C143" s="27">
        <v>133</v>
      </c>
      <c r="D143" s="27" t="s">
        <v>95</v>
      </c>
      <c r="E143" s="107">
        <v>15</v>
      </c>
      <c r="F143" s="27"/>
      <c r="G143" s="27">
        <v>1</v>
      </c>
      <c r="H143" s="44">
        <v>1042.857143</v>
      </c>
      <c r="I143" s="44">
        <f t="shared" si="3"/>
        <v>1.4383561641865265E-2</v>
      </c>
      <c r="J143" s="99"/>
      <c r="K143" s="25" t="s">
        <v>1205</v>
      </c>
      <c r="L143" s="66" t="s">
        <v>1206</v>
      </c>
    </row>
    <row r="144" spans="2:12" x14ac:dyDescent="0.3">
      <c r="B144" s="27" t="s">
        <v>2271</v>
      </c>
      <c r="C144" s="27">
        <v>134</v>
      </c>
      <c r="D144" s="27" t="s">
        <v>1190</v>
      </c>
      <c r="E144" s="107"/>
      <c r="F144" s="27">
        <v>1</v>
      </c>
      <c r="G144" s="27">
        <v>2</v>
      </c>
      <c r="H144" s="44">
        <v>104.2857143</v>
      </c>
      <c r="I144" s="44">
        <f t="shared" si="3"/>
        <v>0</v>
      </c>
      <c r="J144" s="99"/>
      <c r="K144" s="25" t="s">
        <v>1207</v>
      </c>
      <c r="L144" s="66" t="s">
        <v>1208</v>
      </c>
    </row>
    <row r="145" spans="2:12" x14ac:dyDescent="0.3">
      <c r="B145" s="27" t="s">
        <v>2271</v>
      </c>
      <c r="C145" s="27">
        <v>135</v>
      </c>
      <c r="D145" s="27" t="s">
        <v>1191</v>
      </c>
      <c r="E145" s="107">
        <v>3</v>
      </c>
      <c r="F145" s="27"/>
      <c r="G145" s="27">
        <v>1</v>
      </c>
      <c r="H145" s="44">
        <v>521.42857140000001</v>
      </c>
      <c r="I145" s="44">
        <f t="shared" si="3"/>
        <v>5.7534246578495023E-3</v>
      </c>
      <c r="J145" s="99"/>
      <c r="K145" s="25" t="s">
        <v>1209</v>
      </c>
      <c r="L145" s="66" t="s">
        <v>1210</v>
      </c>
    </row>
    <row r="146" spans="2:12" x14ac:dyDescent="0.3">
      <c r="B146" s="27" t="s">
        <v>2271</v>
      </c>
      <c r="C146" s="27">
        <v>136</v>
      </c>
      <c r="D146" s="27" t="s">
        <v>104</v>
      </c>
      <c r="E146" s="107">
        <v>174.95</v>
      </c>
      <c r="F146" s="27"/>
      <c r="G146" s="27">
        <v>1</v>
      </c>
      <c r="H146" s="44">
        <v>521.42857140000001</v>
      </c>
      <c r="I146" s="44">
        <f t="shared" si="3"/>
        <v>0.33552054796359015</v>
      </c>
      <c r="J146" s="99"/>
      <c r="K146" s="25" t="s">
        <v>1226</v>
      </c>
      <c r="L146" s="66" t="s">
        <v>1227</v>
      </c>
    </row>
    <row r="147" spans="2:12" x14ac:dyDescent="0.3">
      <c r="B147" s="27" t="s">
        <v>2271</v>
      </c>
      <c r="C147" s="27">
        <v>137</v>
      </c>
      <c r="D147" s="27" t="s">
        <v>105</v>
      </c>
      <c r="E147" s="107">
        <v>9</v>
      </c>
      <c r="F147" s="27">
        <v>8</v>
      </c>
      <c r="G147" s="27">
        <v>1</v>
      </c>
      <c r="H147" s="44">
        <v>156.43</v>
      </c>
      <c r="I147" s="44">
        <f t="shared" si="3"/>
        <v>5.7533721153231472E-2</v>
      </c>
      <c r="J147" s="99"/>
      <c r="K147" s="25" t="s">
        <v>1228</v>
      </c>
      <c r="L147" s="66" t="s">
        <v>1229</v>
      </c>
    </row>
    <row r="148" spans="2:12" x14ac:dyDescent="0.3">
      <c r="B148" s="27" t="s">
        <v>2271</v>
      </c>
      <c r="C148" s="27">
        <v>138</v>
      </c>
      <c r="D148" s="27" t="s">
        <v>106</v>
      </c>
      <c r="E148" s="107">
        <v>0</v>
      </c>
      <c r="F148" s="27">
        <v>0</v>
      </c>
      <c r="G148" s="27">
        <v>1</v>
      </c>
      <c r="H148" s="44">
        <v>156.43</v>
      </c>
      <c r="I148" s="44">
        <f t="shared" si="3"/>
        <v>0</v>
      </c>
      <c r="J148" s="99"/>
      <c r="K148" s="25" t="s">
        <v>1230</v>
      </c>
      <c r="L148" s="66" t="s">
        <v>1231</v>
      </c>
    </row>
    <row r="149" spans="2:12" x14ac:dyDescent="0.3">
      <c r="B149" s="27" t="s">
        <v>2272</v>
      </c>
      <c r="C149" s="27">
        <v>139</v>
      </c>
      <c r="D149" s="27" t="s">
        <v>93</v>
      </c>
      <c r="E149" s="107">
        <v>6.5</v>
      </c>
      <c r="F149" s="27">
        <v>1</v>
      </c>
      <c r="G149" s="27">
        <v>1</v>
      </c>
      <c r="H149" s="44">
        <v>521.42857140000001</v>
      </c>
      <c r="I149" s="44">
        <f t="shared" si="3"/>
        <v>1.2465753425340589E-2</v>
      </c>
      <c r="J149" s="99"/>
      <c r="K149" s="25" t="s">
        <v>1195</v>
      </c>
      <c r="L149" s="66" t="s">
        <v>1202</v>
      </c>
    </row>
    <row r="150" spans="2:12" x14ac:dyDescent="0.3">
      <c r="B150" s="27" t="s">
        <v>2272</v>
      </c>
      <c r="C150" s="27">
        <v>140</v>
      </c>
      <c r="D150" s="27" t="s">
        <v>317</v>
      </c>
      <c r="E150" s="107">
        <v>23.99</v>
      </c>
      <c r="F150" s="27">
        <v>1</v>
      </c>
      <c r="G150" s="27">
        <v>1</v>
      </c>
      <c r="H150" s="44">
        <v>260.7142857</v>
      </c>
      <c r="I150" s="44">
        <f t="shared" si="3"/>
        <v>9.2016438361206376E-2</v>
      </c>
      <c r="J150" s="99"/>
      <c r="K150" s="25" t="s">
        <v>1232</v>
      </c>
      <c r="L150" s="66" t="s">
        <v>1233</v>
      </c>
    </row>
    <row r="151" spans="2:12" x14ac:dyDescent="0.3">
      <c r="B151" s="27" t="s">
        <v>2273</v>
      </c>
      <c r="C151" s="27">
        <v>141</v>
      </c>
      <c r="D151" s="27" t="s">
        <v>107</v>
      </c>
      <c r="E151" s="107">
        <v>17</v>
      </c>
      <c r="F151" s="27">
        <v>16</v>
      </c>
      <c r="G151" s="27">
        <v>1</v>
      </c>
      <c r="H151" s="44">
        <v>260.70999999999998</v>
      </c>
      <c r="I151" s="44">
        <f t="shared" si="3"/>
        <v>6.520655134056999E-2</v>
      </c>
      <c r="J151" s="99"/>
      <c r="K151" s="25" t="s">
        <v>1234</v>
      </c>
      <c r="L151" s="66" t="s">
        <v>1235</v>
      </c>
    </row>
    <row r="152" spans="2:12" x14ac:dyDescent="0.3">
      <c r="B152" s="27" t="s">
        <v>2273</v>
      </c>
      <c r="C152" s="27">
        <v>142</v>
      </c>
      <c r="D152" s="27" t="s">
        <v>108</v>
      </c>
      <c r="E152" s="107">
        <v>7.2</v>
      </c>
      <c r="F152" s="27">
        <v>1</v>
      </c>
      <c r="G152" s="27">
        <v>6</v>
      </c>
      <c r="H152" s="44">
        <v>260.70999999999998</v>
      </c>
      <c r="I152" s="44">
        <f t="shared" si="3"/>
        <v>0.16570135399486022</v>
      </c>
      <c r="J152" s="99"/>
      <c r="K152" s="25" t="s">
        <v>1236</v>
      </c>
      <c r="L152" s="66" t="s">
        <v>1237</v>
      </c>
    </row>
    <row r="153" spans="2:12" x14ac:dyDescent="0.3">
      <c r="B153" s="27" t="s">
        <v>2273</v>
      </c>
      <c r="C153" s="27">
        <v>143</v>
      </c>
      <c r="D153" s="27" t="s">
        <v>109</v>
      </c>
      <c r="E153" s="107">
        <v>7</v>
      </c>
      <c r="F153" s="27">
        <v>16</v>
      </c>
      <c r="G153" s="27">
        <v>1</v>
      </c>
      <c r="H153" s="44">
        <v>521.42857140000001</v>
      </c>
      <c r="I153" s="44">
        <f t="shared" si="3"/>
        <v>1.3424657534982173E-2</v>
      </c>
      <c r="J153" s="99"/>
      <c r="K153" s="25" t="s">
        <v>1246</v>
      </c>
      <c r="L153" s="66" t="s">
        <v>1247</v>
      </c>
    </row>
    <row r="154" spans="2:12" x14ac:dyDescent="0.3">
      <c r="B154" s="27" t="s">
        <v>2273</v>
      </c>
      <c r="C154" s="27">
        <v>144</v>
      </c>
      <c r="D154" s="27" t="s">
        <v>318</v>
      </c>
      <c r="E154" s="107">
        <v>8</v>
      </c>
      <c r="F154" s="27">
        <v>2</v>
      </c>
      <c r="G154" s="27">
        <v>1</v>
      </c>
      <c r="H154" s="44">
        <v>521.42857140000001</v>
      </c>
      <c r="I154" s="44">
        <f t="shared" si="3"/>
        <v>1.5342465754265341E-2</v>
      </c>
      <c r="J154" s="99"/>
      <c r="K154" s="25" t="s">
        <v>1248</v>
      </c>
      <c r="L154" s="66" t="s">
        <v>1249</v>
      </c>
    </row>
    <row r="155" spans="2:12" x14ac:dyDescent="0.3">
      <c r="B155" s="27" t="s">
        <v>2273</v>
      </c>
      <c r="C155" s="27">
        <v>145</v>
      </c>
      <c r="D155" s="27" t="s">
        <v>110</v>
      </c>
      <c r="E155" s="107">
        <v>4</v>
      </c>
      <c r="F155" s="27">
        <v>4</v>
      </c>
      <c r="G155" s="27">
        <v>1</v>
      </c>
      <c r="H155" s="44">
        <v>156.43</v>
      </c>
      <c r="I155" s="44">
        <f t="shared" si="3"/>
        <v>2.5570542734769545E-2</v>
      </c>
      <c r="J155" s="99"/>
      <c r="K155" s="25" t="s">
        <v>1250</v>
      </c>
      <c r="L155" s="66" t="s">
        <v>1251</v>
      </c>
    </row>
    <row r="156" spans="2:12" x14ac:dyDescent="0.3">
      <c r="B156" s="27" t="s">
        <v>2273</v>
      </c>
      <c r="C156" s="27">
        <v>146</v>
      </c>
      <c r="D156" s="27" t="s">
        <v>1238</v>
      </c>
      <c r="E156" s="107">
        <v>8</v>
      </c>
      <c r="F156" s="27">
        <v>4</v>
      </c>
      <c r="G156" s="27">
        <v>1</v>
      </c>
      <c r="H156" s="44">
        <v>156.43</v>
      </c>
      <c r="I156" s="44">
        <f t="shared" si="3"/>
        <v>5.1141085469539091E-2</v>
      </c>
      <c r="J156" s="99"/>
      <c r="K156" s="25" t="s">
        <v>1252</v>
      </c>
      <c r="L156" s="66" t="s">
        <v>1253</v>
      </c>
    </row>
    <row r="157" spans="2:12" x14ac:dyDescent="0.3">
      <c r="B157" s="27" t="s">
        <v>2273</v>
      </c>
      <c r="C157" s="27">
        <v>147</v>
      </c>
      <c r="D157" s="27" t="s">
        <v>111</v>
      </c>
      <c r="E157" s="107">
        <v>9</v>
      </c>
      <c r="F157" s="27">
        <v>4</v>
      </c>
      <c r="G157" s="27">
        <v>1</v>
      </c>
      <c r="H157" s="44">
        <v>156.43</v>
      </c>
      <c r="I157" s="44">
        <f t="shared" si="3"/>
        <v>5.7533721153231472E-2</v>
      </c>
      <c r="J157" s="99"/>
      <c r="K157" s="25" t="s">
        <v>1254</v>
      </c>
      <c r="L157" s="66" t="s">
        <v>1255</v>
      </c>
    </row>
    <row r="158" spans="2:12" x14ac:dyDescent="0.3">
      <c r="B158" s="27" t="s">
        <v>2304</v>
      </c>
      <c r="C158" s="27">
        <v>148</v>
      </c>
      <c r="D158" s="27" t="s">
        <v>113</v>
      </c>
      <c r="E158" s="107">
        <v>49.99</v>
      </c>
      <c r="F158" s="27">
        <v>1</v>
      </c>
      <c r="G158" s="27">
        <v>1</v>
      </c>
      <c r="H158" s="44">
        <v>260.70999999999998</v>
      </c>
      <c r="I158" s="44">
        <f t="shared" si="3"/>
        <v>0.19174561773618198</v>
      </c>
      <c r="J158" s="99"/>
      <c r="K158" s="25" t="s">
        <v>1256</v>
      </c>
      <c r="L158" s="66" t="s">
        <v>1257</v>
      </c>
    </row>
    <row r="159" spans="2:12" x14ac:dyDescent="0.3">
      <c r="B159" s="27" t="s">
        <v>2304</v>
      </c>
      <c r="C159" s="27">
        <v>149</v>
      </c>
      <c r="D159" s="27" t="s">
        <v>114</v>
      </c>
      <c r="E159" s="107">
        <v>0</v>
      </c>
      <c r="F159" s="27"/>
      <c r="G159" s="27"/>
      <c r="H159" s="44"/>
      <c r="I159" s="44" t="e">
        <f t="shared" si="3"/>
        <v>#DIV/0!</v>
      </c>
      <c r="J159" s="99"/>
      <c r="K159" s="25" t="s">
        <v>1258</v>
      </c>
    </row>
    <row r="160" spans="2:12" x14ac:dyDescent="0.3">
      <c r="B160" s="27" t="s">
        <v>2304</v>
      </c>
      <c r="C160" s="27">
        <v>150</v>
      </c>
      <c r="D160" s="27" t="s">
        <v>115</v>
      </c>
      <c r="E160" s="107">
        <v>0</v>
      </c>
      <c r="F160" s="27"/>
      <c r="G160" s="27"/>
      <c r="H160" s="44"/>
      <c r="I160" s="44" t="e">
        <f t="shared" si="3"/>
        <v>#DIV/0!</v>
      </c>
      <c r="J160" s="99"/>
      <c r="K160" s="25" t="s">
        <v>1258</v>
      </c>
    </row>
    <row r="161" spans="2:12" x14ac:dyDescent="0.3">
      <c r="B161" s="27" t="s">
        <v>2304</v>
      </c>
      <c r="C161" s="27">
        <v>151</v>
      </c>
      <c r="D161" s="27" t="s">
        <v>1239</v>
      </c>
      <c r="E161" s="107">
        <v>0</v>
      </c>
      <c r="F161" s="27"/>
      <c r="G161" s="27"/>
      <c r="H161" s="44"/>
      <c r="I161" s="44" t="e">
        <f t="shared" si="3"/>
        <v>#DIV/0!</v>
      </c>
      <c r="J161" s="99"/>
      <c r="K161" s="25" t="s">
        <v>1258</v>
      </c>
    </row>
    <row r="162" spans="2:12" x14ac:dyDescent="0.3">
      <c r="B162" s="27" t="s">
        <v>2304</v>
      </c>
      <c r="C162" s="27">
        <v>152</v>
      </c>
      <c r="D162" s="27" t="s">
        <v>117</v>
      </c>
      <c r="E162" s="107">
        <v>7.29</v>
      </c>
      <c r="F162" s="27">
        <v>1</v>
      </c>
      <c r="G162" s="27">
        <v>1</v>
      </c>
      <c r="H162" s="44">
        <v>156.43</v>
      </c>
      <c r="I162" s="44">
        <f t="shared" si="3"/>
        <v>4.6602314134117494E-2</v>
      </c>
      <c r="J162" s="99"/>
      <c r="K162" s="25" t="s">
        <v>1259</v>
      </c>
      <c r="L162" s="66" t="s">
        <v>1260</v>
      </c>
    </row>
    <row r="163" spans="2:12" x14ac:dyDescent="0.3">
      <c r="B163" s="27" t="s">
        <v>2304</v>
      </c>
      <c r="C163" s="27">
        <v>153</v>
      </c>
      <c r="D163" s="27" t="s">
        <v>118</v>
      </c>
      <c r="E163" s="107">
        <v>9.99</v>
      </c>
      <c r="F163" s="27">
        <v>1</v>
      </c>
      <c r="G163" s="27">
        <v>1</v>
      </c>
      <c r="H163" s="44">
        <v>156.43</v>
      </c>
      <c r="I163" s="44">
        <f t="shared" si="3"/>
        <v>6.386243048008694E-2</v>
      </c>
      <c r="J163" s="99"/>
      <c r="K163" s="25" t="s">
        <v>1261</v>
      </c>
      <c r="L163" s="66" t="s">
        <v>1262</v>
      </c>
    </row>
    <row r="164" spans="2:12" x14ac:dyDescent="0.3">
      <c r="B164" s="27" t="s">
        <v>2304</v>
      </c>
      <c r="C164" s="27">
        <v>154</v>
      </c>
      <c r="D164" s="27" t="s">
        <v>1240</v>
      </c>
      <c r="E164" s="107">
        <v>32</v>
      </c>
      <c r="F164" s="27">
        <v>1</v>
      </c>
      <c r="G164" s="27">
        <v>1</v>
      </c>
      <c r="H164" s="44">
        <v>260.70999999999998</v>
      </c>
      <c r="I164" s="44">
        <f t="shared" si="3"/>
        <v>0.12274174369989645</v>
      </c>
      <c r="J164" s="99"/>
      <c r="K164" s="25" t="s">
        <v>1263</v>
      </c>
      <c r="L164" s="66" t="s">
        <v>1264</v>
      </c>
    </row>
    <row r="165" spans="2:12" x14ac:dyDescent="0.3">
      <c r="B165" s="27" t="s">
        <v>2305</v>
      </c>
      <c r="C165" s="27">
        <v>155</v>
      </c>
      <c r="D165" s="27" t="s">
        <v>119</v>
      </c>
      <c r="E165" s="107">
        <v>59</v>
      </c>
      <c r="F165" s="27">
        <v>5</v>
      </c>
      <c r="G165" s="27">
        <v>1</v>
      </c>
      <c r="H165" s="44">
        <v>260.70999999999998</v>
      </c>
      <c r="I165" s="44">
        <f t="shared" si="3"/>
        <v>0.22630508994668408</v>
      </c>
      <c r="J165" s="99"/>
      <c r="K165" s="25" t="s">
        <v>1265</v>
      </c>
      <c r="L165" s="66" t="s">
        <v>1266</v>
      </c>
    </row>
    <row r="166" spans="2:12" x14ac:dyDescent="0.3">
      <c r="B166" s="27" t="s">
        <v>2305</v>
      </c>
      <c r="C166" s="27">
        <v>156</v>
      </c>
      <c r="D166" s="27" t="s">
        <v>321</v>
      </c>
      <c r="E166" s="107">
        <v>0</v>
      </c>
      <c r="F166" s="27"/>
      <c r="G166" s="27"/>
      <c r="H166" s="44">
        <v>260.70999999999998</v>
      </c>
      <c r="I166" s="44">
        <f t="shared" si="3"/>
        <v>0</v>
      </c>
      <c r="J166" s="99"/>
      <c r="K166" s="25" t="s">
        <v>1267</v>
      </c>
      <c r="L166" s="66" t="s">
        <v>1268</v>
      </c>
    </row>
    <row r="167" spans="2:12" x14ac:dyDescent="0.3">
      <c r="B167" s="27" t="s">
        <v>2305</v>
      </c>
      <c r="C167" s="27">
        <v>157</v>
      </c>
      <c r="D167" s="27" t="s">
        <v>120</v>
      </c>
      <c r="E167" s="107">
        <v>33</v>
      </c>
      <c r="F167" s="27">
        <v>8</v>
      </c>
      <c r="G167" s="27">
        <v>1</v>
      </c>
      <c r="H167" s="44">
        <v>782.14285710000001</v>
      </c>
      <c r="I167" s="44">
        <f t="shared" si="3"/>
        <v>4.2191780824229683E-2</v>
      </c>
      <c r="J167" s="99"/>
      <c r="K167" s="25" t="s">
        <v>1269</v>
      </c>
      <c r="L167" s="66" t="s">
        <v>1270</v>
      </c>
    </row>
    <row r="168" spans="2:12" x14ac:dyDescent="0.3">
      <c r="B168" s="27" t="s">
        <v>2306</v>
      </c>
      <c r="C168" s="27">
        <v>158</v>
      </c>
      <c r="D168" s="27" t="s">
        <v>123</v>
      </c>
      <c r="E168" s="107"/>
      <c r="F168" s="27">
        <v>1</v>
      </c>
      <c r="G168" s="27">
        <v>1</v>
      </c>
      <c r="H168" s="44">
        <v>782</v>
      </c>
      <c r="I168" s="44">
        <f t="shared" si="3"/>
        <v>0</v>
      </c>
      <c r="J168" s="99"/>
      <c r="K168" s="25" t="s">
        <v>1271</v>
      </c>
      <c r="L168" s="66" t="s">
        <v>1272</v>
      </c>
    </row>
    <row r="169" spans="2:12" x14ac:dyDescent="0.3">
      <c r="B169" s="27" t="s">
        <v>2305</v>
      </c>
      <c r="C169" s="27">
        <v>159</v>
      </c>
      <c r="D169" s="27" t="s">
        <v>1241</v>
      </c>
      <c r="E169" s="107">
        <v>7</v>
      </c>
      <c r="F169" s="27">
        <v>1</v>
      </c>
      <c r="G169" s="27">
        <v>1</v>
      </c>
      <c r="H169" s="44">
        <v>260.7142857</v>
      </c>
      <c r="I169" s="44">
        <f t="shared" si="3"/>
        <v>2.6849315069964345E-2</v>
      </c>
      <c r="J169" s="99"/>
      <c r="K169" s="25" t="s">
        <v>1273</v>
      </c>
      <c r="L169" s="66" t="s">
        <v>1274</v>
      </c>
    </row>
    <row r="170" spans="2:12" x14ac:dyDescent="0.3">
      <c r="B170" s="27" t="s">
        <v>2305</v>
      </c>
      <c r="C170" s="27">
        <v>160</v>
      </c>
      <c r="D170" s="27" t="s">
        <v>1242</v>
      </c>
      <c r="E170" s="107"/>
      <c r="F170" s="27">
        <v>1</v>
      </c>
      <c r="G170" s="27">
        <v>1</v>
      </c>
      <c r="H170" s="44">
        <v>260.7142857</v>
      </c>
      <c r="I170" s="44">
        <f t="shared" si="3"/>
        <v>0</v>
      </c>
      <c r="J170" s="99"/>
      <c r="K170" s="25" t="s">
        <v>1275</v>
      </c>
      <c r="L170" s="66" t="s">
        <v>1276</v>
      </c>
    </row>
    <row r="171" spans="2:12" x14ac:dyDescent="0.3">
      <c r="B171" s="27" t="s">
        <v>2305</v>
      </c>
      <c r="C171" s="27">
        <v>161</v>
      </c>
      <c r="D171" s="27" t="s">
        <v>555</v>
      </c>
      <c r="E171" s="107">
        <v>3</v>
      </c>
      <c r="F171" s="27">
        <v>1</v>
      </c>
      <c r="G171" s="27">
        <v>1</v>
      </c>
      <c r="H171" s="44">
        <v>261</v>
      </c>
      <c r="I171" s="44">
        <f t="shared" si="3"/>
        <v>1.1494252873563218E-2</v>
      </c>
      <c r="J171" s="99"/>
      <c r="K171" s="25" t="s">
        <v>1275</v>
      </c>
      <c r="L171" s="66" t="s">
        <v>1277</v>
      </c>
    </row>
    <row r="172" spans="2:12" x14ac:dyDescent="0.3">
      <c r="B172" s="27" t="s">
        <v>2305</v>
      </c>
      <c r="C172" s="27">
        <v>162</v>
      </c>
      <c r="D172" s="27" t="s">
        <v>322</v>
      </c>
      <c r="E172" s="107">
        <v>5</v>
      </c>
      <c r="F172" s="27">
        <v>1</v>
      </c>
      <c r="G172" s="27">
        <v>1</v>
      </c>
      <c r="H172" s="44">
        <v>260.7142857</v>
      </c>
      <c r="I172" s="44">
        <f t="shared" si="3"/>
        <v>1.9178082192831677E-2</v>
      </c>
      <c r="J172" s="99"/>
      <c r="K172" s="25" t="s">
        <v>1275</v>
      </c>
      <c r="L172" s="66" t="s">
        <v>1278</v>
      </c>
    </row>
    <row r="173" spans="2:12" x14ac:dyDescent="0.3">
      <c r="B173" s="27" t="s">
        <v>2305</v>
      </c>
      <c r="C173" s="27">
        <v>163</v>
      </c>
      <c r="D173" s="27" t="s">
        <v>1243</v>
      </c>
      <c r="E173" s="107">
        <v>5</v>
      </c>
      <c r="F173" s="27"/>
      <c r="G173" s="27">
        <v>1</v>
      </c>
      <c r="H173" s="44">
        <v>521.42857140000001</v>
      </c>
      <c r="I173" s="44">
        <f t="shared" si="3"/>
        <v>9.5890410964158384E-3</v>
      </c>
      <c r="J173" s="99"/>
      <c r="K173" s="25" t="s">
        <v>1279</v>
      </c>
      <c r="L173" s="66" t="s">
        <v>1280</v>
      </c>
    </row>
    <row r="174" spans="2:12" x14ac:dyDescent="0.3">
      <c r="B174" s="27" t="s">
        <v>2305</v>
      </c>
      <c r="C174" s="27">
        <v>164</v>
      </c>
      <c r="D174" s="27" t="s">
        <v>271</v>
      </c>
      <c r="E174" s="107"/>
      <c r="F174" s="27">
        <v>1</v>
      </c>
      <c r="G174" s="27">
        <v>1</v>
      </c>
      <c r="H174" s="44">
        <v>521.42857140000001</v>
      </c>
      <c r="I174" s="44">
        <f t="shared" si="3"/>
        <v>0</v>
      </c>
      <c r="J174" s="99"/>
      <c r="K174" s="66" t="s">
        <v>1878</v>
      </c>
      <c r="L174" s="66" t="s">
        <v>1879</v>
      </c>
    </row>
    <row r="175" spans="2:12" x14ac:dyDescent="0.3">
      <c r="B175" s="27" t="s">
        <v>2305</v>
      </c>
      <c r="C175" s="27">
        <v>165</v>
      </c>
      <c r="D175" s="27" t="s">
        <v>121</v>
      </c>
      <c r="E175" s="107">
        <v>4</v>
      </c>
      <c r="F175" s="27">
        <v>1</v>
      </c>
      <c r="G175" s="27">
        <v>1</v>
      </c>
      <c r="H175" s="44">
        <v>521.42857140000001</v>
      </c>
      <c r="I175" s="44">
        <f t="shared" si="3"/>
        <v>7.6712328771326704E-3</v>
      </c>
      <c r="J175" s="99"/>
      <c r="K175" s="25" t="s">
        <v>1281</v>
      </c>
      <c r="L175" s="66" t="s">
        <v>1282</v>
      </c>
    </row>
    <row r="176" spans="2:12" x14ac:dyDescent="0.3">
      <c r="B176" s="27" t="s">
        <v>2306</v>
      </c>
      <c r="C176" s="27">
        <v>166</v>
      </c>
      <c r="D176" s="27" t="s">
        <v>327</v>
      </c>
      <c r="E176" s="107">
        <v>1.2</v>
      </c>
      <c r="F176" s="27">
        <v>1</v>
      </c>
      <c r="G176" s="27">
        <v>1</v>
      </c>
      <c r="H176" s="44">
        <v>260.7142857</v>
      </c>
      <c r="I176" s="44">
        <f t="shared" si="3"/>
        <v>4.6027397262796022E-3</v>
      </c>
      <c r="J176" s="99"/>
      <c r="K176" s="25" t="s">
        <v>1283</v>
      </c>
      <c r="L176" s="66" t="s">
        <v>1284</v>
      </c>
    </row>
    <row r="177" spans="2:12" x14ac:dyDescent="0.3">
      <c r="B177" s="27" t="s">
        <v>2305</v>
      </c>
      <c r="C177" s="27">
        <v>167</v>
      </c>
      <c r="D177" s="27" t="s">
        <v>122</v>
      </c>
      <c r="E177" s="107">
        <v>22</v>
      </c>
      <c r="F177" s="27">
        <v>2</v>
      </c>
      <c r="G177" s="27">
        <v>1</v>
      </c>
      <c r="H177" s="44">
        <v>521.42857140000001</v>
      </c>
      <c r="I177" s="44">
        <f t="shared" si="3"/>
        <v>4.2191780824229683E-2</v>
      </c>
      <c r="J177" s="99"/>
      <c r="K177" s="25" t="s">
        <v>1285</v>
      </c>
      <c r="L177" s="66" t="s">
        <v>1286</v>
      </c>
    </row>
    <row r="178" spans="2:12" x14ac:dyDescent="0.3">
      <c r="B178" s="27" t="s">
        <v>2306</v>
      </c>
      <c r="C178" s="27">
        <v>168</v>
      </c>
      <c r="D178" s="27" t="s">
        <v>124</v>
      </c>
      <c r="E178" s="107">
        <v>26</v>
      </c>
      <c r="F178" s="27">
        <v>9</v>
      </c>
      <c r="G178" s="27">
        <v>1</v>
      </c>
      <c r="H178" s="44">
        <v>260.7142857</v>
      </c>
      <c r="I178" s="44">
        <f t="shared" si="3"/>
        <v>9.972602740272471E-2</v>
      </c>
      <c r="J178" s="99"/>
      <c r="K178" s="25" t="s">
        <v>1287</v>
      </c>
      <c r="L178" s="66" t="s">
        <v>1288</v>
      </c>
    </row>
    <row r="179" spans="2:12" x14ac:dyDescent="0.3">
      <c r="B179" s="27" t="s">
        <v>2306</v>
      </c>
      <c r="C179" s="27">
        <v>169</v>
      </c>
      <c r="D179" s="27" t="s">
        <v>126</v>
      </c>
      <c r="E179" s="107">
        <v>6.5</v>
      </c>
      <c r="F179" s="27">
        <v>1</v>
      </c>
      <c r="G179" s="27">
        <v>1</v>
      </c>
      <c r="H179" s="44">
        <v>782.14285710000001</v>
      </c>
      <c r="I179" s="44">
        <f t="shared" si="3"/>
        <v>8.310502283560393E-3</v>
      </c>
      <c r="J179" s="99"/>
      <c r="K179" s="25" t="s">
        <v>1289</v>
      </c>
      <c r="L179" s="66" t="s">
        <v>1290</v>
      </c>
    </row>
    <row r="180" spans="2:12" x14ac:dyDescent="0.3">
      <c r="B180" s="27" t="s">
        <v>2306</v>
      </c>
      <c r="C180" s="27">
        <v>170</v>
      </c>
      <c r="D180" s="27" t="s">
        <v>127</v>
      </c>
      <c r="E180" s="107">
        <v>2</v>
      </c>
      <c r="F180" s="27">
        <v>1</v>
      </c>
      <c r="G180" s="27">
        <v>1</v>
      </c>
      <c r="H180" s="44">
        <v>260.7142857</v>
      </c>
      <c r="I180" s="44">
        <f t="shared" ref="I180:I243" si="4">(E180*G180)/H180</f>
        <v>7.6712328771326704E-3</v>
      </c>
      <c r="J180" s="99"/>
      <c r="K180" s="25" t="s">
        <v>1291</v>
      </c>
      <c r="L180" s="66" t="s">
        <v>1292</v>
      </c>
    </row>
    <row r="181" spans="2:12" x14ac:dyDescent="0.3">
      <c r="B181" s="27" t="s">
        <v>2306</v>
      </c>
      <c r="C181" s="27">
        <v>171</v>
      </c>
      <c r="D181" s="27" t="s">
        <v>125</v>
      </c>
      <c r="E181" s="107">
        <v>3.5</v>
      </c>
      <c r="F181" s="27"/>
      <c r="G181" s="27">
        <v>1</v>
      </c>
      <c r="H181" s="44">
        <v>52.142857139999997</v>
      </c>
      <c r="I181" s="44">
        <f t="shared" si="4"/>
        <v>6.7123287674910867E-2</v>
      </c>
      <c r="J181" s="99"/>
      <c r="K181" s="25" t="s">
        <v>1293</v>
      </c>
      <c r="L181" s="66" t="s">
        <v>1294</v>
      </c>
    </row>
    <row r="182" spans="2:12" x14ac:dyDescent="0.3">
      <c r="B182" s="27" t="s">
        <v>2306</v>
      </c>
      <c r="C182" s="27">
        <v>172</v>
      </c>
      <c r="D182" s="27" t="s">
        <v>129</v>
      </c>
      <c r="E182" s="107">
        <v>2</v>
      </c>
      <c r="F182" s="27"/>
      <c r="G182" s="27"/>
      <c r="H182" s="44">
        <v>521</v>
      </c>
      <c r="I182" s="44">
        <f t="shared" si="4"/>
        <v>0</v>
      </c>
      <c r="J182" s="99"/>
      <c r="K182" s="25" t="s">
        <v>1295</v>
      </c>
      <c r="L182" s="66" t="s">
        <v>1296</v>
      </c>
    </row>
    <row r="183" spans="2:12" x14ac:dyDescent="0.3">
      <c r="B183" s="27" t="s">
        <v>2306</v>
      </c>
      <c r="C183" s="27">
        <v>173</v>
      </c>
      <c r="D183" s="27" t="s">
        <v>128</v>
      </c>
      <c r="E183" s="107">
        <v>10</v>
      </c>
      <c r="F183" s="27">
        <v>1</v>
      </c>
      <c r="G183" s="27">
        <v>1</v>
      </c>
      <c r="H183" s="44">
        <v>521.42857140000001</v>
      </c>
      <c r="I183" s="44">
        <f t="shared" si="4"/>
        <v>1.9178082192831677E-2</v>
      </c>
      <c r="J183" s="99"/>
      <c r="K183" s="25" t="s">
        <v>1297</v>
      </c>
      <c r="L183" s="66" t="s">
        <v>1298</v>
      </c>
    </row>
    <row r="184" spans="2:12" x14ac:dyDescent="0.3">
      <c r="B184" s="27" t="s">
        <v>2306</v>
      </c>
      <c r="C184" s="27">
        <v>174</v>
      </c>
      <c r="D184" s="27" t="s">
        <v>131</v>
      </c>
      <c r="E184" s="107">
        <v>20</v>
      </c>
      <c r="F184" s="27">
        <v>4</v>
      </c>
      <c r="G184" s="27">
        <v>1</v>
      </c>
      <c r="H184" s="44">
        <v>156.42857140000001</v>
      </c>
      <c r="I184" s="44">
        <f t="shared" si="4"/>
        <v>0.1278538813018911</v>
      </c>
      <c r="J184" s="99"/>
      <c r="K184" s="25" t="s">
        <v>1299</v>
      </c>
      <c r="L184" s="66" t="s">
        <v>1300</v>
      </c>
    </row>
    <row r="185" spans="2:12" x14ac:dyDescent="0.3">
      <c r="B185" s="27" t="s">
        <v>2306</v>
      </c>
      <c r="C185" s="27">
        <v>175</v>
      </c>
      <c r="D185" s="27" t="s">
        <v>1244</v>
      </c>
      <c r="E185" s="107"/>
      <c r="F185" s="27"/>
      <c r="G185" s="27">
        <v>1</v>
      </c>
      <c r="H185" s="44">
        <v>260.7142857</v>
      </c>
      <c r="I185" s="44">
        <f t="shared" si="4"/>
        <v>0</v>
      </c>
      <c r="J185" s="99"/>
      <c r="K185" s="25" t="s">
        <v>1301</v>
      </c>
      <c r="L185" s="66" t="s">
        <v>1302</v>
      </c>
    </row>
    <row r="186" spans="2:12" x14ac:dyDescent="0.3">
      <c r="B186" s="27" t="s">
        <v>2306</v>
      </c>
      <c r="C186" s="27">
        <v>176</v>
      </c>
      <c r="D186" s="27" t="s">
        <v>1245</v>
      </c>
      <c r="E186" s="107">
        <v>1.2</v>
      </c>
      <c r="F186" s="27">
        <v>9</v>
      </c>
      <c r="G186" s="27">
        <v>1</v>
      </c>
      <c r="H186" s="44">
        <v>261</v>
      </c>
      <c r="I186" s="44">
        <f t="shared" si="4"/>
        <v>4.5977011494252873E-3</v>
      </c>
      <c r="J186" s="99"/>
      <c r="K186" s="25" t="s">
        <v>1303</v>
      </c>
      <c r="L186" s="66" t="s">
        <v>1304</v>
      </c>
    </row>
    <row r="187" spans="2:12" x14ac:dyDescent="0.3">
      <c r="B187" s="27" t="s">
        <v>2306</v>
      </c>
      <c r="C187" s="27">
        <v>177</v>
      </c>
      <c r="D187" s="27" t="s">
        <v>1305</v>
      </c>
      <c r="E187" s="107">
        <v>1.2</v>
      </c>
      <c r="F187" s="27">
        <v>1</v>
      </c>
      <c r="G187" s="27">
        <v>2</v>
      </c>
      <c r="H187" s="44">
        <v>52</v>
      </c>
      <c r="I187" s="44">
        <f t="shared" si="4"/>
        <v>4.6153846153846149E-2</v>
      </c>
      <c r="J187" s="99"/>
      <c r="K187" s="25" t="s">
        <v>1321</v>
      </c>
      <c r="L187" s="66" t="s">
        <v>1322</v>
      </c>
    </row>
    <row r="188" spans="2:12" x14ac:dyDescent="0.3">
      <c r="B188" s="27" t="s">
        <v>2306</v>
      </c>
      <c r="C188" s="27">
        <v>178</v>
      </c>
      <c r="D188" s="27" t="s">
        <v>1306</v>
      </c>
      <c r="E188" s="107">
        <v>1.2</v>
      </c>
      <c r="F188" s="27">
        <v>12</v>
      </c>
      <c r="G188" s="27">
        <v>1</v>
      </c>
      <c r="H188" s="44">
        <v>52</v>
      </c>
      <c r="I188" s="44">
        <f t="shared" si="4"/>
        <v>2.3076923076923075E-2</v>
      </c>
      <c r="J188" s="99"/>
      <c r="K188" s="25" t="s">
        <v>1323</v>
      </c>
      <c r="L188" s="66" t="s">
        <v>1324</v>
      </c>
    </row>
    <row r="189" spans="2:12" x14ac:dyDescent="0.3">
      <c r="B189" s="27" t="s">
        <v>2306</v>
      </c>
      <c r="C189" s="27">
        <v>179</v>
      </c>
      <c r="D189" s="27" t="s">
        <v>1306</v>
      </c>
      <c r="E189" s="107">
        <v>1.2</v>
      </c>
      <c r="F189" s="27">
        <v>8</v>
      </c>
      <c r="G189" s="27">
        <v>1</v>
      </c>
      <c r="H189" s="44">
        <v>52</v>
      </c>
      <c r="I189" s="44">
        <f t="shared" si="4"/>
        <v>2.3076923076923075E-2</v>
      </c>
      <c r="J189" s="99"/>
      <c r="K189" s="25" t="s">
        <v>1325</v>
      </c>
      <c r="L189" s="66" t="s">
        <v>1326</v>
      </c>
    </row>
    <row r="190" spans="2:12" x14ac:dyDescent="0.3">
      <c r="B190" s="27" t="s">
        <v>2306</v>
      </c>
      <c r="C190" s="27">
        <v>180</v>
      </c>
      <c r="D190" s="27" t="s">
        <v>134</v>
      </c>
      <c r="E190" s="107">
        <v>11.98</v>
      </c>
      <c r="F190" s="27">
        <v>1</v>
      </c>
      <c r="G190" s="27">
        <v>1</v>
      </c>
      <c r="H190" s="44">
        <v>260.7142857</v>
      </c>
      <c r="I190" s="44">
        <f t="shared" si="4"/>
        <v>4.5950684934024696E-2</v>
      </c>
      <c r="J190" s="99"/>
      <c r="K190" s="25" t="s">
        <v>1327</v>
      </c>
      <c r="L190" s="66" t="s">
        <v>1328</v>
      </c>
    </row>
    <row r="191" spans="2:12" x14ac:dyDescent="0.3">
      <c r="B191" s="27" t="s">
        <v>2356</v>
      </c>
      <c r="C191" s="27">
        <v>181</v>
      </c>
      <c r="D191" s="27" t="s">
        <v>158</v>
      </c>
      <c r="E191" s="107">
        <v>1.58</v>
      </c>
      <c r="F191" s="27">
        <v>25</v>
      </c>
      <c r="G191" s="27">
        <v>1</v>
      </c>
      <c r="H191" s="44">
        <v>8.3000000000000007</v>
      </c>
      <c r="I191" s="44">
        <f t="shared" si="4"/>
        <v>0.19036144578313252</v>
      </c>
      <c r="J191" s="99"/>
      <c r="K191" s="25" t="s">
        <v>1329</v>
      </c>
      <c r="L191" s="66" t="s">
        <v>1330</v>
      </c>
    </row>
    <row r="192" spans="2:12" x14ac:dyDescent="0.3">
      <c r="B192" s="27" t="s">
        <v>2306</v>
      </c>
      <c r="C192" s="27">
        <v>182</v>
      </c>
      <c r="D192" s="27" t="s">
        <v>133</v>
      </c>
      <c r="E192" s="107">
        <v>3</v>
      </c>
      <c r="F192" s="27">
        <v>1</v>
      </c>
      <c r="G192" s="27">
        <v>2</v>
      </c>
      <c r="H192" s="44">
        <v>260.7142857</v>
      </c>
      <c r="I192" s="44">
        <f t="shared" si="4"/>
        <v>2.3013698631398009E-2</v>
      </c>
      <c r="J192" s="99"/>
      <c r="K192" s="25" t="s">
        <v>1331</v>
      </c>
      <c r="L192" s="66" t="s">
        <v>1332</v>
      </c>
    </row>
    <row r="193" spans="2:12" x14ac:dyDescent="0.3">
      <c r="B193" s="27" t="s">
        <v>2306</v>
      </c>
      <c r="C193" s="27">
        <v>183</v>
      </c>
      <c r="D193" s="27" t="s">
        <v>1307</v>
      </c>
      <c r="E193" s="107">
        <v>3</v>
      </c>
      <c r="F193" s="27">
        <v>1</v>
      </c>
      <c r="G193" s="27">
        <v>1</v>
      </c>
      <c r="H193" s="44">
        <v>260.7142857</v>
      </c>
      <c r="I193" s="44">
        <f t="shared" si="4"/>
        <v>1.1506849315699005E-2</v>
      </c>
      <c r="J193" s="99"/>
      <c r="K193" s="25" t="s">
        <v>1333</v>
      </c>
      <c r="L193" s="66" t="s">
        <v>1334</v>
      </c>
    </row>
    <row r="194" spans="2:12" x14ac:dyDescent="0.3">
      <c r="B194" s="27" t="s">
        <v>2306</v>
      </c>
      <c r="C194" s="27">
        <v>184</v>
      </c>
      <c r="D194" s="27" t="s">
        <v>136</v>
      </c>
      <c r="E194" s="107">
        <v>9</v>
      </c>
      <c r="F194" s="27">
        <v>1</v>
      </c>
      <c r="G194" s="27">
        <v>1</v>
      </c>
      <c r="H194" s="44">
        <v>260.7142857</v>
      </c>
      <c r="I194" s="44">
        <f t="shared" si="4"/>
        <v>3.4520547947097018E-2</v>
      </c>
      <c r="J194" s="99"/>
      <c r="K194" s="25" t="s">
        <v>1335</v>
      </c>
      <c r="L194" s="66" t="s">
        <v>1336</v>
      </c>
    </row>
    <row r="195" spans="2:12" x14ac:dyDescent="0.3">
      <c r="B195" s="27" t="s">
        <v>2357</v>
      </c>
      <c r="C195" s="27">
        <v>185</v>
      </c>
      <c r="D195" s="27" t="s">
        <v>556</v>
      </c>
      <c r="E195" s="107">
        <v>2.2000000000000002</v>
      </c>
      <c r="F195" s="27">
        <v>1</v>
      </c>
      <c r="G195" s="27">
        <v>1</v>
      </c>
      <c r="H195" s="44">
        <v>10.5</v>
      </c>
      <c r="I195" s="44">
        <f t="shared" si="4"/>
        <v>0.20952380952380953</v>
      </c>
      <c r="J195" s="99"/>
      <c r="K195" s="25" t="s">
        <v>1337</v>
      </c>
      <c r="L195" s="66" t="s">
        <v>1338</v>
      </c>
    </row>
    <row r="196" spans="2:12" x14ac:dyDescent="0.3">
      <c r="B196" s="27" t="s">
        <v>2357</v>
      </c>
      <c r="C196" s="27">
        <v>186</v>
      </c>
      <c r="D196" s="27" t="s">
        <v>1308</v>
      </c>
      <c r="E196" s="107">
        <v>1.36</v>
      </c>
      <c r="F196" s="27">
        <v>1</v>
      </c>
      <c r="G196" s="27">
        <v>1</v>
      </c>
      <c r="H196" s="44">
        <v>10.1</v>
      </c>
      <c r="I196" s="44">
        <f t="shared" si="4"/>
        <v>0.13465346534653466</v>
      </c>
      <c r="J196" s="99"/>
      <c r="K196" s="25" t="s">
        <v>1339</v>
      </c>
      <c r="L196" s="66" t="s">
        <v>1340</v>
      </c>
    </row>
    <row r="197" spans="2:12" x14ac:dyDescent="0.3">
      <c r="B197" s="27" t="s">
        <v>2357</v>
      </c>
      <c r="C197" s="27">
        <v>187</v>
      </c>
      <c r="D197" s="27" t="s">
        <v>139</v>
      </c>
      <c r="E197" s="107">
        <v>19.989999999999998</v>
      </c>
      <c r="F197" s="27">
        <v>1</v>
      </c>
      <c r="G197" s="27">
        <v>1</v>
      </c>
      <c r="H197" s="44">
        <v>261</v>
      </c>
      <c r="I197" s="44">
        <f t="shared" si="4"/>
        <v>7.659003831417624E-2</v>
      </c>
      <c r="J197" s="99"/>
      <c r="K197" s="25" t="s">
        <v>1341</v>
      </c>
      <c r="L197" s="66" t="s">
        <v>1342</v>
      </c>
    </row>
    <row r="198" spans="2:12" x14ac:dyDescent="0.3">
      <c r="B198" s="27" t="s">
        <v>2357</v>
      </c>
      <c r="C198" s="27">
        <v>188</v>
      </c>
      <c r="D198" s="27" t="s">
        <v>140</v>
      </c>
      <c r="E198" s="107">
        <v>30</v>
      </c>
      <c r="F198" s="27">
        <v>1</v>
      </c>
      <c r="G198" s="27">
        <v>1</v>
      </c>
      <c r="H198" s="44">
        <v>1043</v>
      </c>
      <c r="I198" s="44">
        <f t="shared" si="4"/>
        <v>2.8763183125599234E-2</v>
      </c>
      <c r="J198" s="99"/>
      <c r="K198" s="25" t="s">
        <v>1343</v>
      </c>
      <c r="L198" s="66" t="s">
        <v>1344</v>
      </c>
    </row>
    <row r="199" spans="2:12" x14ac:dyDescent="0.3">
      <c r="B199" s="27" t="s">
        <v>2357</v>
      </c>
      <c r="C199" s="27">
        <v>189</v>
      </c>
      <c r="D199" s="27" t="s">
        <v>1309</v>
      </c>
      <c r="E199" s="107">
        <v>8</v>
      </c>
      <c r="F199" s="27">
        <v>1</v>
      </c>
      <c r="G199" s="27">
        <v>1</v>
      </c>
      <c r="H199" s="44">
        <v>156</v>
      </c>
      <c r="I199" s="44">
        <f t="shared" si="4"/>
        <v>5.128205128205128E-2</v>
      </c>
      <c r="J199" s="99"/>
      <c r="K199" s="25" t="s">
        <v>1345</v>
      </c>
      <c r="L199" s="66" t="s">
        <v>1346</v>
      </c>
    </row>
    <row r="200" spans="2:12" x14ac:dyDescent="0.3">
      <c r="B200" s="27" t="s">
        <v>2357</v>
      </c>
      <c r="C200" s="27">
        <v>190</v>
      </c>
      <c r="D200" s="27" t="s">
        <v>138</v>
      </c>
      <c r="E200" s="107">
        <v>10</v>
      </c>
      <c r="F200" s="27">
        <v>1</v>
      </c>
      <c r="G200" s="27">
        <v>1</v>
      </c>
      <c r="H200" s="44">
        <v>1042.857143</v>
      </c>
      <c r="I200" s="44">
        <f t="shared" si="4"/>
        <v>9.5890410945768442E-3</v>
      </c>
      <c r="J200" s="99"/>
      <c r="K200" s="25" t="s">
        <v>1347</v>
      </c>
      <c r="L200" s="66" t="s">
        <v>1348</v>
      </c>
    </row>
    <row r="201" spans="2:12" x14ac:dyDescent="0.3">
      <c r="B201" s="27" t="s">
        <v>2357</v>
      </c>
      <c r="C201" s="27">
        <v>191</v>
      </c>
      <c r="D201" s="27" t="s">
        <v>1310</v>
      </c>
      <c r="E201" s="107">
        <v>3.49</v>
      </c>
      <c r="F201" s="27">
        <v>3</v>
      </c>
      <c r="G201" s="27">
        <v>1</v>
      </c>
      <c r="H201" s="44">
        <v>1042.857143</v>
      </c>
      <c r="I201" s="44">
        <f t="shared" si="4"/>
        <v>3.3465753420073188E-3</v>
      </c>
      <c r="J201" s="99"/>
      <c r="K201" s="25" t="s">
        <v>1349</v>
      </c>
      <c r="L201" s="66" t="s">
        <v>1350</v>
      </c>
    </row>
    <row r="202" spans="2:12" x14ac:dyDescent="0.3">
      <c r="B202" s="27" t="s">
        <v>2359</v>
      </c>
      <c r="C202" s="27">
        <v>192</v>
      </c>
      <c r="D202" s="27" t="s">
        <v>142</v>
      </c>
      <c r="E202" s="107">
        <v>7.49</v>
      </c>
      <c r="F202" s="27">
        <v>1</v>
      </c>
      <c r="G202" s="27">
        <v>1</v>
      </c>
      <c r="H202" s="44">
        <v>260.7142857</v>
      </c>
      <c r="I202" s="44">
        <f t="shared" si="4"/>
        <v>2.8728767124861849E-2</v>
      </c>
      <c r="J202" s="99"/>
      <c r="K202" s="25" t="s">
        <v>1351</v>
      </c>
      <c r="L202" s="66" t="s">
        <v>1352</v>
      </c>
    </row>
    <row r="203" spans="2:12" x14ac:dyDescent="0.3">
      <c r="B203" s="27" t="s">
        <v>2359</v>
      </c>
      <c r="C203" s="27">
        <v>193</v>
      </c>
      <c r="D203" s="27" t="s">
        <v>143</v>
      </c>
      <c r="E203" s="107">
        <v>7.91</v>
      </c>
      <c r="F203" s="27">
        <v>1</v>
      </c>
      <c r="G203" s="27">
        <v>1</v>
      </c>
      <c r="H203" s="44">
        <v>26.071428569999998</v>
      </c>
      <c r="I203" s="44">
        <f t="shared" si="4"/>
        <v>0.30339726029059716</v>
      </c>
      <c r="J203" s="99"/>
      <c r="K203" s="25" t="s">
        <v>1353</v>
      </c>
      <c r="L203" s="66" t="s">
        <v>1354</v>
      </c>
    </row>
    <row r="204" spans="2:12" x14ac:dyDescent="0.3">
      <c r="B204" s="27" t="s">
        <v>2359</v>
      </c>
      <c r="C204" s="27">
        <v>194</v>
      </c>
      <c r="D204" s="27" t="s">
        <v>144</v>
      </c>
      <c r="E204" s="107">
        <v>5.8</v>
      </c>
      <c r="F204" s="27">
        <v>1</v>
      </c>
      <c r="G204" s="27">
        <v>1</v>
      </c>
      <c r="H204" s="44">
        <v>260.7142857</v>
      </c>
      <c r="I204" s="44">
        <f t="shared" si="4"/>
        <v>2.2246575343684741E-2</v>
      </c>
      <c r="J204" s="99"/>
      <c r="K204" s="25" t="s">
        <v>1355</v>
      </c>
      <c r="L204" s="66" t="s">
        <v>1356</v>
      </c>
    </row>
    <row r="205" spans="2:12" x14ac:dyDescent="0.3">
      <c r="B205" s="27" t="s">
        <v>2359</v>
      </c>
      <c r="C205" s="27">
        <v>195</v>
      </c>
      <c r="D205" s="27" t="s">
        <v>145</v>
      </c>
      <c r="E205" s="107"/>
      <c r="F205" s="27">
        <v>1</v>
      </c>
      <c r="G205" s="27">
        <v>1</v>
      </c>
      <c r="H205" s="44">
        <v>260.7142857</v>
      </c>
      <c r="I205" s="44">
        <f t="shared" si="4"/>
        <v>0</v>
      </c>
      <c r="J205" s="99"/>
      <c r="K205" s="25" t="s">
        <v>1357</v>
      </c>
      <c r="L205" s="66" t="s">
        <v>1358</v>
      </c>
    </row>
    <row r="206" spans="2:12" x14ac:dyDescent="0.3">
      <c r="B206" s="27" t="s">
        <v>2359</v>
      </c>
      <c r="C206" s="27">
        <v>196</v>
      </c>
      <c r="D206" s="27" t="s">
        <v>1311</v>
      </c>
      <c r="E206" s="107"/>
      <c r="F206" s="27">
        <v>1</v>
      </c>
      <c r="G206" s="27">
        <v>1</v>
      </c>
      <c r="H206" s="44">
        <v>260.7142857</v>
      </c>
      <c r="I206" s="44">
        <f t="shared" si="4"/>
        <v>0</v>
      </c>
      <c r="J206" s="99"/>
      <c r="K206" s="25" t="s">
        <v>1359</v>
      </c>
      <c r="L206" s="66" t="s">
        <v>1360</v>
      </c>
    </row>
    <row r="207" spans="2:12" x14ac:dyDescent="0.3">
      <c r="B207" s="27" t="s">
        <v>2359</v>
      </c>
      <c r="C207" s="27">
        <v>197</v>
      </c>
      <c r="D207" s="27" t="s">
        <v>147</v>
      </c>
      <c r="E207" s="107">
        <v>1.2</v>
      </c>
      <c r="F207" s="27">
        <v>4</v>
      </c>
      <c r="G207" s="27">
        <v>4</v>
      </c>
      <c r="H207" s="44">
        <v>52.142857139999997</v>
      </c>
      <c r="I207" s="44">
        <f t="shared" si="4"/>
        <v>9.2054794525592051E-2</v>
      </c>
      <c r="J207" s="99"/>
      <c r="K207" s="25" t="s">
        <v>1361</v>
      </c>
      <c r="L207" s="66" t="s">
        <v>1362</v>
      </c>
    </row>
    <row r="208" spans="2:12" x14ac:dyDescent="0.3">
      <c r="B208" s="27" t="s">
        <v>2359</v>
      </c>
      <c r="C208" s="27">
        <v>198</v>
      </c>
      <c r="D208" s="27" t="s">
        <v>1312</v>
      </c>
      <c r="E208" s="107">
        <v>1.2</v>
      </c>
      <c r="F208" s="27">
        <v>10</v>
      </c>
      <c r="G208" s="27">
        <v>1</v>
      </c>
      <c r="H208" s="44">
        <v>20</v>
      </c>
      <c r="I208" s="44">
        <f t="shared" si="4"/>
        <v>0.06</v>
      </c>
      <c r="J208" s="99"/>
      <c r="K208" s="25" t="s">
        <v>1363</v>
      </c>
      <c r="L208" s="66" t="s">
        <v>1364</v>
      </c>
    </row>
    <row r="209" spans="2:12" x14ac:dyDescent="0.3">
      <c r="B209" s="27" t="s">
        <v>2359</v>
      </c>
      <c r="C209" s="27">
        <v>199</v>
      </c>
      <c r="D209" s="27" t="s">
        <v>149</v>
      </c>
      <c r="E209" s="107">
        <v>1.1000000000000001</v>
      </c>
      <c r="F209" s="27">
        <v>10</v>
      </c>
      <c r="G209" s="27">
        <v>1</v>
      </c>
      <c r="H209" s="44">
        <v>13.03571429</v>
      </c>
      <c r="I209" s="44">
        <f t="shared" si="4"/>
        <v>8.4383561616093089E-2</v>
      </c>
      <c r="J209" s="99"/>
      <c r="K209" s="25" t="s">
        <v>1365</v>
      </c>
      <c r="L209" s="66" t="s">
        <v>1366</v>
      </c>
    </row>
    <row r="210" spans="2:12" x14ac:dyDescent="0.3">
      <c r="B210" s="27" t="s">
        <v>2356</v>
      </c>
      <c r="C210" s="27">
        <v>200</v>
      </c>
      <c r="D210" s="27" t="s">
        <v>155</v>
      </c>
      <c r="E210" s="107">
        <v>1.05</v>
      </c>
      <c r="F210" s="27">
        <v>1</v>
      </c>
      <c r="G210" s="27">
        <v>1</v>
      </c>
      <c r="H210" s="44">
        <v>52.142857139999997</v>
      </c>
      <c r="I210" s="44">
        <f t="shared" si="4"/>
        <v>2.0136986302473261E-2</v>
      </c>
      <c r="J210" s="99"/>
      <c r="K210" s="25" t="s">
        <v>1367</v>
      </c>
      <c r="L210" s="66" t="s">
        <v>1368</v>
      </c>
    </row>
    <row r="211" spans="2:12" x14ac:dyDescent="0.3">
      <c r="B211" s="27" t="s">
        <v>2356</v>
      </c>
      <c r="C211" s="27">
        <v>201</v>
      </c>
      <c r="D211" s="27" t="s">
        <v>152</v>
      </c>
      <c r="E211" s="107">
        <v>3.68</v>
      </c>
      <c r="F211" s="27">
        <v>4</v>
      </c>
      <c r="G211" s="27">
        <v>1</v>
      </c>
      <c r="H211" s="44">
        <v>12</v>
      </c>
      <c r="I211" s="44">
        <f t="shared" si="4"/>
        <v>0.3066666666666667</v>
      </c>
      <c r="J211" s="99"/>
      <c r="K211" s="25" t="s">
        <v>1369</v>
      </c>
      <c r="L211" s="66" t="s">
        <v>1370</v>
      </c>
    </row>
    <row r="212" spans="2:12" x14ac:dyDescent="0.3">
      <c r="B212" s="27" t="s">
        <v>2356</v>
      </c>
      <c r="C212" s="27">
        <v>202</v>
      </c>
      <c r="D212" s="27" t="s">
        <v>132</v>
      </c>
      <c r="E212" s="107">
        <v>4</v>
      </c>
      <c r="F212" s="27">
        <v>1</v>
      </c>
      <c r="G212" s="27">
        <v>1</v>
      </c>
      <c r="H212" s="44">
        <v>104.2857143</v>
      </c>
      <c r="I212" s="44">
        <f t="shared" si="4"/>
        <v>3.8356164378307377E-2</v>
      </c>
      <c r="J212" s="99"/>
      <c r="K212" s="25" t="s">
        <v>1371</v>
      </c>
      <c r="L212" s="66" t="s">
        <v>1372</v>
      </c>
    </row>
    <row r="213" spans="2:12" x14ac:dyDescent="0.3">
      <c r="B213" s="27" t="s">
        <v>2356</v>
      </c>
      <c r="C213" s="27">
        <v>203</v>
      </c>
      <c r="D213" s="27" t="s">
        <v>150</v>
      </c>
      <c r="E213" s="107">
        <v>8</v>
      </c>
      <c r="F213" s="27">
        <v>5</v>
      </c>
      <c r="G213" s="27">
        <v>1</v>
      </c>
      <c r="H213" s="44">
        <v>52.142857139999997</v>
      </c>
      <c r="I213" s="44">
        <f t="shared" si="4"/>
        <v>0.15342465754265341</v>
      </c>
      <c r="J213" s="99"/>
      <c r="K213" s="25" t="s">
        <v>1373</v>
      </c>
      <c r="L213" s="66" t="s">
        <v>1374</v>
      </c>
    </row>
    <row r="214" spans="2:12" x14ac:dyDescent="0.3">
      <c r="B214" s="27" t="s">
        <v>2356</v>
      </c>
      <c r="C214" s="27">
        <v>204</v>
      </c>
      <c r="D214" s="27" t="s">
        <v>1313</v>
      </c>
      <c r="E214" s="107">
        <v>1.05</v>
      </c>
      <c r="F214" s="27">
        <v>1</v>
      </c>
      <c r="G214" s="27">
        <v>1</v>
      </c>
      <c r="H214" s="44">
        <v>13.03571429</v>
      </c>
      <c r="I214" s="44">
        <f t="shared" si="4"/>
        <v>8.0547945178997937E-2</v>
      </c>
      <c r="J214" s="99"/>
      <c r="K214" s="25" t="s">
        <v>1375</v>
      </c>
      <c r="L214" s="66" t="s">
        <v>1376</v>
      </c>
    </row>
    <row r="215" spans="2:12" x14ac:dyDescent="0.3">
      <c r="B215" s="27" t="s">
        <v>2356</v>
      </c>
      <c r="C215" s="27">
        <v>205</v>
      </c>
      <c r="D215" s="27" t="s">
        <v>1314</v>
      </c>
      <c r="E215" s="107">
        <v>0.84</v>
      </c>
      <c r="F215" s="27">
        <v>1</v>
      </c>
      <c r="G215" s="27">
        <v>1</v>
      </c>
      <c r="H215" s="44">
        <v>4.345238095</v>
      </c>
      <c r="I215" s="44">
        <f t="shared" si="4"/>
        <v>0.19331506850374328</v>
      </c>
      <c r="J215" s="99"/>
      <c r="K215" s="25" t="s">
        <v>1377</v>
      </c>
      <c r="L215" s="66" t="s">
        <v>1378</v>
      </c>
    </row>
    <row r="216" spans="2:12" x14ac:dyDescent="0.3">
      <c r="B216" s="27" t="s">
        <v>2356</v>
      </c>
      <c r="C216" s="27">
        <v>206</v>
      </c>
      <c r="D216" s="27" t="s">
        <v>153</v>
      </c>
      <c r="E216" s="107">
        <v>3</v>
      </c>
      <c r="F216" s="27"/>
      <c r="G216" s="27">
        <v>1</v>
      </c>
      <c r="H216" s="44">
        <v>8.69047619</v>
      </c>
      <c r="I216" s="44">
        <f t="shared" si="4"/>
        <v>0.34520547947097019</v>
      </c>
      <c r="J216" s="99"/>
      <c r="K216" s="25" t="s">
        <v>1379</v>
      </c>
      <c r="L216" s="66" t="s">
        <v>1380</v>
      </c>
    </row>
    <row r="217" spans="2:12" x14ac:dyDescent="0.3">
      <c r="B217" s="27" t="s">
        <v>2356</v>
      </c>
      <c r="C217" s="27">
        <v>207</v>
      </c>
      <c r="D217" s="27" t="s">
        <v>154</v>
      </c>
      <c r="E217" s="107">
        <v>2.4500000000000002</v>
      </c>
      <c r="F217" s="27"/>
      <c r="G217" s="27">
        <v>1</v>
      </c>
      <c r="H217" s="44">
        <v>13.03571429</v>
      </c>
      <c r="I217" s="44">
        <f t="shared" si="4"/>
        <v>0.18794520541766188</v>
      </c>
      <c r="J217" s="99"/>
      <c r="K217" s="25" t="s">
        <v>1381</v>
      </c>
      <c r="L217" s="66" t="s">
        <v>1382</v>
      </c>
    </row>
    <row r="218" spans="2:12" x14ac:dyDescent="0.3">
      <c r="B218" s="27" t="s">
        <v>2356</v>
      </c>
      <c r="C218" s="27">
        <v>208</v>
      </c>
      <c r="D218" s="27" t="s">
        <v>1315</v>
      </c>
      <c r="E218" s="107">
        <v>1.76</v>
      </c>
      <c r="F218" s="27"/>
      <c r="G218" s="27">
        <v>1</v>
      </c>
      <c r="H218" s="44">
        <v>52.142857139999997</v>
      </c>
      <c r="I218" s="44">
        <f t="shared" si="4"/>
        <v>3.3753424659383753E-2</v>
      </c>
      <c r="J218" s="99"/>
      <c r="K218" s="25" t="s">
        <v>1383</v>
      </c>
      <c r="L218" s="66" t="s">
        <v>1384</v>
      </c>
    </row>
    <row r="219" spans="2:12" x14ac:dyDescent="0.3">
      <c r="B219" s="27" t="s">
        <v>2356</v>
      </c>
      <c r="C219" s="27">
        <v>209</v>
      </c>
      <c r="D219" s="27" t="s">
        <v>1316</v>
      </c>
      <c r="E219" s="107">
        <v>1.9</v>
      </c>
      <c r="F219" s="27"/>
      <c r="G219" s="27">
        <v>1</v>
      </c>
      <c r="H219" s="44">
        <v>26.071428569999998</v>
      </c>
      <c r="I219" s="44">
        <f t="shared" si="4"/>
        <v>7.2876712332760371E-2</v>
      </c>
      <c r="J219" s="99"/>
      <c r="K219" s="25" t="s">
        <v>1385</v>
      </c>
      <c r="L219" s="66" t="s">
        <v>1386</v>
      </c>
    </row>
    <row r="220" spans="2:12" x14ac:dyDescent="0.3">
      <c r="B220" s="27" t="s">
        <v>2356</v>
      </c>
      <c r="C220" s="27">
        <v>210</v>
      </c>
      <c r="D220" s="27" t="s">
        <v>157</v>
      </c>
      <c r="E220" s="107">
        <v>3.2</v>
      </c>
      <c r="F220" s="27"/>
      <c r="G220" s="27">
        <v>1</v>
      </c>
      <c r="H220" s="44">
        <v>26.071428569999998</v>
      </c>
      <c r="I220" s="44">
        <f t="shared" si="4"/>
        <v>0.12273972603412274</v>
      </c>
      <c r="J220" s="99"/>
      <c r="K220" s="25" t="s">
        <v>1387</v>
      </c>
      <c r="L220" s="66" t="s">
        <v>1388</v>
      </c>
    </row>
    <row r="221" spans="2:12" x14ac:dyDescent="0.3">
      <c r="B221" s="27" t="s">
        <v>2356</v>
      </c>
      <c r="C221" s="27">
        <v>211</v>
      </c>
      <c r="D221" s="27" t="s">
        <v>156</v>
      </c>
      <c r="E221" s="107">
        <v>0.39</v>
      </c>
      <c r="F221" s="27">
        <v>1</v>
      </c>
      <c r="G221" s="27">
        <v>1</v>
      </c>
      <c r="H221" s="44">
        <v>13.03571429</v>
      </c>
      <c r="I221" s="44">
        <f t="shared" si="4"/>
        <v>2.9917808209342093E-2</v>
      </c>
      <c r="J221" s="99"/>
      <c r="K221" s="25" t="s">
        <v>1389</v>
      </c>
      <c r="L221" s="66" t="s">
        <v>1390</v>
      </c>
    </row>
    <row r="222" spans="2:12" x14ac:dyDescent="0.3">
      <c r="B222" s="27" t="s">
        <v>2356</v>
      </c>
      <c r="C222" s="27">
        <v>212</v>
      </c>
      <c r="D222" s="27" t="s">
        <v>1317</v>
      </c>
      <c r="E222" s="107">
        <v>0.84</v>
      </c>
      <c r="F222" s="27">
        <v>1</v>
      </c>
      <c r="G222" s="27">
        <v>1</v>
      </c>
      <c r="H222" s="44">
        <v>52.142857139999997</v>
      </c>
      <c r="I222" s="44">
        <f t="shared" si="4"/>
        <v>1.6109589041978609E-2</v>
      </c>
      <c r="J222" s="99"/>
      <c r="K222" s="25" t="s">
        <v>1367</v>
      </c>
      <c r="L222" s="66" t="s">
        <v>1391</v>
      </c>
    </row>
    <row r="223" spans="2:12" x14ac:dyDescent="0.3">
      <c r="B223" s="27" t="s">
        <v>2356</v>
      </c>
      <c r="C223" s="27">
        <v>213</v>
      </c>
      <c r="D223" s="27" t="s">
        <v>148</v>
      </c>
      <c r="E223" s="107">
        <v>1</v>
      </c>
      <c r="F223" s="27">
        <v>1</v>
      </c>
      <c r="G223" s="27">
        <v>1</v>
      </c>
      <c r="H223" s="44">
        <v>4.345238095</v>
      </c>
      <c r="I223" s="44">
        <f t="shared" si="4"/>
        <v>0.23013698631398011</v>
      </c>
      <c r="J223" s="99"/>
      <c r="K223" s="25" t="s">
        <v>1392</v>
      </c>
      <c r="L223" s="66" t="s">
        <v>1393</v>
      </c>
    </row>
    <row r="224" spans="2:12" x14ac:dyDescent="0.3">
      <c r="B224" s="27" t="s">
        <v>2564</v>
      </c>
      <c r="C224" s="27">
        <v>214</v>
      </c>
      <c r="D224" s="27" t="s">
        <v>557</v>
      </c>
      <c r="E224" s="107"/>
      <c r="F224" s="27">
        <v>1</v>
      </c>
      <c r="G224" s="27">
        <v>1</v>
      </c>
      <c r="H224" s="44">
        <v>1042.857143</v>
      </c>
      <c r="I224" s="44">
        <f t="shared" si="4"/>
        <v>0</v>
      </c>
      <c r="J224" s="99"/>
      <c r="K224" s="25" t="s">
        <v>1394</v>
      </c>
      <c r="L224" s="66" t="s">
        <v>1395</v>
      </c>
    </row>
    <row r="225" spans="2:12" x14ac:dyDescent="0.3">
      <c r="B225" s="27" t="s">
        <v>2365</v>
      </c>
      <c r="C225" s="27">
        <v>215</v>
      </c>
      <c r="D225" s="27" t="s">
        <v>317</v>
      </c>
      <c r="E225" s="107">
        <v>23.99</v>
      </c>
      <c r="F225" s="27">
        <v>1</v>
      </c>
      <c r="G225" s="27">
        <v>1</v>
      </c>
      <c r="H225" s="44">
        <v>260.7142857</v>
      </c>
      <c r="I225" s="44">
        <f t="shared" si="4"/>
        <v>9.2016438361206376E-2</v>
      </c>
      <c r="J225" s="99"/>
      <c r="K225" s="25" t="s">
        <v>1396</v>
      </c>
      <c r="L225" s="66" t="s">
        <v>1397</v>
      </c>
    </row>
    <row r="226" spans="2:12" x14ac:dyDescent="0.3">
      <c r="B226" s="27" t="s">
        <v>2365</v>
      </c>
      <c r="C226" s="27">
        <v>216</v>
      </c>
      <c r="D226" s="27" t="s">
        <v>93</v>
      </c>
      <c r="E226" s="107">
        <v>6.5</v>
      </c>
      <c r="F226" s="27">
        <v>1</v>
      </c>
      <c r="G226" s="27">
        <v>1</v>
      </c>
      <c r="H226" s="44">
        <v>521.42857140000001</v>
      </c>
      <c r="I226" s="44">
        <f t="shared" si="4"/>
        <v>1.2465753425340589E-2</v>
      </c>
      <c r="J226" s="99"/>
      <c r="K226" s="25" t="s">
        <v>1195</v>
      </c>
      <c r="L226" s="66" t="s">
        <v>1202</v>
      </c>
    </row>
    <row r="227" spans="2:12" x14ac:dyDescent="0.3">
      <c r="B227" s="27" t="s">
        <v>2365</v>
      </c>
      <c r="C227" s="27">
        <v>217</v>
      </c>
      <c r="D227" s="27" t="s">
        <v>159</v>
      </c>
      <c r="E227" s="107">
        <v>29.95</v>
      </c>
      <c r="F227" s="27">
        <v>1</v>
      </c>
      <c r="G227" s="27">
        <v>1</v>
      </c>
      <c r="H227" s="44">
        <v>521.42857140000001</v>
      </c>
      <c r="I227" s="44">
        <f t="shared" si="4"/>
        <v>5.7438356167530867E-2</v>
      </c>
      <c r="J227" s="99"/>
      <c r="K227" s="25" t="s">
        <v>1398</v>
      </c>
      <c r="L227" s="66" t="s">
        <v>1399</v>
      </c>
    </row>
    <row r="228" spans="2:12" x14ac:dyDescent="0.3">
      <c r="B228" s="27" t="s">
        <v>2365</v>
      </c>
      <c r="C228" s="27">
        <v>218</v>
      </c>
      <c r="D228" s="27" t="s">
        <v>1318</v>
      </c>
      <c r="E228" s="107"/>
      <c r="F228" s="27">
        <v>1</v>
      </c>
      <c r="G228" s="27">
        <v>2</v>
      </c>
      <c r="H228" s="44">
        <v>260.7142857</v>
      </c>
      <c r="I228" s="44">
        <f t="shared" si="4"/>
        <v>0</v>
      </c>
      <c r="J228" s="99"/>
      <c r="K228" s="25" t="s">
        <v>1400</v>
      </c>
      <c r="L228" s="66" t="s">
        <v>1401</v>
      </c>
    </row>
    <row r="229" spans="2:12" x14ac:dyDescent="0.3">
      <c r="B229" s="27" t="s">
        <v>2365</v>
      </c>
      <c r="C229" s="27">
        <v>219</v>
      </c>
      <c r="D229" s="27" t="s">
        <v>275</v>
      </c>
      <c r="E229" s="107"/>
      <c r="F229" s="27">
        <v>1</v>
      </c>
      <c r="G229" s="27">
        <v>2</v>
      </c>
      <c r="H229" s="44">
        <v>260.7142857</v>
      </c>
      <c r="I229" s="44">
        <f t="shared" si="4"/>
        <v>0</v>
      </c>
      <c r="J229" s="99"/>
      <c r="K229" s="25" t="s">
        <v>1400</v>
      </c>
      <c r="L229" s="66" t="s">
        <v>1402</v>
      </c>
    </row>
    <row r="230" spans="2:12" x14ac:dyDescent="0.3">
      <c r="B230" s="27" t="s">
        <v>2365</v>
      </c>
      <c r="C230" s="27">
        <v>220</v>
      </c>
      <c r="D230" s="27" t="s">
        <v>161</v>
      </c>
      <c r="E230" s="107">
        <v>2</v>
      </c>
      <c r="F230" s="27">
        <v>1</v>
      </c>
      <c r="G230" s="27">
        <v>2</v>
      </c>
      <c r="H230" s="44">
        <v>260.7142857</v>
      </c>
      <c r="I230" s="44">
        <f t="shared" si="4"/>
        <v>1.5342465754265341E-2</v>
      </c>
      <c r="J230" s="99"/>
      <c r="K230" s="25" t="s">
        <v>1400</v>
      </c>
      <c r="L230" s="66" t="s">
        <v>1403</v>
      </c>
    </row>
    <row r="231" spans="2:12" x14ac:dyDescent="0.3">
      <c r="B231" s="27" t="s">
        <v>2365</v>
      </c>
      <c r="C231" s="27">
        <v>221</v>
      </c>
      <c r="D231" s="27" t="s">
        <v>162</v>
      </c>
      <c r="E231" s="107"/>
      <c r="F231" s="27">
        <v>1</v>
      </c>
      <c r="G231" s="27">
        <v>2</v>
      </c>
      <c r="H231" s="44">
        <v>260.7142857</v>
      </c>
      <c r="I231" s="44">
        <f t="shared" si="4"/>
        <v>0</v>
      </c>
      <c r="J231" s="99"/>
      <c r="K231" s="25" t="s">
        <v>1400</v>
      </c>
      <c r="L231" s="66" t="s">
        <v>1404</v>
      </c>
    </row>
    <row r="232" spans="2:12" x14ac:dyDescent="0.3">
      <c r="B232" s="27" t="s">
        <v>2365</v>
      </c>
      <c r="C232" s="27">
        <v>222</v>
      </c>
      <c r="D232" s="27" t="s">
        <v>1319</v>
      </c>
      <c r="E232" s="107">
        <v>7</v>
      </c>
      <c r="F232" s="27">
        <v>1</v>
      </c>
      <c r="G232" s="27">
        <v>1</v>
      </c>
      <c r="H232" s="44">
        <v>260.7142857</v>
      </c>
      <c r="I232" s="44">
        <f t="shared" si="4"/>
        <v>2.6849315069964345E-2</v>
      </c>
      <c r="J232" s="99"/>
      <c r="K232" s="25" t="s">
        <v>1405</v>
      </c>
      <c r="L232" s="66" t="s">
        <v>1406</v>
      </c>
    </row>
    <row r="233" spans="2:12" x14ac:dyDescent="0.3">
      <c r="B233" s="27" t="s">
        <v>2365</v>
      </c>
      <c r="C233" s="27">
        <v>223</v>
      </c>
      <c r="D233" s="27" t="s">
        <v>1320</v>
      </c>
      <c r="E233" s="107">
        <v>7</v>
      </c>
      <c r="F233" s="27"/>
      <c r="G233" s="27">
        <v>1</v>
      </c>
      <c r="H233" s="44">
        <v>52.142857139999997</v>
      </c>
      <c r="I233" s="44">
        <f t="shared" si="4"/>
        <v>0.13424657534982173</v>
      </c>
      <c r="J233" s="99"/>
      <c r="K233" s="25" t="s">
        <v>1407</v>
      </c>
      <c r="L233" s="66" t="s">
        <v>1408</v>
      </c>
    </row>
    <row r="234" spans="2:12" x14ac:dyDescent="0.3">
      <c r="B234" s="27" t="s">
        <v>2365</v>
      </c>
      <c r="C234" s="27">
        <v>224</v>
      </c>
      <c r="D234" s="27" t="s">
        <v>276</v>
      </c>
      <c r="E234" s="107"/>
      <c r="F234" s="27">
        <v>1</v>
      </c>
      <c r="G234" s="27">
        <v>1</v>
      </c>
      <c r="H234" s="44">
        <v>521.42857140000001</v>
      </c>
      <c r="I234" s="44">
        <f t="shared" si="4"/>
        <v>0</v>
      </c>
      <c r="J234" s="99"/>
      <c r="K234" s="25" t="s">
        <v>1409</v>
      </c>
      <c r="L234" s="66" t="s">
        <v>1410</v>
      </c>
    </row>
    <row r="235" spans="2:12" x14ac:dyDescent="0.3">
      <c r="B235" s="27" t="s">
        <v>2365</v>
      </c>
      <c r="C235" s="27">
        <v>225</v>
      </c>
      <c r="D235" s="27" t="s">
        <v>156</v>
      </c>
      <c r="E235" s="107">
        <v>0.39</v>
      </c>
      <c r="F235" s="27">
        <v>1</v>
      </c>
      <c r="G235" s="27">
        <v>1</v>
      </c>
      <c r="H235" s="44">
        <v>4.345238095</v>
      </c>
      <c r="I235" s="44">
        <f t="shared" si="4"/>
        <v>8.9753424662452244E-2</v>
      </c>
      <c r="J235" s="99"/>
      <c r="K235" s="25" t="s">
        <v>1411</v>
      </c>
      <c r="L235" s="66" t="s">
        <v>1412</v>
      </c>
    </row>
    <row r="236" spans="2:12" x14ac:dyDescent="0.3">
      <c r="B236" s="27" t="s">
        <v>2365</v>
      </c>
      <c r="C236" s="27">
        <v>226</v>
      </c>
      <c r="D236" s="27" t="s">
        <v>165</v>
      </c>
      <c r="E236" s="107">
        <v>8</v>
      </c>
      <c r="F236" s="27">
        <v>1</v>
      </c>
      <c r="G236" s="27">
        <v>1</v>
      </c>
      <c r="H236" s="44">
        <v>26.071428569999998</v>
      </c>
      <c r="I236" s="44">
        <f t="shared" si="4"/>
        <v>0.30684931508530683</v>
      </c>
      <c r="J236" s="99"/>
      <c r="K236" s="25" t="s">
        <v>1414</v>
      </c>
      <c r="L236" s="66" t="s">
        <v>1415</v>
      </c>
    </row>
    <row r="237" spans="2:12" x14ac:dyDescent="0.3">
      <c r="B237" s="27" t="s">
        <v>2424</v>
      </c>
      <c r="C237" s="27">
        <v>227</v>
      </c>
      <c r="D237" s="27" t="s">
        <v>92</v>
      </c>
      <c r="E237" s="107">
        <v>5</v>
      </c>
      <c r="F237" s="27">
        <v>1</v>
      </c>
      <c r="G237" s="27">
        <v>1</v>
      </c>
      <c r="H237" s="44">
        <v>521.42857140000001</v>
      </c>
      <c r="I237" s="44">
        <f t="shared" si="4"/>
        <v>9.5890410964158384E-3</v>
      </c>
      <c r="J237" s="99"/>
      <c r="K237" s="25" t="s">
        <v>1193</v>
      </c>
      <c r="L237" s="66" t="s">
        <v>1194</v>
      </c>
    </row>
    <row r="238" spans="2:12" x14ac:dyDescent="0.3">
      <c r="B238" s="27" t="s">
        <v>2424</v>
      </c>
      <c r="C238" s="27">
        <v>228</v>
      </c>
      <c r="D238" s="27" t="s">
        <v>93</v>
      </c>
      <c r="E238" s="107">
        <v>6.5</v>
      </c>
      <c r="F238" s="27">
        <v>1</v>
      </c>
      <c r="G238" s="27">
        <v>1</v>
      </c>
      <c r="H238" s="44">
        <v>521.42857140000001</v>
      </c>
      <c r="I238" s="44">
        <f t="shared" si="4"/>
        <v>1.2465753425340589E-2</v>
      </c>
      <c r="J238" s="99"/>
      <c r="K238" s="25" t="s">
        <v>1195</v>
      </c>
      <c r="L238" s="66" t="s">
        <v>1196</v>
      </c>
    </row>
    <row r="239" spans="2:12" ht="14.5" x14ac:dyDescent="0.35">
      <c r="B239" s="27" t="s">
        <v>2424</v>
      </c>
      <c r="C239" s="27">
        <v>229</v>
      </c>
      <c r="D239" s="27" t="s">
        <v>94</v>
      </c>
      <c r="E239" s="107"/>
      <c r="F239" s="27"/>
      <c r="G239" s="27">
        <v>1</v>
      </c>
      <c r="H239" s="97">
        <v>521.42857140000001</v>
      </c>
      <c r="I239" s="44">
        <f t="shared" si="4"/>
        <v>0</v>
      </c>
      <c r="J239" s="99"/>
      <c r="K239" s="25" t="s">
        <v>1416</v>
      </c>
      <c r="L239" s="66" t="s">
        <v>1417</v>
      </c>
    </row>
    <row r="240" spans="2:12" x14ac:dyDescent="0.3">
      <c r="B240" s="27" t="s">
        <v>2424</v>
      </c>
      <c r="C240" s="27">
        <v>230</v>
      </c>
      <c r="D240" s="27" t="s">
        <v>95</v>
      </c>
      <c r="E240" s="107">
        <v>15</v>
      </c>
      <c r="F240" s="27"/>
      <c r="G240" s="27">
        <v>1</v>
      </c>
      <c r="H240" s="44">
        <v>1042.857143</v>
      </c>
      <c r="I240" s="44">
        <f t="shared" si="4"/>
        <v>1.4383561641865265E-2</v>
      </c>
      <c r="J240" s="99"/>
      <c r="K240" s="25" t="s">
        <v>1205</v>
      </c>
      <c r="L240" s="66" t="s">
        <v>1206</v>
      </c>
    </row>
    <row r="241" spans="2:12" x14ac:dyDescent="0.3">
      <c r="B241" s="27" t="s">
        <v>2424</v>
      </c>
      <c r="C241" s="27">
        <v>231</v>
      </c>
      <c r="D241" s="27" t="s">
        <v>96</v>
      </c>
      <c r="E241" s="107">
        <v>3.49</v>
      </c>
      <c r="F241" s="27">
        <v>25</v>
      </c>
      <c r="G241" s="27">
        <v>1</v>
      </c>
      <c r="H241" s="44">
        <v>1042.857143</v>
      </c>
      <c r="I241" s="44">
        <f t="shared" si="4"/>
        <v>3.3465753420073188E-3</v>
      </c>
      <c r="J241" s="99"/>
      <c r="K241" s="25" t="s">
        <v>1418</v>
      </c>
      <c r="L241" s="66" t="s">
        <v>1419</v>
      </c>
    </row>
    <row r="242" spans="2:12" x14ac:dyDescent="0.3">
      <c r="B242" s="27" t="s">
        <v>2424</v>
      </c>
      <c r="C242" s="27">
        <v>232</v>
      </c>
      <c r="D242" s="27" t="s">
        <v>1190</v>
      </c>
      <c r="E242" s="107"/>
      <c r="F242" s="27">
        <v>1</v>
      </c>
      <c r="G242" s="27">
        <v>2</v>
      </c>
      <c r="H242" s="44">
        <v>104.2857143</v>
      </c>
      <c r="I242" s="44">
        <f t="shared" si="4"/>
        <v>0</v>
      </c>
      <c r="J242" s="99"/>
      <c r="K242" s="25" t="s">
        <v>1420</v>
      </c>
      <c r="L242" s="66" t="s">
        <v>1208</v>
      </c>
    </row>
    <row r="243" spans="2:12" x14ac:dyDescent="0.3">
      <c r="B243" s="27" t="s">
        <v>2424</v>
      </c>
      <c r="C243" s="27">
        <v>233</v>
      </c>
      <c r="D243" s="27" t="s">
        <v>1191</v>
      </c>
      <c r="E243" s="107">
        <v>3</v>
      </c>
      <c r="F243" s="27"/>
      <c r="G243" s="27">
        <v>1</v>
      </c>
      <c r="H243" s="44">
        <v>521.42857140000001</v>
      </c>
      <c r="I243" s="44">
        <f t="shared" si="4"/>
        <v>5.7534246578495023E-3</v>
      </c>
      <c r="J243" s="99"/>
      <c r="K243" s="25" t="s">
        <v>1209</v>
      </c>
      <c r="L243" s="66" t="s">
        <v>1210</v>
      </c>
    </row>
    <row r="244" spans="2:12" x14ac:dyDescent="0.3">
      <c r="B244" s="27" t="s">
        <v>2424</v>
      </c>
      <c r="C244" s="27">
        <v>234</v>
      </c>
      <c r="D244" s="27" t="s">
        <v>166</v>
      </c>
      <c r="E244" s="107">
        <v>195</v>
      </c>
      <c r="F244" s="27">
        <v>1</v>
      </c>
      <c r="G244" s="27">
        <v>1</v>
      </c>
      <c r="H244" s="44">
        <v>521.42857140000001</v>
      </c>
      <c r="I244" s="44">
        <f t="shared" ref="I244:I261" si="5">(E244*G244)/H244</f>
        <v>0.37397260276021765</v>
      </c>
      <c r="J244" s="99"/>
      <c r="K244" s="25" t="s">
        <v>1421</v>
      </c>
      <c r="L244" s="66" t="s">
        <v>1422</v>
      </c>
    </row>
    <row r="245" spans="2:12" x14ac:dyDescent="0.3">
      <c r="B245" s="27" t="s">
        <v>2424</v>
      </c>
      <c r="C245" s="27">
        <v>235</v>
      </c>
      <c r="D245" s="27" t="s">
        <v>167</v>
      </c>
      <c r="E245" s="107">
        <v>300</v>
      </c>
      <c r="F245" s="27">
        <v>1</v>
      </c>
      <c r="G245" s="27">
        <v>1</v>
      </c>
      <c r="H245" s="44">
        <v>417.14285710000001</v>
      </c>
      <c r="I245" s="44">
        <f t="shared" si="5"/>
        <v>0.71917808226566893</v>
      </c>
      <c r="J245" s="99"/>
      <c r="K245" s="25" t="s">
        <v>1423</v>
      </c>
      <c r="L245" s="66" t="s">
        <v>1424</v>
      </c>
    </row>
    <row r="246" spans="2:12" x14ac:dyDescent="0.3">
      <c r="B246" s="27" t="s">
        <v>2424</v>
      </c>
      <c r="C246" s="27">
        <v>236</v>
      </c>
      <c r="D246" s="27" t="s">
        <v>168</v>
      </c>
      <c r="E246" s="107">
        <v>250.4</v>
      </c>
      <c r="F246" s="27"/>
      <c r="G246" s="27">
        <v>1</v>
      </c>
      <c r="H246" s="44">
        <v>521.42857140000001</v>
      </c>
      <c r="I246" s="44">
        <f t="shared" si="5"/>
        <v>0.48021917810850517</v>
      </c>
      <c r="J246" s="99"/>
      <c r="K246" s="25" t="s">
        <v>1425</v>
      </c>
      <c r="L246" s="66" t="s">
        <v>1426</v>
      </c>
    </row>
    <row r="247" spans="2:12" x14ac:dyDescent="0.3">
      <c r="B247" s="27" t="s">
        <v>2424</v>
      </c>
      <c r="C247" s="27">
        <v>237</v>
      </c>
      <c r="D247" s="27" t="s">
        <v>169</v>
      </c>
      <c r="E247" s="107"/>
      <c r="F247" s="27"/>
      <c r="G247" s="27"/>
      <c r="H247" s="44">
        <v>521.42857140000001</v>
      </c>
      <c r="I247" s="44">
        <f t="shared" si="5"/>
        <v>0</v>
      </c>
      <c r="J247" s="99"/>
      <c r="K247" s="25" t="s">
        <v>1427</v>
      </c>
      <c r="L247" s="66" t="s">
        <v>1428</v>
      </c>
    </row>
    <row r="248" spans="2:12" x14ac:dyDescent="0.3">
      <c r="B248" s="27" t="s">
        <v>2424</v>
      </c>
      <c r="C248" s="27">
        <v>238</v>
      </c>
      <c r="D248" s="27" t="s">
        <v>170</v>
      </c>
      <c r="E248" s="107">
        <v>38</v>
      </c>
      <c r="F248" s="27"/>
      <c r="G248" s="27"/>
      <c r="H248" s="44">
        <v>521.42857140000001</v>
      </c>
      <c r="I248" s="44">
        <f t="shared" si="5"/>
        <v>0</v>
      </c>
      <c r="J248" s="99"/>
      <c r="K248" s="25" t="s">
        <v>1429</v>
      </c>
      <c r="L248" s="66" t="s">
        <v>1430</v>
      </c>
    </row>
    <row r="249" spans="2:12" x14ac:dyDescent="0.3">
      <c r="B249" s="27" t="s">
        <v>2424</v>
      </c>
      <c r="C249" s="27">
        <v>239</v>
      </c>
      <c r="D249" s="27" t="s">
        <v>101</v>
      </c>
      <c r="E249" s="107">
        <v>15</v>
      </c>
      <c r="F249" s="27">
        <v>1</v>
      </c>
      <c r="G249" s="27">
        <v>1</v>
      </c>
      <c r="H249" s="44">
        <v>521.42857140000001</v>
      </c>
      <c r="I249" s="44">
        <f t="shared" si="5"/>
        <v>2.8767123289247513E-2</v>
      </c>
      <c r="J249" s="99"/>
      <c r="K249" s="25" t="s">
        <v>1431</v>
      </c>
      <c r="L249" s="66" t="s">
        <v>1432</v>
      </c>
    </row>
    <row r="250" spans="2:12" x14ac:dyDescent="0.3">
      <c r="B250" s="27" t="s">
        <v>2424</v>
      </c>
      <c r="C250" s="27">
        <v>240</v>
      </c>
      <c r="D250" s="27" t="s">
        <v>520</v>
      </c>
      <c r="E250" s="107">
        <v>24.39</v>
      </c>
      <c r="F250" s="27"/>
      <c r="G250" s="27">
        <v>1</v>
      </c>
      <c r="H250" s="44">
        <v>260.7142857</v>
      </c>
      <c r="I250" s="44">
        <f t="shared" si="5"/>
        <v>9.3550684936632919E-2</v>
      </c>
      <c r="J250" s="99"/>
      <c r="K250" s="25" t="s">
        <v>1433</v>
      </c>
      <c r="L250" s="66" t="s">
        <v>1434</v>
      </c>
    </row>
    <row r="251" spans="2:12" x14ac:dyDescent="0.3">
      <c r="B251" s="27" t="s">
        <v>2424</v>
      </c>
      <c r="C251" s="27">
        <v>241</v>
      </c>
      <c r="D251" s="27" t="s">
        <v>519</v>
      </c>
      <c r="E251" s="107"/>
      <c r="F251" s="27"/>
      <c r="G251" s="27"/>
      <c r="H251" s="44"/>
      <c r="I251" s="44" t="e">
        <f t="shared" si="5"/>
        <v>#DIV/0!</v>
      </c>
      <c r="J251" s="99"/>
      <c r="K251" s="25" t="s">
        <v>1435</v>
      </c>
      <c r="L251" s="66" t="s">
        <v>1436</v>
      </c>
    </row>
    <row r="252" spans="2:12" x14ac:dyDescent="0.3">
      <c r="B252" s="27" t="s">
        <v>2424</v>
      </c>
      <c r="C252" s="27">
        <v>242</v>
      </c>
      <c r="D252" s="27" t="s">
        <v>172</v>
      </c>
      <c r="E252" s="107"/>
      <c r="F252" s="27">
        <v>2</v>
      </c>
      <c r="G252" s="27">
        <v>2</v>
      </c>
      <c r="H252" s="44">
        <v>104.2857143</v>
      </c>
      <c r="I252" s="44">
        <f t="shared" si="5"/>
        <v>0</v>
      </c>
      <c r="J252" s="99"/>
      <c r="K252" s="25" t="s">
        <v>1437</v>
      </c>
      <c r="L252" s="66" t="s">
        <v>1438</v>
      </c>
    </row>
    <row r="253" spans="2:12" x14ac:dyDescent="0.3">
      <c r="B253" s="27" t="s">
        <v>2424</v>
      </c>
      <c r="C253" s="27">
        <v>243</v>
      </c>
      <c r="D253" s="27" t="s">
        <v>1413</v>
      </c>
      <c r="E253" s="107"/>
      <c r="F253" s="27">
        <v>1</v>
      </c>
      <c r="G253" s="27">
        <v>1</v>
      </c>
      <c r="H253" s="44">
        <v>104.2857143</v>
      </c>
      <c r="I253" s="44">
        <f t="shared" si="5"/>
        <v>0</v>
      </c>
      <c r="J253" s="99"/>
      <c r="K253" s="25" t="s">
        <v>1439</v>
      </c>
      <c r="L253" s="66" t="s">
        <v>1440</v>
      </c>
    </row>
    <row r="254" spans="2:12" x14ac:dyDescent="0.3">
      <c r="B254" s="27" t="s">
        <v>2424</v>
      </c>
      <c r="C254" s="27">
        <v>244</v>
      </c>
      <c r="D254" s="27" t="s">
        <v>174</v>
      </c>
      <c r="E254" s="107">
        <v>7</v>
      </c>
      <c r="F254" s="27">
        <v>1</v>
      </c>
      <c r="G254" s="27">
        <v>2</v>
      </c>
      <c r="H254" s="44">
        <v>260.7142857</v>
      </c>
      <c r="I254" s="44">
        <f t="shared" si="5"/>
        <v>5.3698630139928691E-2</v>
      </c>
      <c r="J254" s="130"/>
      <c r="K254" s="57" t="s">
        <v>1441</v>
      </c>
      <c r="L254" s="66" t="s">
        <v>1442</v>
      </c>
    </row>
    <row r="255" spans="2:12" x14ac:dyDescent="0.3">
      <c r="B255" s="27" t="s">
        <v>2424</v>
      </c>
      <c r="C255" s="27">
        <v>245</v>
      </c>
      <c r="D255" s="27" t="s">
        <v>175</v>
      </c>
      <c r="E255" s="107"/>
      <c r="F255" s="27">
        <v>1</v>
      </c>
      <c r="G255" s="27">
        <v>2</v>
      </c>
      <c r="H255" s="44">
        <v>260.7142857</v>
      </c>
      <c r="I255" s="44">
        <f t="shared" si="5"/>
        <v>0</v>
      </c>
      <c r="J255" s="99"/>
      <c r="K255" s="133" t="s">
        <v>1441</v>
      </c>
      <c r="L255" s="66" t="s">
        <v>1443</v>
      </c>
    </row>
    <row r="256" spans="2:12" x14ac:dyDescent="0.3">
      <c r="B256" s="27" t="s">
        <v>2424</v>
      </c>
      <c r="C256" s="27">
        <v>246</v>
      </c>
      <c r="D256" s="27" t="s">
        <v>176</v>
      </c>
      <c r="E256" s="107"/>
      <c r="F256" s="27">
        <v>2</v>
      </c>
      <c r="G256" s="27">
        <v>2</v>
      </c>
      <c r="H256" s="44">
        <v>260.7142857</v>
      </c>
      <c r="I256" s="44">
        <f t="shared" si="5"/>
        <v>0</v>
      </c>
      <c r="J256" s="99"/>
      <c r="K256" s="133" t="s">
        <v>1444</v>
      </c>
      <c r="L256" s="66" t="s">
        <v>1445</v>
      </c>
    </row>
    <row r="257" spans="2:12" x14ac:dyDescent="0.3">
      <c r="B257" s="27"/>
      <c r="C257" s="27">
        <v>247</v>
      </c>
      <c r="D257" s="27" t="s">
        <v>179</v>
      </c>
      <c r="E257" s="107"/>
      <c r="F257" s="27"/>
      <c r="G257" s="27">
        <v>1</v>
      </c>
      <c r="H257" s="44">
        <v>52.142857139999997</v>
      </c>
      <c r="I257" s="44">
        <f t="shared" si="5"/>
        <v>0</v>
      </c>
      <c r="J257" s="99"/>
      <c r="K257" s="133" t="s">
        <v>1447</v>
      </c>
    </row>
    <row r="258" spans="2:12" x14ac:dyDescent="0.3">
      <c r="B258" s="27"/>
      <c r="C258" s="27">
        <v>248</v>
      </c>
      <c r="D258" s="27" t="s">
        <v>336</v>
      </c>
      <c r="E258" s="107">
        <v>22.3</v>
      </c>
      <c r="F258" s="27">
        <v>1</v>
      </c>
      <c r="G258" s="27">
        <v>1</v>
      </c>
      <c r="H258" s="44">
        <v>521.42999999999995</v>
      </c>
      <c r="I258" s="44">
        <f t="shared" si="5"/>
        <v>4.276700611779146E-2</v>
      </c>
      <c r="J258" s="99"/>
      <c r="K258" s="133" t="s">
        <v>1448</v>
      </c>
      <c r="L258" s="66" t="s">
        <v>1449</v>
      </c>
    </row>
    <row r="259" spans="2:12" x14ac:dyDescent="0.3">
      <c r="B259" s="27"/>
      <c r="C259" s="27">
        <v>249</v>
      </c>
      <c r="D259" s="27" t="s">
        <v>1446</v>
      </c>
      <c r="E259" s="107">
        <v>0</v>
      </c>
      <c r="F259" s="27"/>
      <c r="G259" s="27">
        <v>1</v>
      </c>
      <c r="H259" s="44">
        <v>104.29</v>
      </c>
      <c r="I259" s="44">
        <f t="shared" si="5"/>
        <v>0</v>
      </c>
      <c r="J259" s="99"/>
      <c r="K259" s="133" t="s">
        <v>1450</v>
      </c>
      <c r="L259" s="66" t="s">
        <v>1451</v>
      </c>
    </row>
    <row r="260" spans="2:12" x14ac:dyDescent="0.3">
      <c r="B260" s="27"/>
      <c r="C260" s="27">
        <v>250</v>
      </c>
      <c r="D260" s="27" t="s">
        <v>180</v>
      </c>
      <c r="E260" s="107">
        <v>25.5</v>
      </c>
      <c r="F260" s="27">
        <v>1</v>
      </c>
      <c r="G260" s="27">
        <v>1</v>
      </c>
      <c r="H260" s="44">
        <v>4.3499999999999996</v>
      </c>
      <c r="I260" s="44">
        <f t="shared" si="5"/>
        <v>5.862068965517242</v>
      </c>
      <c r="J260" s="99"/>
      <c r="K260" s="133" t="s">
        <v>1452</v>
      </c>
      <c r="L260" s="66" t="s">
        <v>1453</v>
      </c>
    </row>
    <row r="261" spans="2:12" x14ac:dyDescent="0.3">
      <c r="B261" s="27"/>
      <c r="C261" s="27">
        <v>251</v>
      </c>
      <c r="D261" s="27" t="s">
        <v>337</v>
      </c>
      <c r="E261" s="107">
        <v>25.4</v>
      </c>
      <c r="F261" s="27">
        <v>1</v>
      </c>
      <c r="G261" s="27">
        <v>1</v>
      </c>
      <c r="H261" s="44">
        <v>4.3499999999999996</v>
      </c>
      <c r="I261" s="44">
        <f t="shared" si="5"/>
        <v>5.8390804597701154</v>
      </c>
      <c r="J261" s="99"/>
      <c r="K261" s="133" t="s">
        <v>1454</v>
      </c>
      <c r="L261" s="66" t="s">
        <v>1455</v>
      </c>
    </row>
    <row r="262" spans="2:12" x14ac:dyDescent="0.3">
      <c r="B262" s="27"/>
      <c r="C262" s="27"/>
      <c r="D262" s="27"/>
      <c r="E262" s="107"/>
      <c r="F262" s="27"/>
      <c r="G262" s="27"/>
      <c r="H262" s="44"/>
      <c r="I262" s="44"/>
      <c r="J262" s="99"/>
      <c r="K262" s="133"/>
    </row>
    <row r="263" spans="2:12" x14ac:dyDescent="0.3">
      <c r="B263" s="40" t="s">
        <v>13</v>
      </c>
      <c r="C263" s="27"/>
      <c r="D263" s="27"/>
      <c r="E263" s="107"/>
      <c r="F263" s="27"/>
      <c r="G263" s="27"/>
      <c r="H263" s="44"/>
      <c r="I263" s="44"/>
      <c r="J263" s="99"/>
      <c r="K263" s="133"/>
    </row>
    <row r="264" spans="2:12" x14ac:dyDescent="0.3">
      <c r="B264" s="27"/>
      <c r="C264" s="27">
        <v>252</v>
      </c>
      <c r="D264" s="27" t="s">
        <v>447</v>
      </c>
      <c r="E264" s="107">
        <v>20</v>
      </c>
      <c r="F264" s="27"/>
      <c r="G264" s="27">
        <v>1</v>
      </c>
      <c r="H264" s="44">
        <v>4.345238095</v>
      </c>
      <c r="I264" s="44">
        <f t="shared" ref="I264:I304" si="6">(E264*G264)/H264</f>
        <v>4.6027397262796024</v>
      </c>
      <c r="J264" s="99"/>
      <c r="K264" s="133" t="s">
        <v>1490</v>
      </c>
    </row>
    <row r="265" spans="2:12" x14ac:dyDescent="0.3">
      <c r="B265" s="27"/>
      <c r="C265" s="27">
        <v>253</v>
      </c>
      <c r="D265" s="27" t="s">
        <v>189</v>
      </c>
      <c r="E265" s="107">
        <v>1.75</v>
      </c>
      <c r="F265" s="27">
        <v>4</v>
      </c>
      <c r="G265" s="27">
        <v>1</v>
      </c>
      <c r="H265" s="44">
        <v>2</v>
      </c>
      <c r="I265" s="44">
        <f t="shared" si="6"/>
        <v>0.875</v>
      </c>
      <c r="J265" s="99"/>
      <c r="K265" s="133" t="s">
        <v>1491</v>
      </c>
      <c r="L265" s="66" t="s">
        <v>1492</v>
      </c>
    </row>
    <row r="266" spans="2:12" x14ac:dyDescent="0.3">
      <c r="C266" s="27">
        <v>254</v>
      </c>
      <c r="D266" s="27" t="s">
        <v>190</v>
      </c>
      <c r="E266" s="107">
        <v>0.9</v>
      </c>
      <c r="F266" s="27"/>
      <c r="G266" s="27">
        <v>1</v>
      </c>
      <c r="H266" s="44">
        <v>2</v>
      </c>
      <c r="I266" s="44">
        <f t="shared" si="6"/>
        <v>0.45</v>
      </c>
      <c r="J266" s="99"/>
      <c r="K266" s="25" t="s">
        <v>1493</v>
      </c>
      <c r="L266" s="66" t="s">
        <v>1494</v>
      </c>
    </row>
    <row r="267" spans="2:12" x14ac:dyDescent="0.3">
      <c r="B267" s="27"/>
      <c r="C267" s="27">
        <v>255</v>
      </c>
      <c r="D267" s="27" t="s">
        <v>570</v>
      </c>
      <c r="E267" s="107">
        <v>2</v>
      </c>
      <c r="F267" s="27"/>
      <c r="G267" s="27">
        <v>1</v>
      </c>
      <c r="H267" s="44">
        <v>26.071428569999998</v>
      </c>
      <c r="I267" s="44">
        <f t="shared" si="6"/>
        <v>7.6712328771326707E-2</v>
      </c>
      <c r="J267" s="99"/>
      <c r="K267" s="25" t="s">
        <v>1493</v>
      </c>
      <c r="L267" s="66" t="s">
        <v>1495</v>
      </c>
    </row>
    <row r="268" spans="2:12" x14ac:dyDescent="0.3">
      <c r="B268" s="27"/>
      <c r="C268" s="27">
        <v>256</v>
      </c>
      <c r="D268" s="27" t="s">
        <v>199</v>
      </c>
      <c r="E268" s="107">
        <v>7.99</v>
      </c>
      <c r="F268" s="27"/>
      <c r="G268" s="27">
        <v>1</v>
      </c>
      <c r="H268" s="44">
        <v>521.42857140000001</v>
      </c>
      <c r="I268" s="44">
        <f t="shared" si="6"/>
        <v>1.5323287672072508E-2</v>
      </c>
      <c r="J268" s="99"/>
      <c r="K268" s="25" t="s">
        <v>1496</v>
      </c>
      <c r="L268" s="66" t="s">
        <v>1497</v>
      </c>
    </row>
    <row r="269" spans="2:12" x14ac:dyDescent="0.3">
      <c r="B269" s="27"/>
      <c r="C269" s="27">
        <v>257</v>
      </c>
      <c r="D269" s="27" t="s">
        <v>200</v>
      </c>
      <c r="E269" s="107">
        <v>15.5</v>
      </c>
      <c r="F269" s="27">
        <v>8</v>
      </c>
      <c r="G269" s="27">
        <v>1</v>
      </c>
      <c r="H269" s="44">
        <v>16</v>
      </c>
      <c r="I269" s="44">
        <f t="shared" si="6"/>
        <v>0.96875</v>
      </c>
      <c r="J269" s="99"/>
      <c r="K269" s="25" t="s">
        <v>1498</v>
      </c>
      <c r="L269" s="66" t="s">
        <v>1499</v>
      </c>
    </row>
    <row r="270" spans="2:12" x14ac:dyDescent="0.3">
      <c r="B270" s="27"/>
      <c r="C270" s="27">
        <v>258</v>
      </c>
      <c r="D270" s="27" t="s">
        <v>196</v>
      </c>
      <c r="E270" s="107">
        <v>0.47</v>
      </c>
      <c r="F270" s="27"/>
      <c r="G270" s="27">
        <v>1</v>
      </c>
      <c r="H270" s="44">
        <v>8.69047619</v>
      </c>
      <c r="I270" s="44">
        <f t="shared" si="6"/>
        <v>5.4082191783785323E-2</v>
      </c>
      <c r="J270" s="99"/>
      <c r="K270" s="25" t="s">
        <v>1500</v>
      </c>
      <c r="L270" s="66" t="s">
        <v>1501</v>
      </c>
    </row>
    <row r="271" spans="2:12" x14ac:dyDescent="0.3">
      <c r="B271" s="27"/>
      <c r="C271" s="27">
        <v>259</v>
      </c>
      <c r="D271" s="27" t="s">
        <v>280</v>
      </c>
      <c r="E271" s="107">
        <v>1.59</v>
      </c>
      <c r="F271" s="27"/>
      <c r="G271" s="27">
        <v>1</v>
      </c>
      <c r="H271" s="44">
        <v>17.38</v>
      </c>
      <c r="I271" s="44">
        <f t="shared" si="6"/>
        <v>9.1484464902186424E-2</v>
      </c>
      <c r="J271" s="99"/>
      <c r="K271" s="25" t="s">
        <v>1502</v>
      </c>
      <c r="L271" s="66" t="s">
        <v>1503</v>
      </c>
    </row>
    <row r="272" spans="2:12" x14ac:dyDescent="0.3">
      <c r="B272" s="27"/>
      <c r="C272" s="27">
        <v>260</v>
      </c>
      <c r="D272" s="27" t="s">
        <v>194</v>
      </c>
      <c r="E272" s="107">
        <v>2</v>
      </c>
      <c r="F272" s="27"/>
      <c r="G272" s="27">
        <v>1</v>
      </c>
      <c r="H272" s="44">
        <v>8.69047619</v>
      </c>
      <c r="I272" s="44">
        <f t="shared" si="6"/>
        <v>0.23013698631398011</v>
      </c>
      <c r="J272" s="99"/>
      <c r="K272" s="25" t="s">
        <v>1500</v>
      </c>
      <c r="L272" s="66" t="s">
        <v>1504</v>
      </c>
    </row>
    <row r="273" spans="2:12" x14ac:dyDescent="0.3">
      <c r="B273" s="27"/>
      <c r="C273" s="27">
        <v>261</v>
      </c>
      <c r="D273" s="27" t="s">
        <v>195</v>
      </c>
      <c r="E273" s="107">
        <v>2</v>
      </c>
      <c r="F273" s="27"/>
      <c r="G273" s="27">
        <v>1</v>
      </c>
      <c r="H273" s="44">
        <v>13.03571429</v>
      </c>
      <c r="I273" s="44">
        <f t="shared" si="6"/>
        <v>0.1534246574838056</v>
      </c>
      <c r="J273" s="99"/>
      <c r="K273" s="25" t="s">
        <v>1505</v>
      </c>
      <c r="L273" s="66" t="s">
        <v>1506</v>
      </c>
    </row>
    <row r="274" spans="2:12" x14ac:dyDescent="0.3">
      <c r="B274" s="27"/>
      <c r="C274" s="27">
        <v>262</v>
      </c>
      <c r="D274" s="27" t="s">
        <v>193</v>
      </c>
      <c r="E274" s="107">
        <v>1</v>
      </c>
      <c r="F274" s="27"/>
      <c r="G274" s="27">
        <v>1</v>
      </c>
      <c r="H274" s="44">
        <v>2</v>
      </c>
      <c r="I274" s="44">
        <f t="shared" si="6"/>
        <v>0.5</v>
      </c>
      <c r="J274" s="99"/>
      <c r="K274" s="25" t="s">
        <v>1507</v>
      </c>
      <c r="L274" s="66" t="s">
        <v>1508</v>
      </c>
    </row>
    <row r="275" spans="2:12" x14ac:dyDescent="0.3">
      <c r="B275" s="27"/>
      <c r="C275" s="27">
        <v>263</v>
      </c>
      <c r="D275" s="27" t="s">
        <v>191</v>
      </c>
      <c r="E275" s="107">
        <v>0.84</v>
      </c>
      <c r="F275" s="27"/>
      <c r="G275" s="27">
        <v>1</v>
      </c>
      <c r="H275" s="44">
        <v>4.345238095</v>
      </c>
      <c r="I275" s="44">
        <f t="shared" si="6"/>
        <v>0.19331506850374328</v>
      </c>
      <c r="J275" s="99"/>
      <c r="K275" s="25" t="s">
        <v>1509</v>
      </c>
      <c r="L275" s="66" t="s">
        <v>1510</v>
      </c>
    </row>
    <row r="276" spans="2:12" x14ac:dyDescent="0.3">
      <c r="B276" s="27"/>
      <c r="C276" s="27">
        <v>264</v>
      </c>
      <c r="D276" s="27" t="s">
        <v>1456</v>
      </c>
      <c r="E276" s="107">
        <v>0.79</v>
      </c>
      <c r="F276" s="27"/>
      <c r="G276" s="27">
        <v>1</v>
      </c>
      <c r="H276" s="44">
        <v>8.69</v>
      </c>
      <c r="I276" s="44">
        <f t="shared" si="6"/>
        <v>9.0909090909090912E-2</v>
      </c>
      <c r="J276" s="99"/>
      <c r="K276" s="25" t="s">
        <v>1511</v>
      </c>
      <c r="L276" s="66" t="s">
        <v>1512</v>
      </c>
    </row>
    <row r="277" spans="2:12" x14ac:dyDescent="0.3">
      <c r="B277" s="27"/>
      <c r="C277" s="27">
        <v>265</v>
      </c>
      <c r="D277" s="27" t="s">
        <v>1457</v>
      </c>
      <c r="E277" s="107">
        <v>0.79</v>
      </c>
      <c r="F277" s="27"/>
      <c r="G277" s="27">
        <v>1</v>
      </c>
      <c r="H277" s="44">
        <v>26.07</v>
      </c>
      <c r="I277" s="44">
        <f t="shared" si="6"/>
        <v>3.0303030303030304E-2</v>
      </c>
      <c r="J277" s="99"/>
      <c r="K277" s="25" t="s">
        <v>1513</v>
      </c>
      <c r="L277" s="66" t="s">
        <v>1514</v>
      </c>
    </row>
    <row r="278" spans="2:12" x14ac:dyDescent="0.3">
      <c r="B278" s="27"/>
      <c r="C278" s="27">
        <v>266</v>
      </c>
      <c r="D278" s="27" t="s">
        <v>1458</v>
      </c>
      <c r="E278" s="107">
        <v>4.7300000000000004</v>
      </c>
      <c r="F278" s="27"/>
      <c r="G278" s="27">
        <v>1</v>
      </c>
      <c r="H278" s="44">
        <v>52.14</v>
      </c>
      <c r="I278" s="44">
        <f t="shared" si="6"/>
        <v>9.0717299578059074E-2</v>
      </c>
      <c r="J278" s="99"/>
      <c r="K278" s="25" t="s">
        <v>1515</v>
      </c>
      <c r="L278" s="66" t="s">
        <v>1516</v>
      </c>
    </row>
    <row r="279" spans="2:12" x14ac:dyDescent="0.3">
      <c r="B279" s="27"/>
      <c r="C279" s="27">
        <v>267</v>
      </c>
      <c r="D279" s="27" t="s">
        <v>1459</v>
      </c>
      <c r="E279" s="107">
        <v>4.3899999999999997</v>
      </c>
      <c r="F279" s="27"/>
      <c r="G279" s="27">
        <v>1</v>
      </c>
      <c r="H279" s="44">
        <v>4.345238095</v>
      </c>
      <c r="I279" s="44">
        <f t="shared" si="6"/>
        <v>1.0103013699183725</v>
      </c>
      <c r="J279" s="99"/>
      <c r="K279" s="25" t="s">
        <v>1517</v>
      </c>
      <c r="L279" s="66" t="s">
        <v>1518</v>
      </c>
    </row>
    <row r="280" spans="2:12" x14ac:dyDescent="0.3">
      <c r="B280" s="27"/>
      <c r="C280" s="27">
        <v>268</v>
      </c>
      <c r="D280" s="27" t="s">
        <v>1460</v>
      </c>
      <c r="E280" s="107">
        <v>2.5</v>
      </c>
      <c r="F280" s="27"/>
      <c r="G280" s="27">
        <v>1</v>
      </c>
      <c r="H280" s="44">
        <v>52.142857139999997</v>
      </c>
      <c r="I280" s="44">
        <f t="shared" si="6"/>
        <v>4.7945205482079194E-2</v>
      </c>
      <c r="J280" s="99"/>
      <c r="K280" s="25" t="s">
        <v>1493</v>
      </c>
      <c r="L280" s="66" t="s">
        <v>1519</v>
      </c>
    </row>
    <row r="281" spans="2:12" x14ac:dyDescent="0.3">
      <c r="B281" s="27"/>
      <c r="C281" s="27">
        <v>269</v>
      </c>
      <c r="D281" s="27" t="s">
        <v>1461</v>
      </c>
      <c r="E281" s="107">
        <v>0.5</v>
      </c>
      <c r="F281" s="27"/>
      <c r="G281" s="27">
        <v>1</v>
      </c>
      <c r="H281" s="44">
        <v>52.142857139999997</v>
      </c>
      <c r="I281" s="44">
        <f t="shared" si="6"/>
        <v>9.5890410964158384E-3</v>
      </c>
      <c r="J281" s="99"/>
      <c r="K281" s="25" t="s">
        <v>1520</v>
      </c>
      <c r="L281" s="66" t="s">
        <v>1521</v>
      </c>
    </row>
    <row r="282" spans="2:12" x14ac:dyDescent="0.3">
      <c r="B282" s="27"/>
      <c r="C282" s="27">
        <v>270</v>
      </c>
      <c r="D282" s="27" t="s">
        <v>249</v>
      </c>
      <c r="E282" s="107">
        <v>1.58</v>
      </c>
      <c r="F282" s="27"/>
      <c r="G282" s="27">
        <v>1</v>
      </c>
      <c r="H282" s="44">
        <v>13.03571429</v>
      </c>
      <c r="I282" s="44">
        <f t="shared" si="6"/>
        <v>0.12120547941220643</v>
      </c>
      <c r="J282" s="99"/>
      <c r="K282" s="25" t="s">
        <v>1522</v>
      </c>
      <c r="L282" s="66" t="s">
        <v>1523</v>
      </c>
    </row>
    <row r="283" spans="2:12" x14ac:dyDescent="0.3">
      <c r="B283" s="27"/>
      <c r="C283" s="27">
        <v>271</v>
      </c>
      <c r="D283" s="27" t="s">
        <v>202</v>
      </c>
      <c r="E283" s="107">
        <v>21</v>
      </c>
      <c r="F283" s="27"/>
      <c r="G283" s="27">
        <v>1</v>
      </c>
      <c r="H283" s="44">
        <v>52.142857139999997</v>
      </c>
      <c r="I283" s="44">
        <f t="shared" si="6"/>
        <v>0.40273972604946523</v>
      </c>
      <c r="J283" s="99"/>
      <c r="K283" s="25" t="s">
        <v>1524</v>
      </c>
      <c r="L283" s="66" t="s">
        <v>1525</v>
      </c>
    </row>
    <row r="284" spans="2:12" x14ac:dyDescent="0.3">
      <c r="B284" s="27"/>
      <c r="C284" s="27">
        <v>272</v>
      </c>
      <c r="D284" s="27" t="s">
        <v>203</v>
      </c>
      <c r="E284" s="107">
        <v>12</v>
      </c>
      <c r="F284" s="27"/>
      <c r="G284" s="27">
        <v>1</v>
      </c>
      <c r="H284" s="44">
        <v>52.142857139999997</v>
      </c>
      <c r="I284" s="44">
        <f t="shared" si="6"/>
        <v>0.23013698631398014</v>
      </c>
      <c r="J284" s="99"/>
      <c r="K284" s="25" t="s">
        <v>1526</v>
      </c>
      <c r="L284" s="66" t="s">
        <v>1527</v>
      </c>
    </row>
    <row r="285" spans="2:12" x14ac:dyDescent="0.3">
      <c r="B285" s="27"/>
      <c r="C285" s="27">
        <v>273</v>
      </c>
      <c r="D285" s="27" t="s">
        <v>1462</v>
      </c>
      <c r="E285" s="107">
        <v>69.989999999999995</v>
      </c>
      <c r="F285" s="27"/>
      <c r="G285" s="27">
        <v>1</v>
      </c>
      <c r="H285" s="44">
        <v>260.70999999999998</v>
      </c>
      <c r="I285" s="44">
        <f t="shared" si="6"/>
        <v>0.26845920754861724</v>
      </c>
      <c r="J285" s="99"/>
      <c r="K285" s="25" t="s">
        <v>1528</v>
      </c>
      <c r="L285" s="66" t="s">
        <v>1529</v>
      </c>
    </row>
    <row r="286" spans="2:12" x14ac:dyDescent="0.3">
      <c r="B286" s="27"/>
      <c r="C286" s="27">
        <v>274</v>
      </c>
      <c r="D286" s="27" t="s">
        <v>569</v>
      </c>
      <c r="E286" s="107">
        <v>9.99</v>
      </c>
      <c r="F286" s="27"/>
      <c r="G286" s="27">
        <v>1</v>
      </c>
      <c r="H286" s="44">
        <v>521.42857140000001</v>
      </c>
      <c r="I286" s="44">
        <f t="shared" si="6"/>
        <v>1.9158904110638843E-2</v>
      </c>
      <c r="J286" s="99"/>
      <c r="K286" s="25" t="s">
        <v>1530</v>
      </c>
      <c r="L286" s="66" t="s">
        <v>1531</v>
      </c>
    </row>
    <row r="287" spans="2:12" x14ac:dyDescent="0.3">
      <c r="B287" s="27"/>
      <c r="C287" s="27">
        <v>275</v>
      </c>
      <c r="D287" s="27" t="s">
        <v>355</v>
      </c>
      <c r="E287" s="107">
        <v>12</v>
      </c>
      <c r="F287" s="27"/>
      <c r="G287" s="27">
        <v>1</v>
      </c>
      <c r="H287" s="44">
        <v>260.7142857</v>
      </c>
      <c r="I287" s="44">
        <f t="shared" si="6"/>
        <v>4.6027397262796019E-2</v>
      </c>
      <c r="J287" s="99"/>
      <c r="K287" s="25" t="s">
        <v>1532</v>
      </c>
      <c r="L287" s="66" t="s">
        <v>1533</v>
      </c>
    </row>
    <row r="288" spans="2:12" x14ac:dyDescent="0.3">
      <c r="B288" s="27"/>
      <c r="C288" s="27">
        <v>276</v>
      </c>
      <c r="D288" s="27" t="s">
        <v>181</v>
      </c>
      <c r="E288" s="107">
        <v>3.85</v>
      </c>
      <c r="F288" s="27"/>
      <c r="G288" s="27">
        <v>2</v>
      </c>
      <c r="H288" s="44">
        <v>52.142857139999997</v>
      </c>
      <c r="I288" s="44">
        <f t="shared" si="6"/>
        <v>0.14767123288480391</v>
      </c>
      <c r="J288" s="99"/>
      <c r="K288" s="25" t="s">
        <v>1466</v>
      </c>
    </row>
    <row r="289" spans="2:12" x14ac:dyDescent="0.3">
      <c r="B289" s="27"/>
      <c r="C289" s="27">
        <v>277</v>
      </c>
      <c r="D289" s="27" t="s">
        <v>1463</v>
      </c>
      <c r="E289" s="107">
        <v>0</v>
      </c>
      <c r="F289" s="27"/>
      <c r="G289" s="27">
        <v>1</v>
      </c>
      <c r="H289" s="44">
        <v>104.2857143</v>
      </c>
      <c r="I289" s="44">
        <f t="shared" si="6"/>
        <v>0</v>
      </c>
      <c r="J289" s="99"/>
      <c r="K289" s="25" t="s">
        <v>1467</v>
      </c>
      <c r="L289" s="66" t="s">
        <v>1468</v>
      </c>
    </row>
    <row r="290" spans="2:12" x14ac:dyDescent="0.3">
      <c r="B290" s="27"/>
      <c r="C290" s="27">
        <v>278</v>
      </c>
      <c r="D290" s="27" t="s">
        <v>183</v>
      </c>
      <c r="E290" s="107">
        <v>70</v>
      </c>
      <c r="F290" s="27"/>
      <c r="G290" s="27">
        <v>1</v>
      </c>
      <c r="H290" s="44">
        <v>104.2857143</v>
      </c>
      <c r="I290" s="44">
        <f t="shared" si="6"/>
        <v>0.67123287662037912</v>
      </c>
      <c r="J290" s="99"/>
      <c r="K290" s="25" t="s">
        <v>1469</v>
      </c>
      <c r="L290" s="66" t="s">
        <v>1470</v>
      </c>
    </row>
    <row r="291" spans="2:12" x14ac:dyDescent="0.3">
      <c r="B291" s="27"/>
      <c r="C291" s="27">
        <v>279</v>
      </c>
      <c r="D291" s="27" t="s">
        <v>184</v>
      </c>
      <c r="E291" s="107">
        <v>18.5</v>
      </c>
      <c r="F291" s="27"/>
      <c r="G291" s="27">
        <v>2</v>
      </c>
      <c r="H291" s="44">
        <v>52.142857139999997</v>
      </c>
      <c r="I291" s="44">
        <f t="shared" si="6"/>
        <v>0.70958904113477206</v>
      </c>
      <c r="J291" s="99"/>
      <c r="K291" s="25" t="s">
        <v>1471</v>
      </c>
      <c r="L291" s="66" t="s">
        <v>1472</v>
      </c>
    </row>
    <row r="292" spans="2:12" x14ac:dyDescent="0.3">
      <c r="B292" s="27"/>
      <c r="C292" s="27">
        <v>280</v>
      </c>
      <c r="D292" s="27" t="s">
        <v>185</v>
      </c>
      <c r="E292" s="107">
        <v>50.5</v>
      </c>
      <c r="F292" s="27"/>
      <c r="G292" s="27">
        <v>1</v>
      </c>
      <c r="H292" s="44">
        <v>52.142857139999997</v>
      </c>
      <c r="I292" s="44">
        <f t="shared" si="6"/>
        <v>0.96849315073799969</v>
      </c>
      <c r="J292" s="99"/>
      <c r="K292" s="25" t="s">
        <v>1473</v>
      </c>
      <c r="L292" s="66" t="s">
        <v>1474</v>
      </c>
    </row>
    <row r="293" spans="2:12" x14ac:dyDescent="0.3">
      <c r="B293" s="27"/>
      <c r="C293" s="27">
        <v>281</v>
      </c>
      <c r="D293" s="27" t="s">
        <v>1464</v>
      </c>
      <c r="E293" s="107">
        <v>10.5</v>
      </c>
      <c r="F293" s="27">
        <v>12</v>
      </c>
      <c r="G293" s="27">
        <v>1</v>
      </c>
      <c r="H293" s="44">
        <v>4.345238095</v>
      </c>
      <c r="I293" s="44">
        <f t="shared" si="6"/>
        <v>2.416438356296791</v>
      </c>
      <c r="J293" s="99"/>
      <c r="K293" s="25" t="s">
        <v>1475</v>
      </c>
      <c r="L293" s="66" t="s">
        <v>1476</v>
      </c>
    </row>
    <row r="294" spans="2:12" x14ac:dyDescent="0.3">
      <c r="B294" s="27"/>
      <c r="C294" s="27">
        <v>282</v>
      </c>
      <c r="D294" s="27" t="s">
        <v>346</v>
      </c>
      <c r="E294" s="107">
        <v>0.79</v>
      </c>
      <c r="F294" s="27"/>
      <c r="G294" s="27">
        <v>1</v>
      </c>
      <c r="H294" s="44">
        <v>26.071428569999998</v>
      </c>
      <c r="I294" s="44">
        <f t="shared" si="6"/>
        <v>3.0301369864674049E-2</v>
      </c>
      <c r="J294" s="99"/>
      <c r="K294" s="25" t="s">
        <v>1477</v>
      </c>
      <c r="L294" s="66" t="s">
        <v>1478</v>
      </c>
    </row>
    <row r="295" spans="2:12" x14ac:dyDescent="0.3">
      <c r="B295" s="27"/>
      <c r="C295" s="27">
        <v>283</v>
      </c>
      <c r="D295" s="27" t="s">
        <v>187</v>
      </c>
      <c r="E295" s="107">
        <v>0.57999999999999996</v>
      </c>
      <c r="F295" s="27"/>
      <c r="G295" s="27">
        <v>1</v>
      </c>
      <c r="H295" s="44">
        <v>26.071428569999998</v>
      </c>
      <c r="I295" s="44">
        <f t="shared" si="6"/>
        <v>2.2246575343684745E-2</v>
      </c>
      <c r="J295" s="99"/>
      <c r="K295" s="25" t="s">
        <v>1477</v>
      </c>
      <c r="L295" s="66" t="s">
        <v>1479</v>
      </c>
    </row>
    <row r="296" spans="2:12" x14ac:dyDescent="0.3">
      <c r="B296" s="27"/>
      <c r="C296" s="27">
        <v>284</v>
      </c>
      <c r="D296" s="27" t="s">
        <v>533</v>
      </c>
      <c r="E296" s="107">
        <v>2.36</v>
      </c>
      <c r="F296" s="27">
        <v>48</v>
      </c>
      <c r="G296" s="27">
        <v>1</v>
      </c>
      <c r="H296" s="44">
        <v>52.142857139999997</v>
      </c>
      <c r="I296" s="44">
        <f t="shared" si="6"/>
        <v>4.5260273975082754E-2</v>
      </c>
      <c r="J296" s="99"/>
      <c r="K296" s="25" t="s">
        <v>1480</v>
      </c>
      <c r="L296" s="66" t="s">
        <v>1481</v>
      </c>
    </row>
    <row r="297" spans="2:12" x14ac:dyDescent="0.3">
      <c r="B297" s="27"/>
      <c r="C297" s="27">
        <v>285</v>
      </c>
      <c r="D297" s="27" t="s">
        <v>1465</v>
      </c>
      <c r="E297" s="107">
        <v>2.89</v>
      </c>
      <c r="F297" s="27">
        <v>30</v>
      </c>
      <c r="G297" s="27">
        <v>4</v>
      </c>
      <c r="H297" s="44">
        <v>52.142857139999997</v>
      </c>
      <c r="I297" s="44">
        <f t="shared" si="6"/>
        <v>0.22169863014913418</v>
      </c>
      <c r="J297" s="130"/>
      <c r="K297" s="57" t="s">
        <v>1482</v>
      </c>
      <c r="L297" s="66" t="s">
        <v>1483</v>
      </c>
    </row>
    <row r="298" spans="2:12" x14ac:dyDescent="0.3">
      <c r="B298" s="27"/>
      <c r="C298" s="27">
        <v>286</v>
      </c>
      <c r="D298" s="27" t="s">
        <v>186</v>
      </c>
      <c r="E298" s="107">
        <v>1.75</v>
      </c>
      <c r="F298" s="27">
        <v>10</v>
      </c>
      <c r="G298" s="27">
        <v>1</v>
      </c>
      <c r="H298" s="44">
        <v>52.142857139999997</v>
      </c>
      <c r="I298" s="44">
        <f t="shared" si="6"/>
        <v>3.3561643837455434E-2</v>
      </c>
      <c r="J298" s="99"/>
      <c r="K298" s="133" t="s">
        <v>1484</v>
      </c>
      <c r="L298" s="66" t="s">
        <v>1485</v>
      </c>
    </row>
    <row r="299" spans="2:12" x14ac:dyDescent="0.3">
      <c r="B299" s="27"/>
      <c r="C299" s="27">
        <v>287</v>
      </c>
      <c r="D299" s="27" t="s">
        <v>279</v>
      </c>
      <c r="E299" s="105">
        <v>1.05</v>
      </c>
      <c r="F299" s="27">
        <v>40</v>
      </c>
      <c r="G299" s="27">
        <v>1</v>
      </c>
      <c r="H299" s="44">
        <v>52.142857139999997</v>
      </c>
      <c r="I299" s="44">
        <f t="shared" si="6"/>
        <v>2.0136986302473261E-2</v>
      </c>
      <c r="J299" s="99"/>
      <c r="K299" s="133" t="s">
        <v>1486</v>
      </c>
      <c r="L299" s="66" t="s">
        <v>1487</v>
      </c>
    </row>
    <row r="300" spans="2:12" x14ac:dyDescent="0.3">
      <c r="B300" s="27"/>
      <c r="C300" s="27">
        <v>288</v>
      </c>
      <c r="D300" s="27" t="s">
        <v>188</v>
      </c>
      <c r="E300" s="107">
        <v>6.99</v>
      </c>
      <c r="F300" s="27"/>
      <c r="G300" s="27">
        <v>1</v>
      </c>
      <c r="H300" s="44">
        <v>104.2857143</v>
      </c>
      <c r="I300" s="44">
        <f t="shared" si="6"/>
        <v>6.7027397251092136E-2</v>
      </c>
      <c r="J300" s="99"/>
      <c r="K300" s="133" t="s">
        <v>1488</v>
      </c>
      <c r="L300" s="66" t="s">
        <v>1489</v>
      </c>
    </row>
    <row r="301" spans="2:12" x14ac:dyDescent="0.3">
      <c r="B301" s="40" t="s">
        <v>14</v>
      </c>
      <c r="C301" s="27"/>
      <c r="D301" s="27"/>
      <c r="E301" s="107"/>
      <c r="F301" s="27"/>
      <c r="G301" s="27"/>
      <c r="H301" s="44"/>
      <c r="I301" s="44"/>
      <c r="J301" s="99"/>
    </row>
    <row r="302" spans="2:12" x14ac:dyDescent="0.3">
      <c r="B302" s="27" t="s">
        <v>2518</v>
      </c>
      <c r="C302" s="27">
        <v>289</v>
      </c>
      <c r="D302" s="27" t="s">
        <v>205</v>
      </c>
      <c r="E302" s="107"/>
      <c r="F302" s="27">
        <v>1</v>
      </c>
      <c r="G302" s="27">
        <v>1</v>
      </c>
      <c r="H302" s="44">
        <v>4</v>
      </c>
      <c r="I302" s="44">
        <f t="shared" si="6"/>
        <v>0</v>
      </c>
      <c r="J302" s="99"/>
      <c r="K302" s="25" t="s">
        <v>1535</v>
      </c>
      <c r="L302" s="66" t="s">
        <v>1536</v>
      </c>
    </row>
    <row r="303" spans="2:12" x14ac:dyDescent="0.3">
      <c r="B303" s="27" t="s">
        <v>2518</v>
      </c>
      <c r="C303" s="27">
        <v>290</v>
      </c>
      <c r="D303" s="27" t="s">
        <v>210</v>
      </c>
      <c r="E303" s="107">
        <v>10</v>
      </c>
      <c r="F303" s="27"/>
      <c r="G303" s="27">
        <v>1</v>
      </c>
      <c r="H303" s="44">
        <v>1</v>
      </c>
      <c r="I303" s="44">
        <f t="shared" si="6"/>
        <v>10</v>
      </c>
      <c r="J303" s="99"/>
      <c r="K303" s="25" t="s">
        <v>1537</v>
      </c>
    </row>
    <row r="304" spans="2:12" x14ac:dyDescent="0.3">
      <c r="B304" s="27" t="s">
        <v>2519</v>
      </c>
      <c r="C304" s="27">
        <v>291</v>
      </c>
      <c r="D304" s="27" t="s">
        <v>1534</v>
      </c>
      <c r="E304" s="107">
        <v>120</v>
      </c>
      <c r="F304" s="27"/>
      <c r="G304" s="27">
        <v>1</v>
      </c>
      <c r="H304" s="44">
        <v>52.142857100000001</v>
      </c>
      <c r="I304" s="44">
        <f t="shared" si="6"/>
        <v>2.3013698649052357</v>
      </c>
      <c r="J304" s="99"/>
      <c r="K304" s="25" t="s">
        <v>1538</v>
      </c>
      <c r="L304" s="66" t="s">
        <v>1539</v>
      </c>
    </row>
    <row r="305" spans="2:12" x14ac:dyDescent="0.3">
      <c r="B305" s="27" t="s">
        <v>2566</v>
      </c>
      <c r="C305" s="27">
        <v>292</v>
      </c>
      <c r="D305" s="27" t="s">
        <v>1534</v>
      </c>
      <c r="E305" s="105">
        <v>40.5</v>
      </c>
      <c r="F305" s="27"/>
      <c r="G305" s="27">
        <v>1</v>
      </c>
      <c r="H305" s="44">
        <v>52.142857100000001</v>
      </c>
      <c r="I305" s="44">
        <f>(E304*G305)/H305</f>
        <v>2.3013698649052357</v>
      </c>
      <c r="J305" s="99"/>
      <c r="K305" s="25" t="s">
        <v>1540</v>
      </c>
    </row>
    <row r="306" spans="2:12" x14ac:dyDescent="0.3">
      <c r="B306" s="27"/>
      <c r="C306" s="27"/>
      <c r="D306" s="27"/>
      <c r="E306" s="107"/>
      <c r="F306" s="27"/>
      <c r="G306" s="27"/>
      <c r="H306" s="44"/>
      <c r="I306" s="44"/>
      <c r="J306" s="130"/>
      <c r="K306" s="57"/>
      <c r="L306" s="132"/>
    </row>
    <row r="307" spans="2:12" x14ac:dyDescent="0.3">
      <c r="B307" s="40" t="s">
        <v>15</v>
      </c>
      <c r="C307" s="27"/>
      <c r="D307" s="27"/>
      <c r="E307" s="107"/>
      <c r="F307" s="27"/>
      <c r="G307" s="27"/>
      <c r="H307" s="44"/>
      <c r="I307" s="44"/>
      <c r="J307" s="99"/>
    </row>
    <row r="308" spans="2:12" x14ac:dyDescent="0.3">
      <c r="B308" s="27" t="s">
        <v>2529</v>
      </c>
      <c r="C308" s="27">
        <v>293</v>
      </c>
      <c r="D308" s="50" t="s">
        <v>212</v>
      </c>
      <c r="E308" s="108">
        <v>140</v>
      </c>
      <c r="F308" s="27">
        <v>1</v>
      </c>
      <c r="G308" s="27">
        <v>1</v>
      </c>
      <c r="H308" s="44">
        <v>260.71428600000002</v>
      </c>
      <c r="I308" s="44">
        <f t="shared" ref="I308:I327" si="7">(E308*G308)/H308</f>
        <v>0.53698630078138487</v>
      </c>
      <c r="J308" s="99"/>
      <c r="K308" s="25" t="s">
        <v>1546</v>
      </c>
      <c r="L308" s="66" t="s">
        <v>1547</v>
      </c>
    </row>
    <row r="309" spans="2:12" x14ac:dyDescent="0.3">
      <c r="B309" s="27" t="s">
        <v>2529</v>
      </c>
      <c r="C309" s="27">
        <v>294</v>
      </c>
      <c r="D309" s="50" t="s">
        <v>214</v>
      </c>
      <c r="E309" s="108">
        <v>400</v>
      </c>
      <c r="F309" s="27"/>
      <c r="G309" s="27">
        <v>1</v>
      </c>
      <c r="H309" s="44">
        <v>260.71428600000002</v>
      </c>
      <c r="I309" s="44">
        <f t="shared" si="7"/>
        <v>1.5342465736610995</v>
      </c>
      <c r="J309" s="99"/>
      <c r="K309" s="25" t="s">
        <v>1548</v>
      </c>
      <c r="L309" s="66" t="s">
        <v>1549</v>
      </c>
    </row>
    <row r="310" spans="2:12" x14ac:dyDescent="0.3">
      <c r="B310" s="27" t="s">
        <v>2565</v>
      </c>
      <c r="C310" s="27">
        <v>295</v>
      </c>
      <c r="D310" s="50" t="s">
        <v>1541</v>
      </c>
      <c r="E310" s="108">
        <v>4.99</v>
      </c>
      <c r="F310" s="27">
        <v>1</v>
      </c>
      <c r="G310" s="27">
        <v>1</v>
      </c>
      <c r="H310" s="44">
        <v>156.42857100000001</v>
      </c>
      <c r="I310" s="44">
        <f t="shared" si="7"/>
        <v>3.1899543466391442E-2</v>
      </c>
      <c r="J310" s="99"/>
      <c r="K310" s="25" t="s">
        <v>1550</v>
      </c>
      <c r="L310" s="66" t="s">
        <v>1551</v>
      </c>
    </row>
    <row r="311" spans="2:12" x14ac:dyDescent="0.3">
      <c r="B311" s="27" t="s">
        <v>2531</v>
      </c>
      <c r="C311" s="27">
        <v>296</v>
      </c>
      <c r="D311" s="50" t="s">
        <v>216</v>
      </c>
      <c r="E311" s="108">
        <v>266</v>
      </c>
      <c r="F311" s="27"/>
      <c r="G311" s="27">
        <v>1</v>
      </c>
      <c r="H311" s="44">
        <v>52.142857100000001</v>
      </c>
      <c r="I311" s="44">
        <f t="shared" si="7"/>
        <v>5.1013698672066052</v>
      </c>
      <c r="J311" s="99"/>
      <c r="K311" s="25" t="s">
        <v>1552</v>
      </c>
    </row>
    <row r="312" spans="2:12" x14ac:dyDescent="0.3">
      <c r="B312" s="27" t="s">
        <v>2530</v>
      </c>
      <c r="C312" s="27">
        <v>297</v>
      </c>
      <c r="D312" s="50" t="s">
        <v>216</v>
      </c>
      <c r="E312" s="108">
        <v>256</v>
      </c>
      <c r="F312" s="27"/>
      <c r="G312" s="27">
        <v>1</v>
      </c>
      <c r="H312" s="44">
        <v>52.142857100000001</v>
      </c>
      <c r="I312" s="44">
        <f t="shared" si="7"/>
        <v>4.9095890451311694</v>
      </c>
      <c r="J312" s="99"/>
      <c r="K312" s="25" t="s">
        <v>1553</v>
      </c>
    </row>
    <row r="313" spans="2:12" x14ac:dyDescent="0.3">
      <c r="B313" s="27" t="s">
        <v>2532</v>
      </c>
      <c r="C313" s="27">
        <v>298</v>
      </c>
      <c r="D313" s="50" t="s">
        <v>1542</v>
      </c>
      <c r="E313" s="108">
        <v>25</v>
      </c>
      <c r="F313" s="27"/>
      <c r="G313" s="27">
        <v>1</v>
      </c>
      <c r="H313" s="44">
        <v>260.71428600000002</v>
      </c>
      <c r="I313" s="44">
        <f t="shared" si="7"/>
        <v>9.5890410853818719E-2</v>
      </c>
      <c r="J313" s="99"/>
      <c r="K313" s="25" t="s">
        <v>1554</v>
      </c>
    </row>
    <row r="314" spans="2:12" x14ac:dyDescent="0.3">
      <c r="B314" s="27" t="s">
        <v>425</v>
      </c>
      <c r="C314" s="27">
        <v>299</v>
      </c>
      <c r="D314" s="50" t="s">
        <v>1543</v>
      </c>
      <c r="E314" s="108">
        <v>1.58</v>
      </c>
      <c r="F314" s="27">
        <v>160</v>
      </c>
      <c r="G314" s="27">
        <v>1</v>
      </c>
      <c r="H314" s="44">
        <v>104.285714</v>
      </c>
      <c r="I314" s="44">
        <f t="shared" si="7"/>
        <v>1.5150684973015575E-2</v>
      </c>
      <c r="J314" s="99"/>
      <c r="K314" s="25" t="s">
        <v>1555</v>
      </c>
      <c r="L314" s="66" t="s">
        <v>1556</v>
      </c>
    </row>
    <row r="315" spans="2:12" x14ac:dyDescent="0.3">
      <c r="B315" s="27" t="s">
        <v>425</v>
      </c>
      <c r="C315" s="27">
        <v>300</v>
      </c>
      <c r="D315" s="50" t="s">
        <v>358</v>
      </c>
      <c r="E315" s="108">
        <v>1.05</v>
      </c>
      <c r="F315" s="27">
        <v>50</v>
      </c>
      <c r="G315" s="27">
        <v>1</v>
      </c>
      <c r="H315" s="44">
        <v>130.35714300000001</v>
      </c>
      <c r="I315" s="44">
        <f t="shared" si="7"/>
        <v>8.0547945117207722E-3</v>
      </c>
      <c r="J315" s="99"/>
      <c r="K315" s="25" t="s">
        <v>1557</v>
      </c>
      <c r="L315" s="66" t="s">
        <v>1558</v>
      </c>
    </row>
    <row r="316" spans="2:12" x14ac:dyDescent="0.3">
      <c r="B316" s="27" t="s">
        <v>425</v>
      </c>
      <c r="C316" s="27">
        <v>301</v>
      </c>
      <c r="D316" s="50" t="s">
        <v>360</v>
      </c>
      <c r="E316" s="108">
        <v>1.31</v>
      </c>
      <c r="F316" s="27">
        <v>10</v>
      </c>
      <c r="G316" s="27">
        <v>1</v>
      </c>
      <c r="H316" s="44">
        <v>260.71428600000002</v>
      </c>
      <c r="I316" s="44">
        <f t="shared" si="7"/>
        <v>5.0246575287401013E-3</v>
      </c>
      <c r="J316" s="99"/>
      <c r="K316" s="25" t="s">
        <v>1559</v>
      </c>
      <c r="L316" s="66" t="s">
        <v>1560</v>
      </c>
    </row>
    <row r="317" spans="2:12" x14ac:dyDescent="0.3">
      <c r="B317" s="27" t="s">
        <v>2534</v>
      </c>
      <c r="C317" s="27">
        <v>302</v>
      </c>
      <c r="D317" s="50" t="s">
        <v>1544</v>
      </c>
      <c r="E317" s="108">
        <v>20</v>
      </c>
      <c r="F317" s="27"/>
      <c r="G317" s="27">
        <v>1</v>
      </c>
      <c r="H317" s="44">
        <v>52.142857100000001</v>
      </c>
      <c r="I317" s="44">
        <f t="shared" si="7"/>
        <v>0.38356164415087257</v>
      </c>
      <c r="J317" s="99"/>
      <c r="K317" s="25" t="s">
        <v>1561</v>
      </c>
    </row>
    <row r="318" spans="2:12" x14ac:dyDescent="0.3">
      <c r="B318" s="27" t="s">
        <v>2532</v>
      </c>
      <c r="C318" s="27">
        <v>303</v>
      </c>
      <c r="D318" s="50" t="s">
        <v>1545</v>
      </c>
      <c r="E318" s="108">
        <v>64.989999999999995</v>
      </c>
      <c r="F318" s="27"/>
      <c r="G318" s="27">
        <v>1</v>
      </c>
      <c r="H318" s="44">
        <v>156.42857100000001</v>
      </c>
      <c r="I318" s="44">
        <f t="shared" si="7"/>
        <v>0.41546118835286167</v>
      </c>
      <c r="J318" s="99"/>
      <c r="K318" s="25" t="s">
        <v>1562</v>
      </c>
      <c r="L318" s="66" t="s">
        <v>1563</v>
      </c>
    </row>
    <row r="319" spans="2:12" x14ac:dyDescent="0.3">
      <c r="B319" s="27" t="s">
        <v>219</v>
      </c>
      <c r="C319" s="27">
        <v>304</v>
      </c>
      <c r="D319" s="50" t="s">
        <v>219</v>
      </c>
      <c r="E319" s="108">
        <v>150.5</v>
      </c>
      <c r="F319" s="27">
        <v>1</v>
      </c>
      <c r="G319" s="27">
        <v>1</v>
      </c>
      <c r="H319" s="44">
        <v>52.142857139999997</v>
      </c>
      <c r="I319" s="44">
        <f t="shared" si="7"/>
        <v>2.8863013700211675</v>
      </c>
      <c r="J319" s="99"/>
      <c r="L319" s="66" t="s">
        <v>1565</v>
      </c>
    </row>
    <row r="320" spans="2:12" x14ac:dyDescent="0.3">
      <c r="B320" s="27" t="s">
        <v>2543</v>
      </c>
      <c r="C320" s="27">
        <v>305</v>
      </c>
      <c r="D320" s="50" t="s">
        <v>217</v>
      </c>
      <c r="E320" s="108">
        <v>27</v>
      </c>
      <c r="F320" s="27"/>
      <c r="G320" s="27">
        <v>1</v>
      </c>
      <c r="H320" s="44">
        <v>4.3499999999999996</v>
      </c>
      <c r="I320" s="44">
        <f t="shared" si="7"/>
        <v>6.2068965517241388</v>
      </c>
      <c r="J320" s="99"/>
      <c r="K320" s="25" t="s">
        <v>1566</v>
      </c>
      <c r="L320" s="66" t="s">
        <v>1567</v>
      </c>
    </row>
    <row r="321" spans="2:12" x14ac:dyDescent="0.3">
      <c r="B321" s="27" t="s">
        <v>2529</v>
      </c>
      <c r="C321" s="27">
        <v>306</v>
      </c>
      <c r="D321" s="50" t="s">
        <v>215</v>
      </c>
      <c r="E321" s="108">
        <v>5</v>
      </c>
      <c r="F321" s="27"/>
      <c r="G321" s="27">
        <v>1</v>
      </c>
      <c r="H321" s="44">
        <v>52</v>
      </c>
      <c r="I321" s="44">
        <f t="shared" si="7"/>
        <v>9.6153846153846159E-2</v>
      </c>
      <c r="J321" s="99"/>
      <c r="K321" s="25" t="s">
        <v>1568</v>
      </c>
      <c r="L321" s="66" t="s">
        <v>1569</v>
      </c>
    </row>
    <row r="322" spans="2:12" x14ac:dyDescent="0.3">
      <c r="B322" s="27" t="s">
        <v>2544</v>
      </c>
      <c r="C322" s="27">
        <v>307</v>
      </c>
      <c r="D322" s="50" t="s">
        <v>218</v>
      </c>
      <c r="E322" s="108">
        <v>20</v>
      </c>
      <c r="F322" s="27"/>
      <c r="G322" s="27">
        <v>1</v>
      </c>
      <c r="H322" s="44">
        <v>1</v>
      </c>
      <c r="I322" s="44">
        <f t="shared" si="7"/>
        <v>20</v>
      </c>
      <c r="J322" s="99"/>
      <c r="K322" s="25" t="s">
        <v>1570</v>
      </c>
    </row>
    <row r="323" spans="2:12" x14ac:dyDescent="0.3">
      <c r="B323" s="27" t="s">
        <v>364</v>
      </c>
      <c r="C323" s="27">
        <v>308</v>
      </c>
      <c r="D323" s="50" t="s">
        <v>220</v>
      </c>
      <c r="E323" s="108">
        <f>179</f>
        <v>179</v>
      </c>
      <c r="F323" s="27"/>
      <c r="G323" s="27">
        <v>1</v>
      </c>
      <c r="H323" s="44">
        <v>52.142857139999997</v>
      </c>
      <c r="I323" s="44">
        <f t="shared" si="7"/>
        <v>3.4328767125168702</v>
      </c>
      <c r="J323" s="130"/>
      <c r="K323" s="57" t="s">
        <v>1571</v>
      </c>
      <c r="L323" s="66" t="s">
        <v>1572</v>
      </c>
    </row>
    <row r="324" spans="2:12" x14ac:dyDescent="0.3">
      <c r="B324" s="27"/>
      <c r="C324" s="27"/>
      <c r="D324" s="50" t="s">
        <v>7034</v>
      </c>
      <c r="E324" s="108">
        <v>232.5</v>
      </c>
      <c r="F324" s="27"/>
      <c r="G324" s="27">
        <v>1</v>
      </c>
      <c r="H324" s="44">
        <v>52.142857139999997</v>
      </c>
      <c r="I324" s="44">
        <f t="shared" si="7"/>
        <v>4.458904109833365</v>
      </c>
      <c r="J324" s="99"/>
      <c r="K324" s="133"/>
    </row>
    <row r="325" spans="2:12" x14ac:dyDescent="0.3">
      <c r="B325" s="27" t="s">
        <v>364</v>
      </c>
      <c r="C325" s="27">
        <v>309</v>
      </c>
      <c r="D325" s="27" t="s">
        <v>221</v>
      </c>
      <c r="E325" s="107">
        <v>135</v>
      </c>
      <c r="F325" s="27"/>
      <c r="G325" s="27">
        <v>1</v>
      </c>
      <c r="H325" s="44">
        <v>52.142857139999997</v>
      </c>
      <c r="I325" s="44">
        <f t="shared" si="7"/>
        <v>2.5890410960322763</v>
      </c>
      <c r="J325" s="99"/>
      <c r="K325" s="25" t="s">
        <v>1573</v>
      </c>
    </row>
    <row r="326" spans="2:12" x14ac:dyDescent="0.3">
      <c r="B326" s="27" t="s">
        <v>2546</v>
      </c>
      <c r="C326" s="27">
        <v>310</v>
      </c>
      <c r="D326" s="27" t="s">
        <v>222</v>
      </c>
      <c r="E326" s="107">
        <v>80</v>
      </c>
      <c r="F326" s="27">
        <v>1</v>
      </c>
      <c r="G326" s="27">
        <v>1</v>
      </c>
      <c r="H326" s="44">
        <v>521.42857140000001</v>
      </c>
      <c r="I326" s="44">
        <f t="shared" si="7"/>
        <v>0.15342465754265341</v>
      </c>
      <c r="J326" s="99"/>
      <c r="L326" s="66" t="s">
        <v>1574</v>
      </c>
    </row>
    <row r="327" spans="2:12" x14ac:dyDescent="0.3">
      <c r="B327" s="27" t="s">
        <v>2545</v>
      </c>
      <c r="C327" s="27">
        <v>311</v>
      </c>
      <c r="D327" s="27" t="s">
        <v>1564</v>
      </c>
      <c r="E327" s="107">
        <v>6</v>
      </c>
      <c r="F327" s="27"/>
      <c r="G327" s="27">
        <v>1</v>
      </c>
      <c r="H327" s="44">
        <v>521.42857140000001</v>
      </c>
      <c r="I327" s="44">
        <f t="shared" si="7"/>
        <v>1.1506849315699005E-2</v>
      </c>
      <c r="J327" s="99"/>
      <c r="L327" s="66" t="s">
        <v>1575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50"/>
  <sheetViews>
    <sheetView topLeftCell="C1" zoomScale="80" zoomScaleNormal="80" workbookViewId="0">
      <pane ySplit="2" topLeftCell="A338" activePane="bottomLeft" state="frozen"/>
      <selection activeCell="B1" sqref="B1"/>
      <selection pane="bottomLeft" activeCell="I71" sqref="B1:L347"/>
    </sheetView>
  </sheetViews>
  <sheetFormatPr defaultRowHeight="14" x14ac:dyDescent="0.3"/>
  <cols>
    <col min="1" max="1" width="3.25" customWidth="1"/>
    <col min="2" max="2" width="27" customWidth="1"/>
    <col min="3" max="3" width="4.33203125" bestFit="1" customWidth="1"/>
    <col min="4" max="4" width="45.08203125" customWidth="1"/>
    <col min="5" max="5" width="12.83203125" style="105" customWidth="1"/>
    <col min="6" max="6" width="10" bestFit="1" customWidth="1"/>
    <col min="7" max="7" width="7.75" bestFit="1" customWidth="1"/>
    <col min="8" max="8" width="14.75" style="10" bestFit="1" customWidth="1"/>
    <col min="9" max="9" width="14.33203125" style="10" bestFit="1" customWidth="1"/>
    <col min="10" max="10" width="12.33203125" style="10" customWidth="1"/>
  </cols>
  <sheetData>
    <row r="1" spans="2:12" x14ac:dyDescent="0.3">
      <c r="B1" s="146" t="s">
        <v>428</v>
      </c>
      <c r="C1" s="66"/>
      <c r="D1" s="66"/>
      <c r="F1" s="66"/>
      <c r="G1" s="66"/>
      <c r="H1" s="25"/>
      <c r="I1" s="25"/>
      <c r="J1" s="25"/>
      <c r="K1" s="66"/>
      <c r="L1" s="66"/>
    </row>
    <row r="2" spans="2:12" x14ac:dyDescent="0.3">
      <c r="B2" s="40" t="s">
        <v>8</v>
      </c>
      <c r="C2" s="40" t="s">
        <v>0</v>
      </c>
      <c r="D2" s="40" t="s">
        <v>1</v>
      </c>
      <c r="E2" s="106" t="s">
        <v>578</v>
      </c>
      <c r="F2" s="40" t="s">
        <v>3</v>
      </c>
      <c r="G2" s="40" t="s">
        <v>4</v>
      </c>
      <c r="H2" s="49" t="s">
        <v>5</v>
      </c>
      <c r="I2" s="49" t="s">
        <v>6</v>
      </c>
      <c r="J2" s="25"/>
      <c r="K2" s="66"/>
      <c r="L2" s="66"/>
    </row>
    <row r="3" spans="2:12" x14ac:dyDescent="0.3">
      <c r="B3" s="40" t="s">
        <v>7</v>
      </c>
      <c r="C3" s="27"/>
      <c r="D3" s="27"/>
      <c r="E3" s="107"/>
      <c r="F3" s="27"/>
      <c r="G3" s="27"/>
      <c r="H3" s="44"/>
      <c r="I3" s="44"/>
      <c r="J3" s="26"/>
      <c r="K3" s="66"/>
      <c r="L3" s="66"/>
    </row>
    <row r="4" spans="2:12" x14ac:dyDescent="0.3">
      <c r="B4" s="27"/>
      <c r="C4" s="27">
        <v>1</v>
      </c>
      <c r="D4" s="27" t="s">
        <v>16</v>
      </c>
      <c r="E4" s="107">
        <v>3</v>
      </c>
      <c r="F4" s="27">
        <v>8</v>
      </c>
      <c r="G4" s="27">
        <v>1</v>
      </c>
      <c r="H4" s="44">
        <v>1.6</v>
      </c>
      <c r="I4" s="44">
        <f t="shared" ref="I4:I35" si="0">+(E4*G4)/H4</f>
        <v>1.875</v>
      </c>
      <c r="J4" s="25"/>
      <c r="K4" s="66"/>
      <c r="L4" s="66"/>
    </row>
    <row r="5" spans="2:12" x14ac:dyDescent="0.3">
      <c r="B5" s="27"/>
      <c r="C5" s="27">
        <v>2</v>
      </c>
      <c r="D5" s="27" t="s">
        <v>1576</v>
      </c>
      <c r="E5" s="107">
        <v>0.6</v>
      </c>
      <c r="F5" s="27">
        <v>1</v>
      </c>
      <c r="G5" s="27">
        <v>1</v>
      </c>
      <c r="H5" s="44">
        <v>1</v>
      </c>
      <c r="I5" s="44">
        <f t="shared" si="0"/>
        <v>0.6</v>
      </c>
      <c r="J5" s="25"/>
      <c r="K5" s="66"/>
      <c r="L5" s="66"/>
    </row>
    <row r="6" spans="2:12" x14ac:dyDescent="0.3">
      <c r="B6" s="27"/>
      <c r="C6" s="27">
        <v>3</v>
      </c>
      <c r="D6" s="27" t="s">
        <v>17</v>
      </c>
      <c r="E6" s="107">
        <v>1.3</v>
      </c>
      <c r="F6" s="27" t="s">
        <v>1593</v>
      </c>
      <c r="G6" s="27">
        <v>2</v>
      </c>
      <c r="H6" s="44">
        <v>1</v>
      </c>
      <c r="I6" s="44">
        <f t="shared" si="0"/>
        <v>2.6</v>
      </c>
      <c r="J6" s="25"/>
      <c r="K6" s="66"/>
      <c r="L6" s="66"/>
    </row>
    <row r="7" spans="2:12" x14ac:dyDescent="0.3">
      <c r="B7" s="27"/>
      <c r="C7" s="27">
        <v>4</v>
      </c>
      <c r="D7" s="27" t="s">
        <v>258</v>
      </c>
      <c r="E7" s="107">
        <v>0.89</v>
      </c>
      <c r="F7" s="27">
        <v>6</v>
      </c>
      <c r="G7" s="27">
        <v>1</v>
      </c>
      <c r="H7" s="44">
        <v>2</v>
      </c>
      <c r="I7" s="44">
        <f t="shared" si="0"/>
        <v>0.44500000000000001</v>
      </c>
      <c r="J7" s="25"/>
      <c r="K7" s="66"/>
      <c r="L7" s="66"/>
    </row>
    <row r="8" spans="2:12" x14ac:dyDescent="0.3">
      <c r="B8" s="27"/>
      <c r="C8" s="27">
        <v>5</v>
      </c>
      <c r="D8" s="27" t="s">
        <v>1577</v>
      </c>
      <c r="E8" s="107">
        <v>1.05</v>
      </c>
      <c r="F8" s="27">
        <v>1</v>
      </c>
      <c r="G8" s="27">
        <v>1</v>
      </c>
      <c r="H8" s="44">
        <v>1.6</v>
      </c>
      <c r="I8" s="44">
        <f t="shared" si="0"/>
        <v>0.65625</v>
      </c>
      <c r="J8" s="25"/>
      <c r="K8" s="66"/>
      <c r="L8" s="66"/>
    </row>
    <row r="9" spans="2:12" x14ac:dyDescent="0.3">
      <c r="B9" s="27"/>
      <c r="C9" s="27">
        <v>6</v>
      </c>
      <c r="D9" s="27" t="s">
        <v>20</v>
      </c>
      <c r="E9" s="107">
        <v>2.59</v>
      </c>
      <c r="F9" s="27">
        <v>1</v>
      </c>
      <c r="G9" s="27">
        <v>1</v>
      </c>
      <c r="H9" s="44">
        <v>1</v>
      </c>
      <c r="I9" s="44">
        <f t="shared" si="0"/>
        <v>2.59</v>
      </c>
      <c r="J9" s="25"/>
      <c r="K9" s="66"/>
      <c r="L9" s="66"/>
    </row>
    <row r="10" spans="2:12" x14ac:dyDescent="0.3">
      <c r="B10" s="27"/>
      <c r="C10" s="27">
        <v>7</v>
      </c>
      <c r="D10" s="27" t="s">
        <v>223</v>
      </c>
      <c r="E10" s="107">
        <v>1.58</v>
      </c>
      <c r="F10" s="27">
        <v>0</v>
      </c>
      <c r="G10" s="27">
        <v>1</v>
      </c>
      <c r="H10" s="44">
        <v>1</v>
      </c>
      <c r="I10" s="44">
        <f t="shared" si="0"/>
        <v>1.58</v>
      </c>
      <c r="J10" s="25"/>
      <c r="K10" s="66"/>
      <c r="L10" s="66"/>
    </row>
    <row r="11" spans="2:12" x14ac:dyDescent="0.3">
      <c r="B11" s="27"/>
      <c r="C11" s="27">
        <v>8</v>
      </c>
      <c r="D11" s="27" t="s">
        <v>21</v>
      </c>
      <c r="E11" s="107">
        <v>1</v>
      </c>
      <c r="F11" s="27">
        <v>1</v>
      </c>
      <c r="G11" s="27">
        <v>1</v>
      </c>
      <c r="H11" s="44">
        <v>1</v>
      </c>
      <c r="I11" s="44">
        <f t="shared" si="0"/>
        <v>1</v>
      </c>
      <c r="J11" s="25"/>
      <c r="K11" s="66"/>
      <c r="L11" s="66"/>
    </row>
    <row r="12" spans="2:12" x14ac:dyDescent="0.3">
      <c r="B12" s="27"/>
      <c r="C12" s="27">
        <v>9</v>
      </c>
      <c r="D12" s="27" t="s">
        <v>22</v>
      </c>
      <c r="E12" s="107">
        <v>2.1</v>
      </c>
      <c r="F12" s="27">
        <v>8</v>
      </c>
      <c r="G12" s="27">
        <v>1</v>
      </c>
      <c r="H12" s="44">
        <v>8</v>
      </c>
      <c r="I12" s="44">
        <f t="shared" si="0"/>
        <v>0.26250000000000001</v>
      </c>
      <c r="J12" s="25"/>
      <c r="K12" s="66"/>
      <c r="L12" s="66"/>
    </row>
    <row r="13" spans="2:12" x14ac:dyDescent="0.3">
      <c r="B13" s="27"/>
      <c r="C13" s="27">
        <v>10</v>
      </c>
      <c r="D13" s="27" t="s">
        <v>23</v>
      </c>
      <c r="E13" s="107">
        <v>1.8</v>
      </c>
      <c r="F13" s="27">
        <v>2</v>
      </c>
      <c r="G13" s="27">
        <v>1</v>
      </c>
      <c r="H13" s="44">
        <v>2</v>
      </c>
      <c r="I13" s="44">
        <f t="shared" si="0"/>
        <v>0.9</v>
      </c>
      <c r="J13" s="25"/>
      <c r="K13" s="66"/>
      <c r="L13" s="66"/>
    </row>
    <row r="14" spans="2:12" x14ac:dyDescent="0.3">
      <c r="B14" s="27" t="s">
        <v>916</v>
      </c>
      <c r="C14" s="27">
        <v>11</v>
      </c>
      <c r="D14" s="27" t="s">
        <v>584</v>
      </c>
      <c r="E14" s="107">
        <v>2.5</v>
      </c>
      <c r="F14" s="27">
        <v>1</v>
      </c>
      <c r="G14" s="27">
        <v>1</v>
      </c>
      <c r="H14" s="44">
        <v>1</v>
      </c>
      <c r="I14" s="44">
        <f t="shared" si="0"/>
        <v>2.5</v>
      </c>
      <c r="J14" s="25"/>
      <c r="K14" s="66"/>
      <c r="L14" s="66"/>
    </row>
    <row r="15" spans="2:12" x14ac:dyDescent="0.3">
      <c r="B15" s="27"/>
      <c r="C15" s="27">
        <v>12</v>
      </c>
      <c r="D15" s="27" t="s">
        <v>1578</v>
      </c>
      <c r="E15" s="107">
        <v>3.25</v>
      </c>
      <c r="F15" s="27">
        <v>2</v>
      </c>
      <c r="G15" s="27">
        <v>1</v>
      </c>
      <c r="H15" s="44">
        <v>2</v>
      </c>
      <c r="I15" s="44">
        <f t="shared" si="0"/>
        <v>1.625</v>
      </c>
      <c r="J15" s="25"/>
      <c r="K15" s="66"/>
      <c r="L15" s="66"/>
    </row>
    <row r="16" spans="2:12" x14ac:dyDescent="0.3">
      <c r="B16" s="27" t="s">
        <v>916</v>
      </c>
      <c r="C16" s="27">
        <v>13</v>
      </c>
      <c r="D16" s="27" t="s">
        <v>1579</v>
      </c>
      <c r="E16" s="107">
        <v>1.31</v>
      </c>
      <c r="F16" s="27">
        <v>3</v>
      </c>
      <c r="G16" s="27">
        <v>1</v>
      </c>
      <c r="H16" s="44">
        <v>3</v>
      </c>
      <c r="I16" s="44">
        <f t="shared" si="0"/>
        <v>0.4366666666666667</v>
      </c>
      <c r="J16" s="25"/>
      <c r="K16" s="66"/>
      <c r="L16" s="66"/>
    </row>
    <row r="17" spans="2:12" x14ac:dyDescent="0.3">
      <c r="B17" s="27"/>
      <c r="C17" s="27">
        <v>14</v>
      </c>
      <c r="D17" s="27" t="s">
        <v>587</v>
      </c>
      <c r="E17" s="107">
        <v>1.59</v>
      </c>
      <c r="F17" s="27">
        <v>1</v>
      </c>
      <c r="G17" s="27">
        <v>1</v>
      </c>
      <c r="H17" s="44">
        <v>1</v>
      </c>
      <c r="I17" s="44">
        <f t="shared" si="0"/>
        <v>1.59</v>
      </c>
      <c r="J17" s="25"/>
      <c r="K17" s="66"/>
      <c r="L17" s="66"/>
    </row>
    <row r="18" spans="2:12" x14ac:dyDescent="0.3">
      <c r="B18" s="27"/>
      <c r="C18" s="27">
        <v>15</v>
      </c>
      <c r="D18" s="27" t="s">
        <v>1580</v>
      </c>
      <c r="E18" s="107">
        <v>1.31</v>
      </c>
      <c r="F18" s="27">
        <v>1</v>
      </c>
      <c r="G18" s="27">
        <v>1</v>
      </c>
      <c r="H18" s="44">
        <v>4.3</v>
      </c>
      <c r="I18" s="44">
        <f t="shared" si="0"/>
        <v>0.3046511627906977</v>
      </c>
      <c r="J18" s="25"/>
      <c r="K18" s="66"/>
      <c r="L18" s="66"/>
    </row>
    <row r="19" spans="2:12" x14ac:dyDescent="0.3">
      <c r="B19" s="27"/>
      <c r="C19" s="27">
        <v>16</v>
      </c>
      <c r="D19" s="27" t="s">
        <v>27</v>
      </c>
      <c r="E19" s="107">
        <v>0.94</v>
      </c>
      <c r="F19" s="27">
        <v>1</v>
      </c>
      <c r="G19" s="27">
        <v>1</v>
      </c>
      <c r="H19" s="44">
        <v>4.5</v>
      </c>
      <c r="I19" s="44">
        <f t="shared" si="0"/>
        <v>0.20888888888888887</v>
      </c>
      <c r="J19" s="25"/>
      <c r="K19" s="66"/>
      <c r="L19" s="66"/>
    </row>
    <row r="20" spans="2:12" x14ac:dyDescent="0.3">
      <c r="B20" s="27"/>
      <c r="C20" s="27">
        <v>17</v>
      </c>
      <c r="D20" s="27" t="s">
        <v>41</v>
      </c>
      <c r="E20" s="107">
        <v>1.58</v>
      </c>
      <c r="F20" s="27">
        <v>6</v>
      </c>
      <c r="G20" s="27">
        <v>1</v>
      </c>
      <c r="H20" s="44">
        <v>6</v>
      </c>
      <c r="I20" s="44">
        <f t="shared" si="0"/>
        <v>0.26333333333333336</v>
      </c>
      <c r="J20" s="25"/>
      <c r="K20" s="66"/>
      <c r="L20" s="66"/>
    </row>
    <row r="21" spans="2:12" x14ac:dyDescent="0.3">
      <c r="B21" s="27"/>
      <c r="C21" s="27">
        <v>18</v>
      </c>
      <c r="D21" s="27" t="s">
        <v>585</v>
      </c>
      <c r="E21" s="107">
        <v>1.42</v>
      </c>
      <c r="F21" s="27">
        <v>1</v>
      </c>
      <c r="G21" s="27">
        <v>1</v>
      </c>
      <c r="H21" s="44">
        <v>5.7</v>
      </c>
      <c r="I21" s="44">
        <f t="shared" si="0"/>
        <v>0.24912280701754383</v>
      </c>
      <c r="J21" s="25"/>
      <c r="K21" s="66"/>
      <c r="L21" s="66"/>
    </row>
    <row r="22" spans="2:12" x14ac:dyDescent="0.3">
      <c r="B22" s="27"/>
      <c r="C22" s="27">
        <v>19</v>
      </c>
      <c r="D22" s="27" t="s">
        <v>1581</v>
      </c>
      <c r="E22" s="107">
        <v>0.53</v>
      </c>
      <c r="F22" s="27">
        <v>1</v>
      </c>
      <c r="G22" s="27">
        <v>1</v>
      </c>
      <c r="H22" s="44">
        <v>11</v>
      </c>
      <c r="I22" s="44">
        <f t="shared" si="0"/>
        <v>4.8181818181818187E-2</v>
      </c>
      <c r="J22" s="25"/>
      <c r="K22" s="66"/>
      <c r="L22" s="66"/>
    </row>
    <row r="23" spans="2:12" x14ac:dyDescent="0.3">
      <c r="B23" s="27"/>
      <c r="C23" s="27">
        <v>20</v>
      </c>
      <c r="D23" s="27" t="s">
        <v>29</v>
      </c>
      <c r="E23" s="107">
        <v>0.04</v>
      </c>
      <c r="F23" s="27">
        <v>1</v>
      </c>
      <c r="G23" s="27">
        <v>1</v>
      </c>
      <c r="H23" s="44">
        <v>1</v>
      </c>
      <c r="I23" s="44">
        <f t="shared" si="0"/>
        <v>0.04</v>
      </c>
      <c r="J23" s="25"/>
      <c r="K23" s="66"/>
      <c r="L23" s="66"/>
    </row>
    <row r="24" spans="2:12" x14ac:dyDescent="0.3">
      <c r="B24" s="27"/>
      <c r="C24" s="27">
        <v>21</v>
      </c>
      <c r="D24" s="27" t="s">
        <v>1582</v>
      </c>
      <c r="E24" s="107">
        <v>0.37</v>
      </c>
      <c r="F24" s="27">
        <v>1</v>
      </c>
      <c r="G24" s="27">
        <v>1</v>
      </c>
      <c r="H24" s="44">
        <v>2</v>
      </c>
      <c r="I24" s="44">
        <f t="shared" si="0"/>
        <v>0.185</v>
      </c>
      <c r="J24" s="25"/>
      <c r="K24" s="66"/>
      <c r="L24" s="66"/>
    </row>
    <row r="25" spans="2:12" x14ac:dyDescent="0.3">
      <c r="B25" s="27"/>
      <c r="C25" s="27">
        <v>22</v>
      </c>
      <c r="D25" s="27" t="s">
        <v>31</v>
      </c>
      <c r="E25" s="107">
        <v>0.95</v>
      </c>
      <c r="F25" s="27">
        <v>1</v>
      </c>
      <c r="G25" s="27">
        <v>1</v>
      </c>
      <c r="H25" s="44">
        <v>1</v>
      </c>
      <c r="I25" s="44">
        <f t="shared" si="0"/>
        <v>0.95</v>
      </c>
      <c r="J25" s="25"/>
      <c r="K25" s="66"/>
      <c r="L25" s="66"/>
    </row>
    <row r="26" spans="2:12" x14ac:dyDescent="0.3">
      <c r="B26" s="27"/>
      <c r="C26" s="27">
        <v>23</v>
      </c>
      <c r="D26" s="27" t="s">
        <v>944</v>
      </c>
      <c r="E26" s="107">
        <v>0.75</v>
      </c>
      <c r="F26" s="27">
        <v>1</v>
      </c>
      <c r="G26" s="27">
        <v>2</v>
      </c>
      <c r="H26" s="44">
        <v>1.3</v>
      </c>
      <c r="I26" s="44">
        <f t="shared" si="0"/>
        <v>1.1538461538461537</v>
      </c>
      <c r="J26" s="25"/>
      <c r="K26" s="66"/>
      <c r="L26" s="66"/>
    </row>
    <row r="27" spans="2:12" x14ac:dyDescent="0.3">
      <c r="B27" s="27"/>
      <c r="C27" s="27">
        <v>24</v>
      </c>
      <c r="D27" s="27" t="s">
        <v>35</v>
      </c>
      <c r="E27" s="107">
        <v>0.66</v>
      </c>
      <c r="F27" s="27">
        <v>1</v>
      </c>
      <c r="G27" s="27">
        <v>1</v>
      </c>
      <c r="H27" s="44">
        <v>6.2</v>
      </c>
      <c r="I27" s="44">
        <f t="shared" si="0"/>
        <v>0.10645161290322581</v>
      </c>
      <c r="J27" s="25"/>
      <c r="K27" s="66"/>
      <c r="L27" s="66"/>
    </row>
    <row r="28" spans="2:12" x14ac:dyDescent="0.3">
      <c r="B28" s="27" t="s">
        <v>916</v>
      </c>
      <c r="C28" s="27">
        <v>25</v>
      </c>
      <c r="D28" s="27" t="s">
        <v>1583</v>
      </c>
      <c r="E28" s="107">
        <v>1.49</v>
      </c>
      <c r="F28" s="27">
        <v>1</v>
      </c>
      <c r="G28" s="27">
        <v>1</v>
      </c>
      <c r="H28" s="44">
        <v>7.5</v>
      </c>
      <c r="I28" s="44">
        <f t="shared" si="0"/>
        <v>0.19866666666666666</v>
      </c>
      <c r="J28" s="25"/>
      <c r="K28" s="66"/>
      <c r="L28" s="66"/>
    </row>
    <row r="29" spans="2:12" x14ac:dyDescent="0.3">
      <c r="B29" s="27"/>
      <c r="C29" s="27">
        <v>26</v>
      </c>
      <c r="D29" s="27" t="s">
        <v>1584</v>
      </c>
      <c r="E29" s="107">
        <v>1.05</v>
      </c>
      <c r="F29" s="27">
        <v>1</v>
      </c>
      <c r="G29" s="27">
        <v>1</v>
      </c>
      <c r="H29" s="44">
        <v>1</v>
      </c>
      <c r="I29" s="44">
        <f t="shared" si="0"/>
        <v>1.05</v>
      </c>
      <c r="J29" s="25"/>
      <c r="K29" s="66"/>
      <c r="L29" s="66"/>
    </row>
    <row r="30" spans="2:12" x14ac:dyDescent="0.3">
      <c r="B30" s="27"/>
      <c r="C30" s="27">
        <v>27</v>
      </c>
      <c r="D30" s="27" t="s">
        <v>1585</v>
      </c>
      <c r="E30" s="107">
        <v>0.3</v>
      </c>
      <c r="F30" s="27">
        <v>1</v>
      </c>
      <c r="G30" s="27">
        <v>1</v>
      </c>
      <c r="H30" s="44">
        <v>4</v>
      </c>
      <c r="I30" s="44">
        <f t="shared" si="0"/>
        <v>7.4999999999999997E-2</v>
      </c>
      <c r="J30" s="25"/>
      <c r="K30" s="66"/>
      <c r="L30" s="66"/>
    </row>
    <row r="31" spans="2:12" x14ac:dyDescent="0.3">
      <c r="B31" s="27"/>
      <c r="C31" s="27">
        <v>28</v>
      </c>
      <c r="D31" s="27" t="s">
        <v>948</v>
      </c>
      <c r="E31" s="107">
        <v>0.32</v>
      </c>
      <c r="F31" s="27">
        <v>1</v>
      </c>
      <c r="G31" s="27">
        <v>1</v>
      </c>
      <c r="H31" s="44">
        <v>1</v>
      </c>
      <c r="I31" s="44">
        <f t="shared" si="0"/>
        <v>0.32</v>
      </c>
      <c r="J31" s="25"/>
      <c r="K31" s="66"/>
      <c r="L31" s="66"/>
    </row>
    <row r="32" spans="2:12" x14ac:dyDescent="0.3">
      <c r="B32" s="27"/>
      <c r="C32" s="27">
        <v>29</v>
      </c>
      <c r="D32" s="27" t="s">
        <v>287</v>
      </c>
      <c r="E32" s="107">
        <v>0.27</v>
      </c>
      <c r="F32" s="27">
        <v>1</v>
      </c>
      <c r="G32" s="27">
        <v>1</v>
      </c>
      <c r="H32" s="44">
        <v>4</v>
      </c>
      <c r="I32" s="44">
        <f t="shared" si="0"/>
        <v>6.7500000000000004E-2</v>
      </c>
      <c r="J32" s="25"/>
      <c r="K32" s="66"/>
      <c r="L32" s="66"/>
    </row>
    <row r="33" spans="2:12" x14ac:dyDescent="0.3">
      <c r="B33" s="27"/>
      <c r="C33" s="27">
        <v>30</v>
      </c>
      <c r="D33" s="27" t="s">
        <v>264</v>
      </c>
      <c r="E33" s="107">
        <v>0.47</v>
      </c>
      <c r="F33" s="27">
        <v>1</v>
      </c>
      <c r="G33" s="27">
        <v>1</v>
      </c>
      <c r="H33" s="44">
        <v>1</v>
      </c>
      <c r="I33" s="44">
        <f t="shared" si="0"/>
        <v>0.47</v>
      </c>
      <c r="J33" s="25"/>
      <c r="K33" s="66"/>
      <c r="L33" s="66"/>
    </row>
    <row r="34" spans="2:12" x14ac:dyDescent="0.3">
      <c r="B34" s="27"/>
      <c r="C34" s="27">
        <v>31</v>
      </c>
      <c r="D34" s="27" t="s">
        <v>1586</v>
      </c>
      <c r="E34" s="107">
        <v>1</v>
      </c>
      <c r="F34" s="27">
        <v>1</v>
      </c>
      <c r="G34" s="27">
        <v>1</v>
      </c>
      <c r="H34" s="44">
        <v>1.1200000000000001</v>
      </c>
      <c r="I34" s="44">
        <f t="shared" si="0"/>
        <v>0.89285714285714279</v>
      </c>
      <c r="J34" s="25"/>
      <c r="K34" s="66"/>
      <c r="L34" s="66"/>
    </row>
    <row r="35" spans="2:12" x14ac:dyDescent="0.3">
      <c r="B35" s="27"/>
      <c r="C35" s="27">
        <v>32</v>
      </c>
      <c r="D35" s="27" t="s">
        <v>42</v>
      </c>
      <c r="E35" s="107">
        <v>0.43</v>
      </c>
      <c r="F35" s="27">
        <v>1</v>
      </c>
      <c r="G35" s="27">
        <v>1</v>
      </c>
      <c r="H35" s="44">
        <v>1</v>
      </c>
      <c r="I35" s="44">
        <f t="shared" si="0"/>
        <v>0.43</v>
      </c>
      <c r="J35" s="25"/>
      <c r="K35" s="66"/>
      <c r="L35" s="66"/>
    </row>
    <row r="36" spans="2:12" x14ac:dyDescent="0.3">
      <c r="B36" s="27"/>
      <c r="C36" s="27">
        <v>33</v>
      </c>
      <c r="D36" s="27" t="s">
        <v>1587</v>
      </c>
      <c r="E36" s="107">
        <v>0.45</v>
      </c>
      <c r="F36" s="27">
        <v>1</v>
      </c>
      <c r="G36" s="27">
        <v>2</v>
      </c>
      <c r="H36" s="44">
        <v>1</v>
      </c>
      <c r="I36" s="44">
        <f t="shared" ref="I36:I67" si="1">+(E36*G36)/H36</f>
        <v>0.9</v>
      </c>
      <c r="J36" s="25"/>
      <c r="K36" s="66"/>
      <c r="L36" s="66"/>
    </row>
    <row r="37" spans="2:12" x14ac:dyDescent="0.3">
      <c r="B37" s="27"/>
      <c r="C37" s="27">
        <v>34</v>
      </c>
      <c r="D37" s="27" t="s">
        <v>44</v>
      </c>
      <c r="E37" s="107">
        <v>1.68</v>
      </c>
      <c r="F37" s="27">
        <v>1</v>
      </c>
      <c r="G37" s="27">
        <v>1</v>
      </c>
      <c r="H37" s="44">
        <v>1.5</v>
      </c>
      <c r="I37" s="44">
        <f t="shared" si="1"/>
        <v>1.1199999999999999</v>
      </c>
      <c r="J37" s="25"/>
      <c r="K37" s="66"/>
      <c r="L37" s="66"/>
    </row>
    <row r="38" spans="2:12" x14ac:dyDescent="0.3">
      <c r="B38" s="27"/>
      <c r="C38" s="27">
        <v>35</v>
      </c>
      <c r="D38" s="27" t="s">
        <v>262</v>
      </c>
      <c r="E38" s="107">
        <v>0.13</v>
      </c>
      <c r="F38" s="27">
        <v>1</v>
      </c>
      <c r="G38" s="27">
        <v>1</v>
      </c>
      <c r="H38" s="44">
        <v>1</v>
      </c>
      <c r="I38" s="44">
        <f t="shared" si="1"/>
        <v>0.13</v>
      </c>
      <c r="J38" s="25"/>
      <c r="K38" s="66"/>
      <c r="L38" s="66"/>
    </row>
    <row r="39" spans="2:12" x14ac:dyDescent="0.3">
      <c r="B39" s="27"/>
      <c r="C39" s="27">
        <v>36</v>
      </c>
      <c r="D39" s="27" t="s">
        <v>367</v>
      </c>
      <c r="E39" s="107">
        <v>0.53</v>
      </c>
      <c r="F39" s="27">
        <v>1</v>
      </c>
      <c r="G39" s="27">
        <v>1</v>
      </c>
      <c r="H39" s="44">
        <v>1</v>
      </c>
      <c r="I39" s="44">
        <f t="shared" si="1"/>
        <v>0.53</v>
      </c>
      <c r="J39" s="25"/>
      <c r="K39" s="66"/>
      <c r="L39" s="66"/>
    </row>
    <row r="40" spans="2:12" x14ac:dyDescent="0.3">
      <c r="B40" s="27"/>
      <c r="C40" s="27">
        <v>37</v>
      </c>
      <c r="D40" s="27" t="s">
        <v>45</v>
      </c>
      <c r="E40" s="107">
        <v>2.1</v>
      </c>
      <c r="F40" s="27">
        <v>1</v>
      </c>
      <c r="G40" s="27">
        <v>1</v>
      </c>
      <c r="H40" s="44">
        <v>1</v>
      </c>
      <c r="I40" s="44">
        <f t="shared" si="1"/>
        <v>2.1</v>
      </c>
      <c r="J40" s="25"/>
      <c r="K40" s="66"/>
      <c r="L40" s="66"/>
    </row>
    <row r="41" spans="2:12" x14ac:dyDescent="0.3">
      <c r="B41" s="27"/>
      <c r="C41" s="27">
        <v>38</v>
      </c>
      <c r="D41" s="27" t="s">
        <v>1588</v>
      </c>
      <c r="E41" s="107">
        <v>0.95</v>
      </c>
      <c r="F41" s="27">
        <v>1</v>
      </c>
      <c r="G41" s="27">
        <v>1</v>
      </c>
      <c r="H41" s="44">
        <v>1.6</v>
      </c>
      <c r="I41" s="44">
        <f t="shared" si="1"/>
        <v>0.59374999999999989</v>
      </c>
      <c r="J41" s="25"/>
      <c r="K41" s="66"/>
      <c r="L41" s="66"/>
    </row>
    <row r="42" spans="2:12" x14ac:dyDescent="0.3">
      <c r="B42" s="27"/>
      <c r="C42" s="27">
        <v>39</v>
      </c>
      <c r="D42" s="27" t="s">
        <v>1589</v>
      </c>
      <c r="E42" s="107">
        <v>0.79</v>
      </c>
      <c r="F42" s="27">
        <v>1</v>
      </c>
      <c r="G42" s="27">
        <v>1</v>
      </c>
      <c r="H42" s="44">
        <v>6</v>
      </c>
      <c r="I42" s="44">
        <f t="shared" si="1"/>
        <v>0.13166666666666668</v>
      </c>
      <c r="J42" s="25"/>
      <c r="K42" s="66"/>
      <c r="L42" s="66"/>
    </row>
    <row r="43" spans="2:12" x14ac:dyDescent="0.3">
      <c r="B43" s="27"/>
      <c r="C43" s="27">
        <v>40</v>
      </c>
      <c r="D43" s="27" t="s">
        <v>1590</v>
      </c>
      <c r="E43" s="107">
        <v>0.59</v>
      </c>
      <c r="F43" s="27">
        <v>1</v>
      </c>
      <c r="G43" s="27">
        <v>1</v>
      </c>
      <c r="H43" s="44">
        <v>2.5</v>
      </c>
      <c r="I43" s="44">
        <f t="shared" si="1"/>
        <v>0.23599999999999999</v>
      </c>
      <c r="J43" s="25"/>
      <c r="K43" s="66"/>
      <c r="L43" s="66"/>
    </row>
    <row r="44" spans="2:12" x14ac:dyDescent="0.3">
      <c r="B44" s="27"/>
      <c r="C44" s="27">
        <v>41</v>
      </c>
      <c r="D44" s="27" t="s">
        <v>1591</v>
      </c>
      <c r="E44" s="107">
        <v>1.05</v>
      </c>
      <c r="F44" s="27">
        <v>1</v>
      </c>
      <c r="G44" s="27">
        <v>1</v>
      </c>
      <c r="H44" s="44">
        <v>2</v>
      </c>
      <c r="I44" s="44">
        <f t="shared" si="1"/>
        <v>0.52500000000000002</v>
      </c>
      <c r="J44" s="25"/>
      <c r="K44" s="66"/>
      <c r="L44" s="66"/>
    </row>
    <row r="45" spans="2:12" x14ac:dyDescent="0.3">
      <c r="B45" s="27"/>
      <c r="C45" s="27">
        <v>42</v>
      </c>
      <c r="D45" s="27" t="s">
        <v>384</v>
      </c>
      <c r="E45" s="107">
        <v>0.65</v>
      </c>
      <c r="F45" s="27">
        <v>1</v>
      </c>
      <c r="G45" s="27">
        <v>1</v>
      </c>
      <c r="H45" s="44">
        <v>8</v>
      </c>
      <c r="I45" s="44">
        <f t="shared" si="1"/>
        <v>8.1250000000000003E-2</v>
      </c>
      <c r="J45" s="25"/>
      <c r="K45" s="66"/>
      <c r="L45" s="66"/>
    </row>
    <row r="46" spans="2:12" x14ac:dyDescent="0.3">
      <c r="B46" s="27"/>
      <c r="C46" s="27">
        <v>43</v>
      </c>
      <c r="D46" s="27" t="s">
        <v>385</v>
      </c>
      <c r="E46" s="107">
        <v>3.68</v>
      </c>
      <c r="F46" s="27">
        <v>1</v>
      </c>
      <c r="G46" s="27">
        <v>1</v>
      </c>
      <c r="H46" s="44">
        <v>1</v>
      </c>
      <c r="I46" s="44">
        <f t="shared" si="1"/>
        <v>3.68</v>
      </c>
      <c r="J46" s="25"/>
      <c r="K46" s="66"/>
      <c r="L46" s="66"/>
    </row>
    <row r="47" spans="2:12" x14ac:dyDescent="0.3">
      <c r="B47" s="27"/>
      <c r="C47" s="27">
        <v>44</v>
      </c>
      <c r="D47" s="27" t="s">
        <v>586</v>
      </c>
      <c r="E47" s="107">
        <v>1.3</v>
      </c>
      <c r="F47" s="27">
        <v>1</v>
      </c>
      <c r="G47" s="27">
        <v>1</v>
      </c>
      <c r="H47" s="44">
        <v>1</v>
      </c>
      <c r="I47" s="44">
        <f t="shared" si="1"/>
        <v>1.3</v>
      </c>
      <c r="J47" s="25"/>
      <c r="K47" s="66"/>
      <c r="L47" s="66"/>
    </row>
    <row r="48" spans="2:12" x14ac:dyDescent="0.3">
      <c r="B48" s="27"/>
      <c r="C48" s="27">
        <v>45</v>
      </c>
      <c r="D48" s="27" t="s">
        <v>1592</v>
      </c>
      <c r="E48" s="107">
        <v>0.95</v>
      </c>
      <c r="F48" s="27">
        <v>1</v>
      </c>
      <c r="G48" s="27">
        <v>1</v>
      </c>
      <c r="H48" s="44">
        <v>2</v>
      </c>
      <c r="I48" s="44">
        <f t="shared" si="1"/>
        <v>0.47499999999999998</v>
      </c>
      <c r="J48" s="25"/>
      <c r="K48" s="66"/>
      <c r="L48" s="66"/>
    </row>
    <row r="49" spans="2:12" x14ac:dyDescent="0.3">
      <c r="B49" s="27"/>
      <c r="C49" s="27">
        <v>46</v>
      </c>
      <c r="D49" s="27" t="s">
        <v>1670</v>
      </c>
      <c r="E49" s="107">
        <v>3.03</v>
      </c>
      <c r="F49" s="27">
        <v>1</v>
      </c>
      <c r="G49" s="27">
        <v>1</v>
      </c>
      <c r="H49" s="44">
        <v>1</v>
      </c>
      <c r="I49" s="44">
        <f t="shared" si="1"/>
        <v>3.03</v>
      </c>
      <c r="J49" s="25"/>
      <c r="K49" s="66"/>
      <c r="L49" s="66"/>
    </row>
    <row r="50" spans="2:12" x14ac:dyDescent="0.3">
      <c r="B50" s="27"/>
      <c r="C50" s="27">
        <v>47</v>
      </c>
      <c r="D50" s="27" t="s">
        <v>54</v>
      </c>
      <c r="E50" s="107">
        <v>0.6</v>
      </c>
      <c r="F50" s="27">
        <v>1</v>
      </c>
      <c r="G50" s="27">
        <v>1</v>
      </c>
      <c r="H50" s="44">
        <v>18</v>
      </c>
      <c r="I50" s="44">
        <f t="shared" si="1"/>
        <v>3.3333333333333333E-2</v>
      </c>
      <c r="J50" s="25"/>
      <c r="K50" s="66"/>
      <c r="L50" s="66"/>
    </row>
    <row r="51" spans="2:12" x14ac:dyDescent="0.3">
      <c r="B51" s="27"/>
      <c r="C51" s="27">
        <v>48</v>
      </c>
      <c r="D51" s="27" t="s">
        <v>55</v>
      </c>
      <c r="E51" s="107">
        <v>1.58</v>
      </c>
      <c r="F51" s="27">
        <v>12</v>
      </c>
      <c r="G51" s="27">
        <v>1</v>
      </c>
      <c r="H51" s="44">
        <v>6</v>
      </c>
      <c r="I51" s="44">
        <f t="shared" si="1"/>
        <v>0.26333333333333336</v>
      </c>
      <c r="J51" s="25"/>
      <c r="K51" s="66"/>
      <c r="L51" s="66"/>
    </row>
    <row r="52" spans="2:12" x14ac:dyDescent="0.3">
      <c r="B52" s="27"/>
      <c r="C52" s="27">
        <v>49</v>
      </c>
      <c r="D52" s="27" t="s">
        <v>55</v>
      </c>
      <c r="E52" s="107">
        <v>2.84</v>
      </c>
      <c r="F52" s="27">
        <v>16</v>
      </c>
      <c r="G52" s="27">
        <v>1</v>
      </c>
      <c r="H52" s="44">
        <v>8</v>
      </c>
      <c r="I52" s="44">
        <f t="shared" si="1"/>
        <v>0.35499999999999998</v>
      </c>
      <c r="J52" s="25"/>
      <c r="K52" s="66"/>
      <c r="L52" s="66"/>
    </row>
    <row r="53" spans="2:12" x14ac:dyDescent="0.3">
      <c r="B53" s="27"/>
      <c r="C53" s="27">
        <v>50</v>
      </c>
      <c r="D53" s="27" t="s">
        <v>57</v>
      </c>
      <c r="E53" s="107">
        <v>0.57999999999999996</v>
      </c>
      <c r="F53" s="27">
        <v>1</v>
      </c>
      <c r="G53" s="27">
        <v>1</v>
      </c>
      <c r="H53" s="44">
        <v>11</v>
      </c>
      <c r="I53" s="44">
        <f t="shared" si="1"/>
        <v>5.2727272727272727E-2</v>
      </c>
      <c r="J53" s="25"/>
      <c r="K53" s="66"/>
      <c r="L53" s="66"/>
    </row>
    <row r="54" spans="2:12" x14ac:dyDescent="0.3">
      <c r="B54" s="27"/>
      <c r="C54" s="27">
        <v>51</v>
      </c>
      <c r="D54" s="27" t="s">
        <v>57</v>
      </c>
      <c r="E54" s="107">
        <v>0.57999999999999996</v>
      </c>
      <c r="F54" s="27">
        <v>1</v>
      </c>
      <c r="G54" s="27">
        <v>1</v>
      </c>
      <c r="H54" s="44">
        <v>16</v>
      </c>
      <c r="I54" s="44">
        <f t="shared" si="1"/>
        <v>3.6249999999999998E-2</v>
      </c>
      <c r="J54" s="25"/>
      <c r="K54" s="66"/>
      <c r="L54" s="66"/>
    </row>
    <row r="55" spans="2:12" x14ac:dyDescent="0.3">
      <c r="B55" s="27"/>
      <c r="C55" s="27">
        <v>52</v>
      </c>
      <c r="D55" s="27" t="s">
        <v>58</v>
      </c>
      <c r="E55" s="107">
        <v>1.26</v>
      </c>
      <c r="F55" s="27">
        <v>1</v>
      </c>
      <c r="G55" s="27">
        <v>1</v>
      </c>
      <c r="H55" s="44">
        <v>13</v>
      </c>
      <c r="I55" s="44">
        <f t="shared" si="1"/>
        <v>9.6923076923076917E-2</v>
      </c>
      <c r="J55" s="25"/>
      <c r="K55" s="66"/>
      <c r="L55" s="66"/>
    </row>
    <row r="56" spans="2:12" x14ac:dyDescent="0.3">
      <c r="B56" s="27"/>
      <c r="C56" s="27">
        <v>53</v>
      </c>
      <c r="D56" s="27" t="s">
        <v>1671</v>
      </c>
      <c r="E56" s="107">
        <v>1</v>
      </c>
      <c r="F56" s="27">
        <v>1</v>
      </c>
      <c r="G56" s="27">
        <v>2</v>
      </c>
      <c r="H56" s="44">
        <v>1</v>
      </c>
      <c r="I56" s="44">
        <f t="shared" si="1"/>
        <v>2</v>
      </c>
      <c r="J56" s="25"/>
      <c r="K56" s="66"/>
      <c r="L56" s="66"/>
    </row>
    <row r="57" spans="2:12" x14ac:dyDescent="0.3">
      <c r="B57" s="27" t="s">
        <v>916</v>
      </c>
      <c r="C57" s="27">
        <v>54</v>
      </c>
      <c r="D57" s="27" t="s">
        <v>1672</v>
      </c>
      <c r="E57" s="107">
        <v>1.63</v>
      </c>
      <c r="F57" s="27">
        <v>12</v>
      </c>
      <c r="G57" s="27">
        <v>1</v>
      </c>
      <c r="H57" s="44">
        <v>6</v>
      </c>
      <c r="I57" s="44">
        <f t="shared" si="1"/>
        <v>0.27166666666666667</v>
      </c>
      <c r="J57" s="25"/>
      <c r="K57" s="66"/>
      <c r="L57" s="66"/>
    </row>
    <row r="58" spans="2:12" x14ac:dyDescent="0.3">
      <c r="B58" s="27"/>
      <c r="C58" s="27">
        <v>55</v>
      </c>
      <c r="D58" s="27" t="s">
        <v>60</v>
      </c>
      <c r="E58" s="107">
        <v>1.1000000000000001</v>
      </c>
      <c r="F58" s="27">
        <v>80</v>
      </c>
      <c r="G58" s="27">
        <v>1</v>
      </c>
      <c r="H58" s="44">
        <v>3</v>
      </c>
      <c r="I58" s="44">
        <f t="shared" si="1"/>
        <v>0.3666666666666667</v>
      </c>
      <c r="J58" s="25"/>
      <c r="K58" s="66"/>
      <c r="L58" s="66"/>
    </row>
    <row r="59" spans="2:12" x14ac:dyDescent="0.3">
      <c r="B59" s="27"/>
      <c r="C59" s="27">
        <v>56</v>
      </c>
      <c r="D59" s="27" t="s">
        <v>61</v>
      </c>
      <c r="E59" s="107">
        <v>3.15</v>
      </c>
      <c r="F59" s="27">
        <v>1</v>
      </c>
      <c r="G59" s="27">
        <v>1</v>
      </c>
      <c r="H59" s="44">
        <v>5</v>
      </c>
      <c r="I59" s="44">
        <f t="shared" si="1"/>
        <v>0.63</v>
      </c>
      <c r="J59" s="25"/>
      <c r="K59" s="66"/>
      <c r="L59" s="66"/>
    </row>
    <row r="60" spans="2:12" x14ac:dyDescent="0.3">
      <c r="B60" s="27"/>
      <c r="C60" s="27">
        <v>57</v>
      </c>
      <c r="D60" s="27" t="s">
        <v>26</v>
      </c>
      <c r="E60" s="107">
        <v>1.26</v>
      </c>
      <c r="F60" s="27">
        <v>1</v>
      </c>
      <c r="G60" s="27">
        <v>1</v>
      </c>
      <c r="H60" s="44">
        <v>52</v>
      </c>
      <c r="I60" s="44">
        <f t="shared" si="1"/>
        <v>2.4230769230769229E-2</v>
      </c>
      <c r="J60" s="25"/>
      <c r="K60" s="66"/>
      <c r="L60" s="66"/>
    </row>
    <row r="61" spans="2:12" x14ac:dyDescent="0.3">
      <c r="B61" s="27"/>
      <c r="C61" s="27">
        <v>58</v>
      </c>
      <c r="D61" s="27" t="s">
        <v>265</v>
      </c>
      <c r="E61" s="107">
        <v>0.44999999999999996</v>
      </c>
      <c r="F61" s="27">
        <v>1</v>
      </c>
      <c r="G61" s="27">
        <v>1</v>
      </c>
      <c r="H61" s="44">
        <v>2.1</v>
      </c>
      <c r="I61" s="44">
        <f t="shared" si="1"/>
        <v>0.21428571428571425</v>
      </c>
      <c r="J61" s="25"/>
      <c r="K61" s="66"/>
      <c r="L61" s="66"/>
    </row>
    <row r="62" spans="2:12" x14ac:dyDescent="0.3">
      <c r="B62" s="27"/>
      <c r="C62" s="27">
        <v>59</v>
      </c>
      <c r="D62" s="27" t="s">
        <v>1673</v>
      </c>
      <c r="E62" s="107">
        <v>1.05</v>
      </c>
      <c r="F62" s="27">
        <v>1</v>
      </c>
      <c r="G62" s="27">
        <v>1</v>
      </c>
      <c r="H62" s="44">
        <v>5</v>
      </c>
      <c r="I62" s="44">
        <f t="shared" si="1"/>
        <v>0.21000000000000002</v>
      </c>
      <c r="J62" s="25"/>
      <c r="K62" s="66"/>
      <c r="L62" s="66"/>
    </row>
    <row r="63" spans="2:12" x14ac:dyDescent="0.3">
      <c r="B63" s="27"/>
      <c r="C63" s="27">
        <v>60</v>
      </c>
      <c r="D63" s="27" t="s">
        <v>1674</v>
      </c>
      <c r="E63" s="107">
        <v>0.65</v>
      </c>
      <c r="F63" s="27">
        <v>1</v>
      </c>
      <c r="G63" s="27">
        <v>1</v>
      </c>
      <c r="H63" s="44">
        <v>2</v>
      </c>
      <c r="I63" s="44">
        <f t="shared" si="1"/>
        <v>0.32500000000000001</v>
      </c>
      <c r="J63" s="25"/>
      <c r="K63" s="66"/>
      <c r="L63" s="66"/>
    </row>
    <row r="64" spans="2:12" x14ac:dyDescent="0.3">
      <c r="B64" s="27"/>
      <c r="C64" s="27">
        <v>61</v>
      </c>
      <c r="D64" s="27" t="s">
        <v>64</v>
      </c>
      <c r="E64" s="107">
        <v>1.58</v>
      </c>
      <c r="F64" s="27">
        <v>1</v>
      </c>
      <c r="G64" s="27">
        <v>1</v>
      </c>
      <c r="H64" s="44">
        <v>28</v>
      </c>
      <c r="I64" s="44">
        <f t="shared" si="1"/>
        <v>5.6428571428571432E-2</v>
      </c>
      <c r="J64" s="25"/>
      <c r="K64" s="66"/>
      <c r="L64" s="66"/>
    </row>
    <row r="65" spans="2:12" x14ac:dyDescent="0.3">
      <c r="B65" s="27"/>
      <c r="C65" s="27">
        <v>62</v>
      </c>
      <c r="D65" s="27" t="s">
        <v>1675</v>
      </c>
      <c r="E65" s="107">
        <v>0.7</v>
      </c>
      <c r="F65" s="27">
        <v>1</v>
      </c>
      <c r="G65" s="27">
        <v>1</v>
      </c>
      <c r="H65" s="44">
        <v>1</v>
      </c>
      <c r="I65" s="44">
        <f t="shared" si="1"/>
        <v>0.7</v>
      </c>
      <c r="J65" s="25"/>
      <c r="K65" s="66"/>
      <c r="L65" s="66"/>
    </row>
    <row r="66" spans="2:12" x14ac:dyDescent="0.3">
      <c r="B66" s="27"/>
      <c r="C66" s="27">
        <v>63</v>
      </c>
      <c r="D66" s="27" t="s">
        <v>374</v>
      </c>
      <c r="E66" s="107">
        <v>0.53</v>
      </c>
      <c r="F66" s="27">
        <v>1</v>
      </c>
      <c r="G66" s="27">
        <v>1</v>
      </c>
      <c r="H66" s="44">
        <v>2.5</v>
      </c>
      <c r="I66" s="44">
        <f t="shared" si="1"/>
        <v>0.21200000000000002</v>
      </c>
      <c r="J66" s="25"/>
      <c r="K66" s="66"/>
      <c r="L66" s="66"/>
    </row>
    <row r="67" spans="2:12" x14ac:dyDescent="0.3">
      <c r="B67" s="27"/>
      <c r="C67" s="27">
        <v>64</v>
      </c>
      <c r="D67" s="27" t="s">
        <v>1676</v>
      </c>
      <c r="E67" s="107">
        <v>1.58</v>
      </c>
      <c r="F67" s="27">
        <v>1</v>
      </c>
      <c r="G67" s="27">
        <v>1</v>
      </c>
      <c r="H67" s="44">
        <v>8</v>
      </c>
      <c r="I67" s="44">
        <f t="shared" si="1"/>
        <v>0.19750000000000001</v>
      </c>
      <c r="J67" s="25"/>
      <c r="K67" s="66"/>
      <c r="L67" s="66"/>
    </row>
    <row r="68" spans="2:12" x14ac:dyDescent="0.3">
      <c r="B68" s="27"/>
      <c r="C68" s="27">
        <v>65</v>
      </c>
      <c r="D68" s="27" t="s">
        <v>1677</v>
      </c>
      <c r="E68" s="107">
        <v>0.65</v>
      </c>
      <c r="F68" s="27">
        <v>1</v>
      </c>
      <c r="G68" s="27">
        <v>1</v>
      </c>
      <c r="H68" s="44">
        <v>12</v>
      </c>
      <c r="I68" s="44">
        <f t="shared" ref="I68:I71" si="2">+(E68*G68)/H68</f>
        <v>5.4166666666666669E-2</v>
      </c>
      <c r="J68" s="25"/>
      <c r="K68" s="66"/>
      <c r="L68" s="66"/>
    </row>
    <row r="69" spans="2:12" x14ac:dyDescent="0.3">
      <c r="B69" s="27"/>
      <c r="C69" s="27">
        <v>66</v>
      </c>
      <c r="D69" s="27" t="s">
        <v>1678</v>
      </c>
      <c r="E69" s="107">
        <v>1.89</v>
      </c>
      <c r="F69" s="27">
        <v>1</v>
      </c>
      <c r="G69" s="27">
        <v>1</v>
      </c>
      <c r="H69" s="44">
        <v>7</v>
      </c>
      <c r="I69" s="44">
        <f t="shared" si="2"/>
        <v>0.26999999999999996</v>
      </c>
      <c r="J69" s="25"/>
      <c r="K69" s="66"/>
      <c r="L69" s="66"/>
    </row>
    <row r="70" spans="2:12" x14ac:dyDescent="0.3">
      <c r="B70" s="27"/>
      <c r="C70" s="27">
        <v>67</v>
      </c>
      <c r="D70" s="27" t="s">
        <v>1679</v>
      </c>
      <c r="E70" s="107">
        <v>35</v>
      </c>
      <c r="F70" s="27"/>
      <c r="G70" s="27">
        <v>1</v>
      </c>
      <c r="H70" s="44">
        <v>52.142857100000001</v>
      </c>
      <c r="I70" s="44">
        <f t="shared" si="2"/>
        <v>0.67123287726402703</v>
      </c>
      <c r="J70" s="25"/>
      <c r="K70" s="66"/>
      <c r="L70" s="66"/>
    </row>
    <row r="71" spans="2:12" x14ac:dyDescent="0.3">
      <c r="B71" s="27"/>
      <c r="C71" s="27">
        <v>68</v>
      </c>
      <c r="D71" s="27" t="s">
        <v>1034</v>
      </c>
      <c r="E71" s="107">
        <v>15</v>
      </c>
      <c r="F71" s="27"/>
      <c r="G71" s="27">
        <v>1</v>
      </c>
      <c r="H71" s="44">
        <v>2</v>
      </c>
      <c r="I71" s="44">
        <f t="shared" si="2"/>
        <v>7.5</v>
      </c>
      <c r="J71" s="25"/>
      <c r="K71" s="66"/>
      <c r="L71" s="66"/>
    </row>
    <row r="72" spans="2:12" s="66" customFormat="1" x14ac:dyDescent="0.3">
      <c r="B72" s="27"/>
      <c r="C72" s="27"/>
      <c r="D72" s="27"/>
      <c r="E72" s="107"/>
      <c r="F72" s="27"/>
      <c r="G72" s="27"/>
      <c r="H72" s="44"/>
      <c r="I72" s="44"/>
      <c r="J72" s="57" t="s">
        <v>449</v>
      </c>
      <c r="K72" s="132">
        <f>SUM(I4:I71)</f>
        <v>55.047327868344908</v>
      </c>
      <c r="L72" s="66">
        <f>COUNT(I4:I71)</f>
        <v>68</v>
      </c>
    </row>
    <row r="73" spans="2:12" x14ac:dyDescent="0.3">
      <c r="B73" s="40" t="s">
        <v>238</v>
      </c>
      <c r="C73" s="27"/>
      <c r="D73" s="27"/>
      <c r="E73" s="107"/>
      <c r="F73" s="27"/>
      <c r="G73" s="27"/>
      <c r="H73" s="44"/>
      <c r="I73" s="44"/>
      <c r="J73" s="25"/>
      <c r="K73" s="66"/>
      <c r="L73" s="66"/>
    </row>
    <row r="74" spans="2:12" x14ac:dyDescent="0.3">
      <c r="B74" s="27"/>
      <c r="C74" s="27">
        <v>69</v>
      </c>
      <c r="D74" s="27" t="s">
        <v>239</v>
      </c>
      <c r="E74" s="107">
        <v>5</v>
      </c>
      <c r="F74" s="27">
        <v>1</v>
      </c>
      <c r="G74" s="27">
        <v>1</v>
      </c>
      <c r="H74" s="44">
        <v>1</v>
      </c>
      <c r="I74" s="44">
        <f>+(E74*G74)/H74</f>
        <v>5</v>
      </c>
      <c r="J74" s="25"/>
      <c r="K74" s="66"/>
      <c r="L74" s="66"/>
    </row>
    <row r="75" spans="2:12" x14ac:dyDescent="0.3">
      <c r="B75" s="27"/>
      <c r="C75" s="27">
        <v>70</v>
      </c>
      <c r="D75" s="27" t="s">
        <v>375</v>
      </c>
      <c r="E75" s="107">
        <v>3.6</v>
      </c>
      <c r="F75" s="27">
        <v>4</v>
      </c>
      <c r="G75" s="27">
        <v>1</v>
      </c>
      <c r="H75" s="44">
        <v>2</v>
      </c>
      <c r="I75" s="44">
        <f>+(E75*G75)/H75</f>
        <v>1.8</v>
      </c>
      <c r="J75" s="57"/>
      <c r="K75" s="132"/>
      <c r="L75" s="66"/>
    </row>
    <row r="76" spans="2:12" s="15" customFormat="1" x14ac:dyDescent="0.3">
      <c r="B76" s="27"/>
      <c r="C76" s="27">
        <v>71</v>
      </c>
      <c r="D76" s="27" t="s">
        <v>1101</v>
      </c>
      <c r="E76" s="107">
        <v>30</v>
      </c>
      <c r="F76" s="27"/>
      <c r="G76" s="27">
        <v>1</v>
      </c>
      <c r="H76" s="44">
        <v>52.14</v>
      </c>
      <c r="I76" s="44">
        <f>+(E76*G76)/H76</f>
        <v>0.57537399309551207</v>
      </c>
      <c r="J76" s="133"/>
      <c r="K76" s="132"/>
      <c r="L76" s="66"/>
    </row>
    <row r="77" spans="2:12" s="15" customFormat="1" x14ac:dyDescent="0.3">
      <c r="B77" s="27"/>
      <c r="C77" s="27">
        <v>72</v>
      </c>
      <c r="D77" s="27" t="s">
        <v>239</v>
      </c>
      <c r="E77" s="107">
        <v>4.45</v>
      </c>
      <c r="F77" s="27">
        <v>1</v>
      </c>
      <c r="G77" s="27">
        <v>1</v>
      </c>
      <c r="H77" s="44">
        <v>2</v>
      </c>
      <c r="I77" s="44">
        <f>+(E77*G77)/H77</f>
        <v>2.2250000000000001</v>
      </c>
      <c r="J77" s="57" t="s">
        <v>238</v>
      </c>
      <c r="K77" s="132">
        <f>SUM(I74:I77)</f>
        <v>9.6003739930955128</v>
      </c>
      <c r="L77" s="66">
        <f>COUNT(I74:I77)</f>
        <v>4</v>
      </c>
    </row>
    <row r="78" spans="2:12" x14ac:dyDescent="0.3">
      <c r="B78" s="40" t="s">
        <v>240</v>
      </c>
      <c r="C78" s="27"/>
      <c r="D78" s="27"/>
      <c r="E78" s="107"/>
      <c r="F78" s="27"/>
      <c r="G78" s="27"/>
      <c r="H78" s="44"/>
      <c r="I78" s="44"/>
      <c r="J78" s="25"/>
      <c r="K78" s="66"/>
      <c r="L78" s="66"/>
    </row>
    <row r="79" spans="2:12" x14ac:dyDescent="0.3">
      <c r="B79" s="27"/>
      <c r="C79" s="27">
        <v>73</v>
      </c>
      <c r="D79" s="27" t="s">
        <v>66</v>
      </c>
      <c r="E79" s="107">
        <v>9.99</v>
      </c>
      <c r="F79" s="27">
        <v>4</v>
      </c>
      <c r="G79" s="27">
        <v>3</v>
      </c>
      <c r="H79" s="44">
        <v>52.14</v>
      </c>
      <c r="I79" s="44">
        <f t="shared" ref="I79:I122" si="3">+(E79*G79)/H79</f>
        <v>0.57479861910241659</v>
      </c>
      <c r="J79" s="25"/>
      <c r="K79" s="66"/>
      <c r="L79" s="66"/>
    </row>
    <row r="80" spans="2:12" x14ac:dyDescent="0.3">
      <c r="B80" s="27"/>
      <c r="C80" s="27">
        <v>74</v>
      </c>
      <c r="D80" s="27" t="s">
        <v>241</v>
      </c>
      <c r="E80" s="107">
        <v>30</v>
      </c>
      <c r="F80" s="27">
        <v>3</v>
      </c>
      <c r="G80" s="27">
        <v>2</v>
      </c>
      <c r="H80" s="44">
        <v>52.14</v>
      </c>
      <c r="I80" s="44">
        <f t="shared" si="3"/>
        <v>1.1507479861910241</v>
      </c>
      <c r="J80" s="25"/>
      <c r="K80" s="66"/>
      <c r="L80" s="66"/>
    </row>
    <row r="81" spans="2:12" x14ac:dyDescent="0.3">
      <c r="B81" s="27"/>
      <c r="C81" s="27">
        <v>75</v>
      </c>
      <c r="D81" s="27" t="s">
        <v>65</v>
      </c>
      <c r="E81" s="107">
        <v>8</v>
      </c>
      <c r="F81" s="27">
        <v>5</v>
      </c>
      <c r="G81" s="27">
        <v>3</v>
      </c>
      <c r="H81" s="44">
        <v>52.14</v>
      </c>
      <c r="I81" s="44">
        <f t="shared" si="3"/>
        <v>0.46029919447640966</v>
      </c>
      <c r="J81" s="25"/>
      <c r="K81" s="66"/>
      <c r="L81" s="66"/>
    </row>
    <row r="82" spans="2:12" x14ac:dyDescent="0.3">
      <c r="B82" s="27" t="s">
        <v>918</v>
      </c>
      <c r="C82" s="27">
        <v>76</v>
      </c>
      <c r="D82" s="27" t="s">
        <v>498</v>
      </c>
      <c r="E82" s="107">
        <v>10</v>
      </c>
      <c r="F82" s="27">
        <v>3</v>
      </c>
      <c r="G82" s="27">
        <v>4</v>
      </c>
      <c r="H82" s="44">
        <v>52.14</v>
      </c>
      <c r="I82" s="44">
        <f t="shared" si="3"/>
        <v>0.76716532412734939</v>
      </c>
      <c r="J82" s="25"/>
      <c r="K82" s="66"/>
      <c r="L82" s="66"/>
    </row>
    <row r="83" spans="2:12" x14ac:dyDescent="0.3">
      <c r="B83" s="27"/>
      <c r="C83" s="27">
        <v>77</v>
      </c>
      <c r="D83" s="27" t="s">
        <v>302</v>
      </c>
      <c r="E83" s="107">
        <v>10</v>
      </c>
      <c r="F83" s="27">
        <v>1</v>
      </c>
      <c r="G83" s="27">
        <v>2</v>
      </c>
      <c r="H83" s="44">
        <v>52.14</v>
      </c>
      <c r="I83" s="44">
        <f t="shared" si="3"/>
        <v>0.3835826620636747</v>
      </c>
      <c r="J83" s="25"/>
      <c r="K83" s="66"/>
      <c r="L83" s="66"/>
    </row>
    <row r="84" spans="2:12" x14ac:dyDescent="0.3">
      <c r="B84" s="27"/>
      <c r="C84" s="27">
        <v>78</v>
      </c>
      <c r="D84" s="27" t="s">
        <v>1725</v>
      </c>
      <c r="E84" s="107">
        <v>3</v>
      </c>
      <c r="F84" s="27">
        <v>1</v>
      </c>
      <c r="G84" s="27">
        <v>3</v>
      </c>
      <c r="H84" s="44">
        <v>52.14</v>
      </c>
      <c r="I84" s="44">
        <f t="shared" si="3"/>
        <v>0.17261219792865362</v>
      </c>
      <c r="J84" s="25"/>
      <c r="K84" s="66"/>
      <c r="L84" s="66"/>
    </row>
    <row r="85" spans="2:12" x14ac:dyDescent="0.3">
      <c r="B85" s="27" t="s">
        <v>917</v>
      </c>
      <c r="C85" s="27">
        <v>79</v>
      </c>
      <c r="D85" s="72" t="s">
        <v>1726</v>
      </c>
      <c r="E85" s="107">
        <v>3</v>
      </c>
      <c r="F85" s="27">
        <v>1</v>
      </c>
      <c r="G85" s="27">
        <v>2</v>
      </c>
      <c r="H85" s="44">
        <v>52.14</v>
      </c>
      <c r="I85" s="44">
        <f t="shared" si="3"/>
        <v>0.11507479861910241</v>
      </c>
      <c r="J85" s="25"/>
      <c r="K85" s="66"/>
      <c r="L85" s="66"/>
    </row>
    <row r="86" spans="2:12" x14ac:dyDescent="0.3">
      <c r="B86" s="27"/>
      <c r="C86" s="27">
        <v>80</v>
      </c>
      <c r="D86" s="27" t="s">
        <v>301</v>
      </c>
      <c r="E86" s="107">
        <v>2</v>
      </c>
      <c r="F86" s="27"/>
      <c r="G86" s="27">
        <v>5</v>
      </c>
      <c r="H86" s="44">
        <v>52.14</v>
      </c>
      <c r="I86" s="44">
        <f t="shared" si="3"/>
        <v>0.19179133103183735</v>
      </c>
      <c r="J86" s="25"/>
      <c r="K86" s="66"/>
      <c r="L86" s="66"/>
    </row>
    <row r="87" spans="2:12" x14ac:dyDescent="0.3">
      <c r="B87" s="27"/>
      <c r="C87" s="27">
        <v>81</v>
      </c>
      <c r="D87" s="27" t="s">
        <v>1727</v>
      </c>
      <c r="E87" s="107">
        <v>20</v>
      </c>
      <c r="F87" s="27">
        <v>1</v>
      </c>
      <c r="G87" s="27">
        <v>3</v>
      </c>
      <c r="H87" s="44">
        <v>52.14</v>
      </c>
      <c r="I87" s="44">
        <f t="shared" si="3"/>
        <v>1.1507479861910241</v>
      </c>
      <c r="J87" s="25"/>
      <c r="K87" s="66"/>
      <c r="L87" s="66"/>
    </row>
    <row r="88" spans="2:12" x14ac:dyDescent="0.3">
      <c r="B88" s="27"/>
      <c r="C88" s="27">
        <v>82</v>
      </c>
      <c r="D88" s="27" t="s">
        <v>1728</v>
      </c>
      <c r="E88" s="107">
        <v>20</v>
      </c>
      <c r="F88" s="27"/>
      <c r="G88" s="27">
        <v>2</v>
      </c>
      <c r="H88" s="44">
        <v>104.2857143</v>
      </c>
      <c r="I88" s="44">
        <f t="shared" si="3"/>
        <v>0.38356164378307378</v>
      </c>
      <c r="J88" s="25"/>
      <c r="K88" s="66"/>
      <c r="L88" s="66"/>
    </row>
    <row r="89" spans="2:12" x14ac:dyDescent="0.3">
      <c r="B89" s="27"/>
      <c r="C89" s="27">
        <v>83</v>
      </c>
      <c r="D89" s="27" t="s">
        <v>499</v>
      </c>
      <c r="E89" s="107">
        <v>19.5</v>
      </c>
      <c r="F89" s="27">
        <v>1</v>
      </c>
      <c r="G89" s="27">
        <v>1</v>
      </c>
      <c r="H89" s="44">
        <v>52.14</v>
      </c>
      <c r="I89" s="44">
        <f t="shared" si="3"/>
        <v>0.37399309551208287</v>
      </c>
      <c r="J89" s="25"/>
      <c r="K89" s="66"/>
      <c r="L89" s="66"/>
    </row>
    <row r="90" spans="2:12" x14ac:dyDescent="0.3">
      <c r="B90" s="27"/>
      <c r="C90" s="27">
        <v>84</v>
      </c>
      <c r="D90" s="27" t="s">
        <v>70</v>
      </c>
      <c r="E90" s="107">
        <v>25.99</v>
      </c>
      <c r="F90" s="27">
        <v>1</v>
      </c>
      <c r="G90" s="27">
        <v>2</v>
      </c>
      <c r="H90" s="44">
        <v>52.14</v>
      </c>
      <c r="I90" s="44">
        <f t="shared" si="3"/>
        <v>0.99693133870349049</v>
      </c>
      <c r="J90" s="25"/>
      <c r="K90" s="66"/>
      <c r="L90" s="66"/>
    </row>
    <row r="91" spans="2:12" x14ac:dyDescent="0.3">
      <c r="B91" s="27"/>
      <c r="C91" s="27">
        <v>85</v>
      </c>
      <c r="D91" s="27" t="s">
        <v>75</v>
      </c>
      <c r="E91" s="107">
        <v>15</v>
      </c>
      <c r="F91" s="27">
        <v>1</v>
      </c>
      <c r="G91" s="27">
        <v>1</v>
      </c>
      <c r="H91" s="44">
        <v>52.14</v>
      </c>
      <c r="I91" s="44">
        <f t="shared" si="3"/>
        <v>0.28768699654775604</v>
      </c>
      <c r="J91" s="25"/>
      <c r="K91" s="66"/>
      <c r="L91" s="66"/>
    </row>
    <row r="92" spans="2:12" s="15" customFormat="1" x14ac:dyDescent="0.3">
      <c r="B92" s="27"/>
      <c r="C92" s="27">
        <v>86</v>
      </c>
      <c r="D92" s="27" t="s">
        <v>1729</v>
      </c>
      <c r="E92" s="107">
        <v>26</v>
      </c>
      <c r="F92" s="27">
        <v>1</v>
      </c>
      <c r="G92" s="27">
        <v>1</v>
      </c>
      <c r="H92" s="44">
        <v>52.14</v>
      </c>
      <c r="I92" s="44">
        <f t="shared" si="3"/>
        <v>0.49865746068277711</v>
      </c>
      <c r="J92" s="25"/>
      <c r="K92" s="66"/>
      <c r="L92" s="66"/>
    </row>
    <row r="93" spans="2:12" s="15" customFormat="1" x14ac:dyDescent="0.3">
      <c r="B93" s="27"/>
      <c r="C93" s="27">
        <v>87</v>
      </c>
      <c r="D93" s="27" t="s">
        <v>1730</v>
      </c>
      <c r="E93" s="107">
        <v>35</v>
      </c>
      <c r="F93" s="27">
        <v>1</v>
      </c>
      <c r="G93" s="27">
        <v>1</v>
      </c>
      <c r="H93" s="44">
        <v>260.7142857</v>
      </c>
      <c r="I93" s="44">
        <f t="shared" si="3"/>
        <v>0.13424657534982173</v>
      </c>
      <c r="J93" s="25"/>
      <c r="K93" s="66"/>
      <c r="L93" s="66"/>
    </row>
    <row r="94" spans="2:12" x14ac:dyDescent="0.3">
      <c r="B94" s="27"/>
      <c r="C94" s="27">
        <v>88</v>
      </c>
      <c r="D94" s="27" t="s">
        <v>1731</v>
      </c>
      <c r="E94" s="107">
        <v>29.5</v>
      </c>
      <c r="F94" s="27">
        <v>1</v>
      </c>
      <c r="G94" s="27">
        <v>1</v>
      </c>
      <c r="H94" s="44">
        <v>104.29</v>
      </c>
      <c r="I94" s="44">
        <f t="shared" si="3"/>
        <v>0.2828650877361204</v>
      </c>
      <c r="J94" s="25"/>
      <c r="K94" s="66"/>
      <c r="L94" s="66"/>
    </row>
    <row r="95" spans="2:12" s="15" customFormat="1" x14ac:dyDescent="0.3">
      <c r="B95" s="27"/>
      <c r="C95" s="27">
        <v>89</v>
      </c>
      <c r="D95" s="27" t="s">
        <v>1732</v>
      </c>
      <c r="E95" s="107">
        <v>15.99</v>
      </c>
      <c r="F95" s="27">
        <v>1</v>
      </c>
      <c r="G95" s="27">
        <v>1</v>
      </c>
      <c r="H95" s="44">
        <v>104.29</v>
      </c>
      <c r="I95" s="44">
        <f t="shared" si="3"/>
        <v>0.15332246620001916</v>
      </c>
      <c r="J95" s="25"/>
      <c r="K95" s="66"/>
      <c r="L95" s="66"/>
    </row>
    <row r="96" spans="2:12" s="15" customFormat="1" x14ac:dyDescent="0.3">
      <c r="B96" s="27"/>
      <c r="C96" s="27">
        <v>90</v>
      </c>
      <c r="D96" s="27" t="s">
        <v>1733</v>
      </c>
      <c r="E96" s="107">
        <v>28</v>
      </c>
      <c r="F96" s="27">
        <v>1</v>
      </c>
      <c r="G96" s="27">
        <v>1</v>
      </c>
      <c r="H96" s="44">
        <v>104.29</v>
      </c>
      <c r="I96" s="44">
        <f t="shared" si="3"/>
        <v>0.26848211717326681</v>
      </c>
      <c r="J96" s="25"/>
      <c r="K96" s="66"/>
      <c r="L96" s="66"/>
    </row>
    <row r="97" spans="2:12" s="15" customFormat="1" x14ac:dyDescent="0.3">
      <c r="B97" s="27"/>
      <c r="C97" s="27">
        <v>91</v>
      </c>
      <c r="D97" s="27" t="s">
        <v>1734</v>
      </c>
      <c r="E97" s="107">
        <v>29.99</v>
      </c>
      <c r="F97" s="27">
        <v>1</v>
      </c>
      <c r="G97" s="27">
        <v>1</v>
      </c>
      <c r="H97" s="44">
        <v>104.29</v>
      </c>
      <c r="I97" s="44">
        <f t="shared" si="3"/>
        <v>0.28756352478665259</v>
      </c>
      <c r="J97" s="25"/>
      <c r="K97" s="66"/>
      <c r="L97" s="66"/>
    </row>
    <row r="98" spans="2:12" s="15" customFormat="1" x14ac:dyDescent="0.3">
      <c r="B98" s="27"/>
      <c r="C98" s="27">
        <v>92</v>
      </c>
      <c r="D98" s="27" t="s">
        <v>71</v>
      </c>
      <c r="E98" s="107">
        <v>12.5</v>
      </c>
      <c r="F98" s="27">
        <v>1</v>
      </c>
      <c r="G98" s="27">
        <v>2</v>
      </c>
      <c r="H98" s="44">
        <v>52.14</v>
      </c>
      <c r="I98" s="44">
        <f t="shared" si="3"/>
        <v>0.47947832757959341</v>
      </c>
      <c r="J98" s="25"/>
      <c r="K98" s="66"/>
      <c r="L98" s="66"/>
    </row>
    <row r="99" spans="2:12" s="15" customFormat="1" x14ac:dyDescent="0.3">
      <c r="B99" s="27"/>
      <c r="C99" s="27">
        <v>93</v>
      </c>
      <c r="D99" s="27" t="s">
        <v>1735</v>
      </c>
      <c r="E99" s="107">
        <v>9.99</v>
      </c>
      <c r="F99" s="27">
        <v>1</v>
      </c>
      <c r="G99" s="27">
        <v>3</v>
      </c>
      <c r="H99" s="44">
        <v>156.43</v>
      </c>
      <c r="I99" s="44">
        <f t="shared" si="3"/>
        <v>0.19158729144026079</v>
      </c>
      <c r="J99" s="25"/>
      <c r="K99" s="66"/>
      <c r="L99" s="66"/>
    </row>
    <row r="100" spans="2:12" s="15" customFormat="1" x14ac:dyDescent="0.3">
      <c r="B100" s="27"/>
      <c r="C100" s="27">
        <v>94</v>
      </c>
      <c r="D100" s="27" t="s">
        <v>72</v>
      </c>
      <c r="E100" s="107">
        <v>15</v>
      </c>
      <c r="F100" s="27">
        <v>1</v>
      </c>
      <c r="G100" s="27">
        <v>3</v>
      </c>
      <c r="H100" s="44">
        <v>156.43</v>
      </c>
      <c r="I100" s="44">
        <f t="shared" si="3"/>
        <v>0.28766860576615738</v>
      </c>
      <c r="J100" s="25"/>
      <c r="K100" s="66"/>
      <c r="L100" s="66"/>
    </row>
    <row r="101" spans="2:12" s="15" customFormat="1" x14ac:dyDescent="0.3">
      <c r="B101" s="27"/>
      <c r="C101" s="27">
        <v>95</v>
      </c>
      <c r="D101" s="27" t="s">
        <v>377</v>
      </c>
      <c r="E101" s="107">
        <v>25</v>
      </c>
      <c r="F101" s="27">
        <v>1</v>
      </c>
      <c r="G101" s="27">
        <v>1</v>
      </c>
      <c r="H101" s="44">
        <v>260.70999999999998</v>
      </c>
      <c r="I101" s="44">
        <f t="shared" si="3"/>
        <v>9.5891987265544099E-2</v>
      </c>
      <c r="J101" s="25"/>
      <c r="K101" s="66"/>
      <c r="L101" s="66"/>
    </row>
    <row r="102" spans="2:12" s="15" customFormat="1" x14ac:dyDescent="0.3">
      <c r="B102" s="27"/>
      <c r="C102" s="27">
        <v>96</v>
      </c>
      <c r="D102" s="27" t="s">
        <v>82</v>
      </c>
      <c r="E102" s="107">
        <v>8.99</v>
      </c>
      <c r="F102" s="27">
        <v>1</v>
      </c>
      <c r="G102" s="27">
        <v>1</v>
      </c>
      <c r="H102" s="44">
        <v>104.2857143</v>
      </c>
      <c r="I102" s="44">
        <f t="shared" si="3"/>
        <v>8.6205479440245827E-2</v>
      </c>
      <c r="J102" s="25"/>
      <c r="K102" s="66"/>
      <c r="L102" s="66"/>
    </row>
    <row r="103" spans="2:12" s="15" customFormat="1" x14ac:dyDescent="0.3">
      <c r="B103" s="27"/>
      <c r="C103" s="27">
        <v>97</v>
      </c>
      <c r="D103" s="27" t="s">
        <v>84</v>
      </c>
      <c r="E103" s="107">
        <v>8.99</v>
      </c>
      <c r="F103" s="27">
        <v>1</v>
      </c>
      <c r="G103" s="27">
        <v>1</v>
      </c>
      <c r="H103" s="44">
        <v>104.2857143</v>
      </c>
      <c r="I103" s="44">
        <f t="shared" si="3"/>
        <v>8.6205479440245827E-2</v>
      </c>
      <c r="J103" s="25"/>
      <c r="K103" s="66"/>
      <c r="L103" s="66"/>
    </row>
    <row r="104" spans="2:12" x14ac:dyDescent="0.3">
      <c r="B104" s="27"/>
      <c r="C104" s="27">
        <v>98</v>
      </c>
      <c r="D104" s="27" t="s">
        <v>1117</v>
      </c>
      <c r="E104" s="107">
        <v>8.99</v>
      </c>
      <c r="F104" s="27">
        <v>1</v>
      </c>
      <c r="G104" s="27">
        <v>1</v>
      </c>
      <c r="H104" s="44">
        <v>104.2857143</v>
      </c>
      <c r="I104" s="44">
        <f t="shared" si="3"/>
        <v>8.6205479440245827E-2</v>
      </c>
      <c r="J104" s="25"/>
      <c r="K104" s="66"/>
      <c r="L104" s="66"/>
    </row>
    <row r="105" spans="2:12" x14ac:dyDescent="0.3">
      <c r="B105" s="27"/>
      <c r="C105" s="27">
        <v>99</v>
      </c>
      <c r="D105" s="27" t="s">
        <v>1736</v>
      </c>
      <c r="E105" s="107">
        <v>12</v>
      </c>
      <c r="F105" s="27">
        <v>1</v>
      </c>
      <c r="G105" s="27">
        <v>1</v>
      </c>
      <c r="H105" s="44">
        <v>156.42857140000001</v>
      </c>
      <c r="I105" s="44">
        <f t="shared" si="3"/>
        <v>7.6712328781134667E-2</v>
      </c>
      <c r="J105" s="25"/>
      <c r="K105" s="66"/>
      <c r="L105" s="66"/>
    </row>
    <row r="106" spans="2:12" x14ac:dyDescent="0.3">
      <c r="B106" s="27"/>
      <c r="C106" s="27">
        <v>100</v>
      </c>
      <c r="D106" s="27" t="s">
        <v>1737</v>
      </c>
      <c r="E106" s="107">
        <v>4.99</v>
      </c>
      <c r="F106" s="27">
        <v>2</v>
      </c>
      <c r="G106" s="27">
        <v>1</v>
      </c>
      <c r="H106" s="44">
        <v>156.42857140000001</v>
      </c>
      <c r="I106" s="44">
        <f t="shared" si="3"/>
        <v>3.1899543384821837E-2</v>
      </c>
      <c r="J106" s="25"/>
      <c r="K106" s="66"/>
      <c r="L106" s="66"/>
    </row>
    <row r="107" spans="2:12" x14ac:dyDescent="0.3">
      <c r="B107" s="27"/>
      <c r="C107" s="27">
        <v>101</v>
      </c>
      <c r="D107" s="27" t="s">
        <v>1118</v>
      </c>
      <c r="E107" s="107">
        <v>28</v>
      </c>
      <c r="F107" s="27">
        <v>1</v>
      </c>
      <c r="G107" s="27">
        <v>1</v>
      </c>
      <c r="H107" s="44">
        <v>104.29</v>
      </c>
      <c r="I107" s="44">
        <f t="shared" si="3"/>
        <v>0.26848211717326681</v>
      </c>
      <c r="J107" s="25"/>
      <c r="K107" s="66"/>
      <c r="L107" s="66"/>
    </row>
    <row r="108" spans="2:12" x14ac:dyDescent="0.3">
      <c r="B108" s="27"/>
      <c r="C108" s="27">
        <v>102</v>
      </c>
      <c r="D108" s="27" t="s">
        <v>1738</v>
      </c>
      <c r="E108" s="107">
        <v>30</v>
      </c>
      <c r="F108" s="27"/>
      <c r="G108" s="27">
        <v>1</v>
      </c>
      <c r="H108" s="44">
        <v>104.29</v>
      </c>
      <c r="I108" s="44">
        <f t="shared" si="3"/>
        <v>0.28765941125707162</v>
      </c>
      <c r="J108" s="25"/>
      <c r="K108" s="66"/>
      <c r="L108" s="66"/>
    </row>
    <row r="109" spans="2:12" x14ac:dyDescent="0.3">
      <c r="B109" s="27"/>
      <c r="C109" s="27">
        <v>103</v>
      </c>
      <c r="D109" s="27" t="s">
        <v>1739</v>
      </c>
      <c r="E109" s="107">
        <v>17</v>
      </c>
      <c r="F109" s="27">
        <v>1</v>
      </c>
      <c r="G109" s="27">
        <v>1</v>
      </c>
      <c r="H109" s="44">
        <v>52.14</v>
      </c>
      <c r="I109" s="44">
        <f t="shared" si="3"/>
        <v>0.32604526275412349</v>
      </c>
      <c r="J109" s="25"/>
      <c r="K109" s="66"/>
      <c r="L109" s="66"/>
    </row>
    <row r="110" spans="2:12" x14ac:dyDescent="0.3">
      <c r="B110" s="27"/>
      <c r="C110" s="27">
        <v>104</v>
      </c>
      <c r="D110" s="27" t="s">
        <v>1740</v>
      </c>
      <c r="E110" s="107">
        <v>39</v>
      </c>
      <c r="F110" s="27">
        <v>1</v>
      </c>
      <c r="G110" s="27">
        <v>1</v>
      </c>
      <c r="H110" s="44">
        <v>52.14</v>
      </c>
      <c r="I110" s="44">
        <f t="shared" si="3"/>
        <v>0.74798619102416575</v>
      </c>
      <c r="J110" s="25"/>
      <c r="K110" s="66"/>
      <c r="L110" s="66"/>
    </row>
    <row r="111" spans="2:12" x14ac:dyDescent="0.3">
      <c r="B111" s="27"/>
      <c r="C111" s="27">
        <v>105</v>
      </c>
      <c r="D111" s="27" t="s">
        <v>1741</v>
      </c>
      <c r="E111" s="107">
        <v>28</v>
      </c>
      <c r="F111" s="27">
        <v>1</v>
      </c>
      <c r="G111" s="27">
        <v>2</v>
      </c>
      <c r="H111" s="44">
        <v>104.29</v>
      </c>
      <c r="I111" s="44">
        <f t="shared" si="3"/>
        <v>0.53696423434653362</v>
      </c>
      <c r="J111" s="25"/>
      <c r="K111" s="66"/>
      <c r="L111" s="66"/>
    </row>
    <row r="112" spans="2:12" x14ac:dyDescent="0.3">
      <c r="B112" s="27"/>
      <c r="C112" s="27">
        <v>106</v>
      </c>
      <c r="D112" s="27" t="s">
        <v>1742</v>
      </c>
      <c r="E112" s="107">
        <v>12.99</v>
      </c>
      <c r="F112" s="27">
        <v>1</v>
      </c>
      <c r="G112" s="27">
        <v>2</v>
      </c>
      <c r="H112" s="44">
        <v>104.29</v>
      </c>
      <c r="I112" s="44">
        <f t="shared" si="3"/>
        <v>0.249113050148624</v>
      </c>
      <c r="J112" s="25"/>
      <c r="K112" s="66"/>
      <c r="L112" s="66"/>
    </row>
    <row r="113" spans="2:12" x14ac:dyDescent="0.3">
      <c r="B113" s="27"/>
      <c r="C113" s="27">
        <v>107</v>
      </c>
      <c r="D113" s="27" t="s">
        <v>67</v>
      </c>
      <c r="E113" s="107">
        <v>15</v>
      </c>
      <c r="F113" s="27"/>
      <c r="G113" s="27">
        <v>1</v>
      </c>
      <c r="H113" s="44">
        <v>104.29</v>
      </c>
      <c r="I113" s="44">
        <f t="shared" si="3"/>
        <v>0.14382970562853581</v>
      </c>
      <c r="J113" s="25"/>
      <c r="K113" s="66"/>
      <c r="L113" s="66"/>
    </row>
    <row r="114" spans="2:12" x14ac:dyDescent="0.3">
      <c r="B114" s="27"/>
      <c r="C114" s="27">
        <v>108</v>
      </c>
      <c r="D114" s="27" t="s">
        <v>80</v>
      </c>
      <c r="E114" s="107">
        <v>3.99</v>
      </c>
      <c r="F114" s="27">
        <v>1</v>
      </c>
      <c r="G114" s="27">
        <v>1</v>
      </c>
      <c r="H114" s="44">
        <v>52.14</v>
      </c>
      <c r="I114" s="44">
        <f t="shared" si="3"/>
        <v>7.652474108170311E-2</v>
      </c>
      <c r="J114" s="25"/>
      <c r="K114" s="66"/>
      <c r="L114" s="66"/>
    </row>
    <row r="115" spans="2:12" x14ac:dyDescent="0.3">
      <c r="B115" s="27"/>
      <c r="C115" s="27">
        <v>109</v>
      </c>
      <c r="D115" s="27" t="s">
        <v>1803</v>
      </c>
      <c r="E115" s="107">
        <v>11</v>
      </c>
      <c r="F115" s="27">
        <v>1</v>
      </c>
      <c r="G115" s="27">
        <v>1</v>
      </c>
      <c r="H115" s="44">
        <v>26.071428569999998</v>
      </c>
      <c r="I115" s="44">
        <f t="shared" si="3"/>
        <v>0.42191780824229691</v>
      </c>
      <c r="J115" s="25"/>
      <c r="K115" s="66"/>
      <c r="L115" s="66"/>
    </row>
    <row r="116" spans="2:12" x14ac:dyDescent="0.3">
      <c r="B116" s="27"/>
      <c r="C116" s="27">
        <v>110</v>
      </c>
      <c r="D116" s="27" t="s">
        <v>1123</v>
      </c>
      <c r="E116" s="107">
        <v>11.24</v>
      </c>
      <c r="F116" s="27">
        <v>1</v>
      </c>
      <c r="G116" s="27">
        <v>1</v>
      </c>
      <c r="H116" s="44">
        <v>52.142857139999997</v>
      </c>
      <c r="I116" s="44">
        <f t="shared" si="3"/>
        <v>0.21556164384742804</v>
      </c>
      <c r="J116" s="25"/>
      <c r="K116" s="66"/>
      <c r="L116" s="66"/>
    </row>
    <row r="117" spans="2:12" x14ac:dyDescent="0.3">
      <c r="B117" s="27"/>
      <c r="C117" s="27">
        <v>111</v>
      </c>
      <c r="D117" s="27" t="s">
        <v>1804</v>
      </c>
      <c r="E117" s="107">
        <v>17.989999999999998</v>
      </c>
      <c r="F117" s="27">
        <v>1</v>
      </c>
      <c r="G117" s="27">
        <v>1</v>
      </c>
      <c r="H117" s="44">
        <v>260.7142857</v>
      </c>
      <c r="I117" s="44">
        <f t="shared" si="3"/>
        <v>6.900273972980836E-2</v>
      </c>
      <c r="J117" s="25"/>
      <c r="K117" s="66"/>
      <c r="L117" s="66"/>
    </row>
    <row r="118" spans="2:12" x14ac:dyDescent="0.3">
      <c r="B118" s="27"/>
      <c r="C118" s="27">
        <v>112</v>
      </c>
      <c r="D118" s="27" t="s">
        <v>78</v>
      </c>
      <c r="E118" s="107">
        <v>35</v>
      </c>
      <c r="F118" s="27">
        <v>1</v>
      </c>
      <c r="G118" s="27">
        <v>1</v>
      </c>
      <c r="H118" s="44">
        <v>26.07</v>
      </c>
      <c r="I118" s="44">
        <f t="shared" si="3"/>
        <v>1.3425393172228615</v>
      </c>
      <c r="J118" s="25"/>
      <c r="K118" s="66"/>
      <c r="L118" s="66"/>
    </row>
    <row r="119" spans="2:12" x14ac:dyDescent="0.3">
      <c r="B119" s="27"/>
      <c r="C119" s="27">
        <v>113</v>
      </c>
      <c r="D119" s="27" t="s">
        <v>79</v>
      </c>
      <c r="E119" s="107">
        <v>15.99</v>
      </c>
      <c r="F119" s="27">
        <v>1</v>
      </c>
      <c r="G119" s="27">
        <v>1</v>
      </c>
      <c r="H119" s="44">
        <v>52.14</v>
      </c>
      <c r="I119" s="44">
        <f t="shared" si="3"/>
        <v>0.30667433831990792</v>
      </c>
      <c r="J119" s="25"/>
      <c r="K119" s="66"/>
      <c r="L119" s="66"/>
    </row>
    <row r="120" spans="2:12" x14ac:dyDescent="0.3">
      <c r="B120" s="27"/>
      <c r="C120" s="27">
        <v>114</v>
      </c>
      <c r="D120" s="27" t="s">
        <v>1124</v>
      </c>
      <c r="E120" s="107">
        <v>16.989999999999998</v>
      </c>
      <c r="F120" s="27">
        <v>1</v>
      </c>
      <c r="G120" s="27">
        <v>1</v>
      </c>
      <c r="H120" s="44">
        <v>260.70999999999998</v>
      </c>
      <c r="I120" s="44">
        <f t="shared" si="3"/>
        <v>6.5168194545663763E-2</v>
      </c>
      <c r="J120" s="25"/>
      <c r="K120" s="66"/>
      <c r="L120" s="66"/>
    </row>
    <row r="121" spans="2:12" x14ac:dyDescent="0.3">
      <c r="B121" s="27"/>
      <c r="C121" s="27">
        <v>115</v>
      </c>
      <c r="D121" s="27" t="s">
        <v>1805</v>
      </c>
      <c r="E121" s="107">
        <v>49.99</v>
      </c>
      <c r="F121" s="27">
        <v>1</v>
      </c>
      <c r="G121" s="27">
        <v>1</v>
      </c>
      <c r="H121" s="44">
        <v>260.70999999999998</v>
      </c>
      <c r="I121" s="44">
        <f t="shared" si="3"/>
        <v>0.19174561773618198</v>
      </c>
      <c r="J121" s="25"/>
      <c r="K121" s="66"/>
      <c r="L121" s="66"/>
    </row>
    <row r="122" spans="2:12" x14ac:dyDescent="0.3">
      <c r="B122" s="27"/>
      <c r="C122" s="27">
        <v>116</v>
      </c>
      <c r="D122" s="27" t="s">
        <v>305</v>
      </c>
      <c r="E122" s="107">
        <v>3.99</v>
      </c>
      <c r="F122" s="27">
        <v>1</v>
      </c>
      <c r="G122" s="27">
        <v>1</v>
      </c>
      <c r="H122" s="44">
        <v>52.14</v>
      </c>
      <c r="I122" s="44">
        <f t="shared" si="3"/>
        <v>7.652474108170311E-2</v>
      </c>
      <c r="J122" s="25"/>
      <c r="K122" s="66"/>
      <c r="L122" s="66"/>
    </row>
    <row r="123" spans="2:12" x14ac:dyDescent="0.3">
      <c r="B123" s="27"/>
      <c r="C123" s="27"/>
      <c r="D123" s="27"/>
      <c r="E123" s="107"/>
      <c r="F123" s="27"/>
      <c r="G123" s="27"/>
      <c r="H123" s="44"/>
      <c r="I123" s="44"/>
      <c r="J123" s="57" t="s">
        <v>10</v>
      </c>
      <c r="K123" s="132">
        <f>SUM(I79:I122)</f>
        <v>15.381724042884679</v>
      </c>
      <c r="L123" s="66">
        <f>COUNT(I79:I122)</f>
        <v>44</v>
      </c>
    </row>
    <row r="124" spans="2:12" x14ac:dyDescent="0.3">
      <c r="B124" s="40" t="s">
        <v>244</v>
      </c>
      <c r="C124" s="27"/>
      <c r="D124" s="27"/>
      <c r="E124" s="107"/>
      <c r="F124" s="27"/>
      <c r="G124" s="27"/>
      <c r="H124" s="44"/>
      <c r="I124" s="44"/>
      <c r="J124" s="25"/>
      <c r="K124" s="66"/>
      <c r="L124" s="66"/>
    </row>
    <row r="125" spans="2:12" x14ac:dyDescent="0.3">
      <c r="B125" s="27"/>
      <c r="C125" s="27">
        <v>131</v>
      </c>
      <c r="D125" s="50" t="s">
        <v>87</v>
      </c>
      <c r="E125" s="108">
        <f>'Private Rental'!C26</f>
        <v>179.58333333333334</v>
      </c>
      <c r="F125" s="27"/>
      <c r="G125" s="27">
        <v>1</v>
      </c>
      <c r="H125" s="44">
        <v>1</v>
      </c>
      <c r="I125" s="44">
        <f t="shared" ref="I125:I130" si="4">+(E125*G125)/H125</f>
        <v>179.58333333333334</v>
      </c>
      <c r="J125" s="25"/>
      <c r="K125" s="66"/>
      <c r="L125" s="66"/>
    </row>
    <row r="126" spans="2:12" x14ac:dyDescent="0.3">
      <c r="B126" s="27"/>
      <c r="C126" s="27">
        <v>132</v>
      </c>
      <c r="D126" s="50" t="s">
        <v>88</v>
      </c>
      <c r="E126" s="108">
        <v>5.7711983979000001</v>
      </c>
      <c r="F126" s="27"/>
      <c r="G126" s="27">
        <v>1</v>
      </c>
      <c r="H126" s="44">
        <v>52.142857100000001</v>
      </c>
      <c r="I126" s="44">
        <f t="shared" si="4"/>
        <v>0.11068051731097028</v>
      </c>
      <c r="J126" s="25"/>
      <c r="K126" s="66"/>
      <c r="L126" s="66"/>
    </row>
    <row r="127" spans="2:12" x14ac:dyDescent="0.3">
      <c r="B127" s="27"/>
      <c r="C127" s="27">
        <v>133</v>
      </c>
      <c r="D127" s="50" t="s">
        <v>444</v>
      </c>
      <c r="E127" s="108">
        <v>7.1537884313999998</v>
      </c>
      <c r="F127" s="27"/>
      <c r="G127" s="27">
        <v>1</v>
      </c>
      <c r="H127" s="44">
        <v>1</v>
      </c>
      <c r="I127" s="44">
        <f t="shared" si="4"/>
        <v>7.1537884313999998</v>
      </c>
      <c r="J127" s="25"/>
      <c r="K127" s="66"/>
      <c r="L127" s="66"/>
    </row>
    <row r="128" spans="2:12" x14ac:dyDescent="0.3">
      <c r="B128" s="27"/>
      <c r="C128" s="27">
        <v>134</v>
      </c>
      <c r="D128" s="50" t="s">
        <v>89</v>
      </c>
      <c r="E128" s="108">
        <v>1.72</v>
      </c>
      <c r="F128" s="27"/>
      <c r="G128" s="27">
        <v>1</v>
      </c>
      <c r="H128" s="44">
        <v>52.142857100000001</v>
      </c>
      <c r="I128" s="44">
        <f t="shared" si="4"/>
        <v>3.2986301396975039E-2</v>
      </c>
      <c r="J128" s="25"/>
      <c r="K128" s="66"/>
      <c r="L128" s="66"/>
    </row>
    <row r="129" spans="2:14" x14ac:dyDescent="0.3">
      <c r="B129" s="27"/>
      <c r="C129" s="27">
        <v>135</v>
      </c>
      <c r="D129" s="50" t="s">
        <v>90</v>
      </c>
      <c r="E129" s="108">
        <v>13.0944656076</v>
      </c>
      <c r="F129" s="27"/>
      <c r="G129" s="27">
        <v>1</v>
      </c>
      <c r="H129" s="44">
        <v>52.142857100000001</v>
      </c>
      <c r="I129" s="44">
        <f t="shared" si="4"/>
        <v>0.25112673788640555</v>
      </c>
      <c r="J129" s="25"/>
      <c r="K129" s="66"/>
      <c r="L129" s="66"/>
    </row>
    <row r="130" spans="2:14" x14ac:dyDescent="0.3">
      <c r="B130" s="27"/>
      <c r="C130" s="27">
        <v>136</v>
      </c>
      <c r="D130" s="50" t="s">
        <v>91</v>
      </c>
      <c r="E130" s="108">
        <v>145.35</v>
      </c>
      <c r="F130" s="27"/>
      <c r="G130" s="27">
        <v>1</v>
      </c>
      <c r="H130" s="44">
        <v>52.142857100000001</v>
      </c>
      <c r="I130" s="44">
        <f t="shared" si="4"/>
        <v>2.7875342488664665</v>
      </c>
      <c r="J130" s="57" t="s">
        <v>11</v>
      </c>
      <c r="K130" s="132">
        <f>SUM(I125:I130)</f>
        <v>189.91944957019419</v>
      </c>
      <c r="L130" s="66">
        <f>COUNT(I125:I130)</f>
        <v>6</v>
      </c>
    </row>
    <row r="131" spans="2:14" x14ac:dyDescent="0.3">
      <c r="B131" s="40" t="s">
        <v>245</v>
      </c>
      <c r="C131" s="27"/>
      <c r="D131" s="27"/>
      <c r="E131" s="107"/>
      <c r="F131" s="27"/>
      <c r="G131" s="27"/>
      <c r="H131" s="44"/>
      <c r="I131" s="44"/>
      <c r="J131" s="25"/>
      <c r="K131" s="66"/>
      <c r="L131" s="66"/>
    </row>
    <row r="132" spans="2:14" x14ac:dyDescent="0.3">
      <c r="B132" s="27"/>
      <c r="C132" s="27">
        <v>123</v>
      </c>
      <c r="D132" s="27" t="s">
        <v>6904</v>
      </c>
      <c r="E132" s="107">
        <v>5</v>
      </c>
      <c r="F132" s="27">
        <v>1</v>
      </c>
      <c r="G132" s="27">
        <v>1</v>
      </c>
      <c r="H132" s="44">
        <v>521.42857100000003</v>
      </c>
      <c r="I132" s="44">
        <f t="shared" ref="I132:I170" si="5">+(E132*G132)/H132</f>
        <v>9.5890411037718136E-3</v>
      </c>
      <c r="J132" s="25"/>
      <c r="K132" s="66"/>
      <c r="L132" s="66"/>
      <c r="M132" s="13"/>
    </row>
    <row r="133" spans="2:14" x14ac:dyDescent="0.3">
      <c r="B133" s="27"/>
      <c r="C133" s="27">
        <v>124</v>
      </c>
      <c r="D133" s="27" t="s">
        <v>6918</v>
      </c>
      <c r="E133" s="107">
        <v>6.5</v>
      </c>
      <c r="F133" s="27">
        <v>1</v>
      </c>
      <c r="G133" s="27">
        <v>1</v>
      </c>
      <c r="H133" s="44">
        <v>521.42857100000003</v>
      </c>
      <c r="I133" s="44">
        <f t="shared" si="5"/>
        <v>1.2465753434903358E-2</v>
      </c>
      <c r="J133" s="25"/>
      <c r="K133" s="66"/>
      <c r="L133" s="66"/>
      <c r="M133" s="13"/>
      <c r="N133" s="13"/>
    </row>
    <row r="134" spans="2:14" x14ac:dyDescent="0.3">
      <c r="B134" s="27"/>
      <c r="C134" s="27">
        <v>125</v>
      </c>
      <c r="D134" s="27" t="s">
        <v>1188</v>
      </c>
      <c r="E134" s="107">
        <v>16</v>
      </c>
      <c r="F134" s="27">
        <v>1</v>
      </c>
      <c r="G134" s="27">
        <v>1</v>
      </c>
      <c r="H134" s="44">
        <v>260.71428600000002</v>
      </c>
      <c r="I134" s="44">
        <f t="shared" si="5"/>
        <v>6.1369862946443983E-2</v>
      </c>
      <c r="J134" s="25"/>
      <c r="K134" s="66"/>
      <c r="L134" s="66"/>
      <c r="M134" s="13"/>
      <c r="N134" s="13"/>
    </row>
    <row r="135" spans="2:14" x14ac:dyDescent="0.3">
      <c r="B135" s="27"/>
      <c r="C135" s="27">
        <v>126</v>
      </c>
      <c r="D135" s="27" t="s">
        <v>178</v>
      </c>
      <c r="E135" s="107">
        <v>5</v>
      </c>
      <c r="F135" s="27">
        <v>1</v>
      </c>
      <c r="G135" s="27">
        <v>1</v>
      </c>
      <c r="H135" s="44">
        <v>521.42857100000003</v>
      </c>
      <c r="I135" s="44">
        <f t="shared" si="5"/>
        <v>9.5890411037718136E-3</v>
      </c>
      <c r="J135" s="25"/>
      <c r="K135" s="66"/>
      <c r="L135" s="66"/>
      <c r="M135" s="13"/>
      <c r="N135" s="13"/>
    </row>
    <row r="136" spans="2:14" x14ac:dyDescent="0.3">
      <c r="B136" s="27"/>
      <c r="C136" s="27">
        <v>127</v>
      </c>
      <c r="D136" s="27" t="s">
        <v>6904</v>
      </c>
      <c r="E136" s="107">
        <v>5</v>
      </c>
      <c r="F136" s="27">
        <v>1</v>
      </c>
      <c r="G136" s="27">
        <v>1</v>
      </c>
      <c r="H136" s="44">
        <v>521.42857100000003</v>
      </c>
      <c r="I136" s="44">
        <f t="shared" si="5"/>
        <v>9.5890411037718136E-3</v>
      </c>
      <c r="J136" s="25"/>
      <c r="K136" s="66"/>
      <c r="L136" s="66"/>
      <c r="M136" s="13"/>
      <c r="N136" s="13"/>
    </row>
    <row r="137" spans="2:14" x14ac:dyDescent="0.3">
      <c r="B137" s="27"/>
      <c r="C137" s="27">
        <v>128</v>
      </c>
      <c r="D137" s="27" t="s">
        <v>6918</v>
      </c>
      <c r="E137" s="107">
        <v>6.5</v>
      </c>
      <c r="F137" s="27">
        <v>1</v>
      </c>
      <c r="G137" s="27">
        <v>3</v>
      </c>
      <c r="H137" s="44">
        <v>521.42857100000003</v>
      </c>
      <c r="I137" s="44">
        <f t="shared" si="5"/>
        <v>3.7397260304710071E-2</v>
      </c>
      <c r="J137" s="25"/>
      <c r="K137" s="66"/>
      <c r="L137" s="66"/>
      <c r="M137" s="13"/>
      <c r="N137" s="13"/>
    </row>
    <row r="138" spans="2:14" x14ac:dyDescent="0.3">
      <c r="B138" s="27"/>
      <c r="C138" s="27">
        <v>129</v>
      </c>
      <c r="D138" s="27" t="s">
        <v>6927</v>
      </c>
      <c r="E138" s="107">
        <v>15</v>
      </c>
      <c r="F138" s="27">
        <v>1</v>
      </c>
      <c r="G138" s="27">
        <v>1</v>
      </c>
      <c r="H138" s="44">
        <v>521.42857100000003</v>
      </c>
      <c r="I138" s="44">
        <f t="shared" si="5"/>
        <v>2.8767123311315441E-2</v>
      </c>
      <c r="J138" s="25"/>
      <c r="K138" s="66"/>
      <c r="L138" s="66"/>
      <c r="M138" s="13"/>
      <c r="N138" s="13"/>
    </row>
    <row r="139" spans="2:14" x14ac:dyDescent="0.3">
      <c r="B139" s="27"/>
      <c r="C139" s="27">
        <v>130</v>
      </c>
      <c r="D139" s="27" t="s">
        <v>6928</v>
      </c>
      <c r="E139" s="107">
        <v>15</v>
      </c>
      <c r="F139" s="27"/>
      <c r="G139" s="27">
        <v>1</v>
      </c>
      <c r="H139" s="44">
        <v>1042.857143</v>
      </c>
      <c r="I139" s="44">
        <f t="shared" si="5"/>
        <v>1.4383561641865265E-2</v>
      </c>
      <c r="J139" s="25"/>
      <c r="K139" s="66"/>
      <c r="L139" s="66"/>
      <c r="M139" s="13"/>
      <c r="N139" s="13"/>
    </row>
    <row r="140" spans="2:14" x14ac:dyDescent="0.3">
      <c r="B140" s="27"/>
      <c r="C140" s="27">
        <v>131</v>
      </c>
      <c r="D140" s="27" t="s">
        <v>1190</v>
      </c>
      <c r="E140" s="107">
        <v>8</v>
      </c>
      <c r="F140" s="27">
        <v>1</v>
      </c>
      <c r="G140" s="27">
        <v>2</v>
      </c>
      <c r="H140" s="44">
        <v>104.285714</v>
      </c>
      <c r="I140" s="44">
        <f t="shared" si="5"/>
        <v>0.1534246579545881</v>
      </c>
      <c r="J140" s="25"/>
      <c r="K140" s="66"/>
      <c r="L140" s="66"/>
      <c r="M140" s="13"/>
      <c r="N140" s="13"/>
    </row>
    <row r="141" spans="2:14" x14ac:dyDescent="0.3">
      <c r="B141" s="27"/>
      <c r="C141" s="27">
        <v>132</v>
      </c>
      <c r="D141" s="27" t="s">
        <v>6930</v>
      </c>
      <c r="E141" s="107">
        <v>3</v>
      </c>
      <c r="F141" s="27"/>
      <c r="G141" s="27">
        <v>1</v>
      </c>
      <c r="H141" s="44">
        <v>521.42857100000003</v>
      </c>
      <c r="I141" s="44">
        <f t="shared" si="5"/>
        <v>5.7534246622630882E-3</v>
      </c>
      <c r="J141" s="25"/>
      <c r="K141" s="66"/>
      <c r="L141" s="66"/>
      <c r="M141" s="13"/>
      <c r="N141" s="13"/>
    </row>
    <row r="142" spans="2:14" x14ac:dyDescent="0.3">
      <c r="B142" s="27"/>
      <c r="C142" s="27">
        <v>133</v>
      </c>
      <c r="D142" s="27" t="s">
        <v>97</v>
      </c>
      <c r="E142" s="107">
        <v>192.88</v>
      </c>
      <c r="F142" s="27"/>
      <c r="G142" s="27">
        <v>2</v>
      </c>
      <c r="H142" s="44">
        <v>521.42857100000003</v>
      </c>
      <c r="I142" s="44">
        <f t="shared" si="5"/>
        <v>0.73981369923820295</v>
      </c>
      <c r="J142" s="25"/>
      <c r="K142" s="66"/>
      <c r="L142" s="66"/>
      <c r="M142" s="13"/>
      <c r="N142" s="13"/>
    </row>
    <row r="143" spans="2:14" x14ac:dyDescent="0.3">
      <c r="B143" s="27"/>
      <c r="C143" s="27">
        <v>134</v>
      </c>
      <c r="D143" s="27" t="s">
        <v>103</v>
      </c>
      <c r="E143" s="107">
        <v>6</v>
      </c>
      <c r="F143" s="27">
        <v>1</v>
      </c>
      <c r="G143" s="27">
        <v>4</v>
      </c>
      <c r="H143" s="44">
        <v>208.57142899999999</v>
      </c>
      <c r="I143" s="44">
        <f t="shared" si="5"/>
        <v>0.11506849291424283</v>
      </c>
      <c r="J143" s="25"/>
      <c r="K143" s="66"/>
      <c r="L143" s="66"/>
      <c r="M143" s="13"/>
      <c r="N143" s="13"/>
    </row>
    <row r="144" spans="2:14" s="15" customFormat="1" x14ac:dyDescent="0.3">
      <c r="B144" s="27"/>
      <c r="C144" s="27">
        <v>135</v>
      </c>
      <c r="D144" s="27" t="s">
        <v>99</v>
      </c>
      <c r="E144" s="107">
        <v>250</v>
      </c>
      <c r="F144" s="27">
        <v>1</v>
      </c>
      <c r="G144" s="27">
        <v>1</v>
      </c>
      <c r="H144" s="44">
        <v>521.42857100000003</v>
      </c>
      <c r="I144" s="44">
        <f t="shared" si="5"/>
        <v>0.47945205518859069</v>
      </c>
      <c r="J144" s="25"/>
      <c r="K144" s="66"/>
      <c r="L144" s="66"/>
    </row>
    <row r="145" spans="2:14" s="15" customFormat="1" x14ac:dyDescent="0.3">
      <c r="B145" s="27"/>
      <c r="C145" s="27">
        <v>136</v>
      </c>
      <c r="D145" s="27" t="s">
        <v>100</v>
      </c>
      <c r="E145" s="107">
        <v>110</v>
      </c>
      <c r="F145" s="27"/>
      <c r="G145" s="27">
        <v>1</v>
      </c>
      <c r="H145" s="44">
        <v>521.42857100000003</v>
      </c>
      <c r="I145" s="44">
        <f t="shared" si="5"/>
        <v>0.21095890428297992</v>
      </c>
      <c r="J145" s="25"/>
      <c r="K145" s="66"/>
      <c r="L145" s="66"/>
    </row>
    <row r="146" spans="2:14" s="15" customFormat="1" x14ac:dyDescent="0.3">
      <c r="B146" s="27"/>
      <c r="C146" s="27">
        <v>137</v>
      </c>
      <c r="D146" s="27" t="s">
        <v>406</v>
      </c>
      <c r="E146" s="107">
        <v>97</v>
      </c>
      <c r="F146" s="27"/>
      <c r="G146" s="27">
        <v>1</v>
      </c>
      <c r="H146" s="44">
        <v>521.42857100000003</v>
      </c>
      <c r="I146" s="44">
        <f t="shared" si="5"/>
        <v>0.1860273974131732</v>
      </c>
      <c r="J146" s="25"/>
      <c r="K146" s="66"/>
      <c r="L146" s="66"/>
    </row>
    <row r="147" spans="2:14" s="15" customFormat="1" x14ac:dyDescent="0.3">
      <c r="B147" s="27"/>
      <c r="C147" s="27">
        <v>138</v>
      </c>
      <c r="D147" s="27" t="s">
        <v>1192</v>
      </c>
      <c r="E147" s="107">
        <v>18</v>
      </c>
      <c r="F147" s="27"/>
      <c r="G147" s="27">
        <v>1</v>
      </c>
      <c r="H147" s="44">
        <v>521.42857100000003</v>
      </c>
      <c r="I147" s="44">
        <f t="shared" si="5"/>
        <v>3.4520547973578529E-2</v>
      </c>
      <c r="J147" s="25"/>
      <c r="K147" s="66"/>
      <c r="L147" s="66"/>
    </row>
    <row r="148" spans="2:14" s="15" customFormat="1" x14ac:dyDescent="0.3">
      <c r="B148" s="27"/>
      <c r="C148" s="27">
        <v>139</v>
      </c>
      <c r="D148" s="27" t="s">
        <v>102</v>
      </c>
      <c r="E148" s="107">
        <v>30</v>
      </c>
      <c r="F148" s="27"/>
      <c r="G148" s="27">
        <v>1</v>
      </c>
      <c r="H148" s="44">
        <v>260.71428600000002</v>
      </c>
      <c r="I148" s="44">
        <f t="shared" si="5"/>
        <v>0.11506849302458247</v>
      </c>
      <c r="J148" s="25"/>
      <c r="K148" s="66"/>
      <c r="L148" s="66"/>
    </row>
    <row r="149" spans="2:14" s="15" customFormat="1" x14ac:dyDescent="0.3">
      <c r="B149" s="27"/>
      <c r="C149" s="27">
        <v>140</v>
      </c>
      <c r="D149" s="27" t="s">
        <v>6904</v>
      </c>
      <c r="E149" s="107">
        <v>5</v>
      </c>
      <c r="F149" s="27">
        <v>1</v>
      </c>
      <c r="G149" s="27">
        <v>1</v>
      </c>
      <c r="H149" s="44">
        <v>521.42857100000003</v>
      </c>
      <c r="I149" s="44">
        <f t="shared" si="5"/>
        <v>9.5890411037718136E-3</v>
      </c>
      <c r="J149" s="25"/>
      <c r="K149" s="66"/>
      <c r="L149" s="66"/>
    </row>
    <row r="150" spans="2:14" s="15" customFormat="1" x14ac:dyDescent="0.3">
      <c r="B150" s="27"/>
      <c r="C150" s="27">
        <v>141</v>
      </c>
      <c r="D150" s="27" t="s">
        <v>6918</v>
      </c>
      <c r="E150" s="107">
        <v>6.5</v>
      </c>
      <c r="F150" s="27">
        <v>1</v>
      </c>
      <c r="G150" s="27">
        <v>1</v>
      </c>
      <c r="H150" s="44">
        <v>521.42857100000003</v>
      </c>
      <c r="I150" s="44">
        <f t="shared" si="5"/>
        <v>1.2465753434903358E-2</v>
      </c>
      <c r="J150" s="25"/>
      <c r="K150" s="66"/>
      <c r="L150" s="66"/>
    </row>
    <row r="151" spans="2:14" x14ac:dyDescent="0.3">
      <c r="B151" s="27"/>
      <c r="C151" s="27">
        <v>142</v>
      </c>
      <c r="D151" s="27" t="s">
        <v>6927</v>
      </c>
      <c r="E151" s="107">
        <v>15</v>
      </c>
      <c r="F151" s="27">
        <v>1</v>
      </c>
      <c r="G151" s="27">
        <v>1</v>
      </c>
      <c r="H151" s="44">
        <v>521.42857100000003</v>
      </c>
      <c r="I151" s="44">
        <f t="shared" si="5"/>
        <v>2.8767123311315441E-2</v>
      </c>
      <c r="J151" s="25"/>
      <c r="K151" s="66"/>
      <c r="L151" s="66"/>
      <c r="M151" s="13"/>
      <c r="N151" s="13"/>
    </row>
    <row r="152" spans="2:14" x14ac:dyDescent="0.3">
      <c r="B152" s="27"/>
      <c r="C152" s="27">
        <v>143</v>
      </c>
      <c r="D152" s="27" t="s">
        <v>6928</v>
      </c>
      <c r="E152" s="107">
        <v>15</v>
      </c>
      <c r="F152" s="27"/>
      <c r="G152" s="27">
        <v>1</v>
      </c>
      <c r="H152" s="44">
        <v>1042.857143</v>
      </c>
      <c r="I152" s="44">
        <f t="shared" si="5"/>
        <v>1.4383561641865265E-2</v>
      </c>
      <c r="J152" s="25"/>
      <c r="K152" s="66"/>
      <c r="L152" s="66"/>
      <c r="M152" s="13"/>
      <c r="N152" s="13"/>
    </row>
    <row r="153" spans="2:14" x14ac:dyDescent="0.3">
      <c r="B153" s="27"/>
      <c r="C153" s="27">
        <v>144</v>
      </c>
      <c r="D153" s="27" t="s">
        <v>1190</v>
      </c>
      <c r="E153" s="107">
        <v>8</v>
      </c>
      <c r="F153" s="27">
        <v>1</v>
      </c>
      <c r="G153" s="27">
        <v>2</v>
      </c>
      <c r="H153" s="44">
        <v>104.285714</v>
      </c>
      <c r="I153" s="44">
        <f t="shared" si="5"/>
        <v>0.1534246579545881</v>
      </c>
      <c r="J153" s="25"/>
      <c r="K153" s="66"/>
      <c r="L153" s="66"/>
      <c r="M153" s="13"/>
      <c r="N153" s="13"/>
    </row>
    <row r="154" spans="2:14" x14ac:dyDescent="0.3">
      <c r="B154" s="27"/>
      <c r="C154" s="27">
        <v>145</v>
      </c>
      <c r="D154" s="27" t="s">
        <v>6930</v>
      </c>
      <c r="E154" s="107">
        <v>3</v>
      </c>
      <c r="F154" s="27"/>
      <c r="G154" s="27">
        <v>1</v>
      </c>
      <c r="H154" s="44">
        <v>521.42857100000003</v>
      </c>
      <c r="I154" s="44">
        <f t="shared" si="5"/>
        <v>5.7534246622630882E-3</v>
      </c>
      <c r="J154" s="25"/>
      <c r="K154" s="66"/>
      <c r="L154" s="66"/>
      <c r="M154" s="13"/>
      <c r="N154" s="13"/>
    </row>
    <row r="155" spans="2:14" x14ac:dyDescent="0.3">
      <c r="B155" s="27"/>
      <c r="C155" s="27">
        <v>146</v>
      </c>
      <c r="D155" s="27" t="s">
        <v>104</v>
      </c>
      <c r="E155" s="107">
        <v>174.95</v>
      </c>
      <c r="F155" s="27"/>
      <c r="G155" s="27">
        <v>1</v>
      </c>
      <c r="H155" s="44">
        <v>521.42857100000003</v>
      </c>
      <c r="I155" s="44">
        <f t="shared" si="5"/>
        <v>0.33552054822097577</v>
      </c>
      <c r="J155" s="25"/>
      <c r="K155" s="66"/>
      <c r="L155" s="66"/>
      <c r="M155" s="13"/>
      <c r="N155" s="13"/>
    </row>
    <row r="156" spans="2:14" x14ac:dyDescent="0.3">
      <c r="B156" s="27"/>
      <c r="C156" s="27">
        <v>147</v>
      </c>
      <c r="D156" s="27" t="s">
        <v>105</v>
      </c>
      <c r="E156" s="107">
        <v>9</v>
      </c>
      <c r="F156" s="27">
        <v>8</v>
      </c>
      <c r="G156" s="27">
        <v>1</v>
      </c>
      <c r="H156" s="44">
        <v>156.42857100000001</v>
      </c>
      <c r="I156" s="44">
        <f t="shared" si="5"/>
        <v>5.7534246732970536E-2</v>
      </c>
      <c r="J156" s="25"/>
      <c r="K156" s="66"/>
      <c r="L156" s="66"/>
      <c r="M156" s="13"/>
      <c r="N156" s="13"/>
    </row>
    <row r="157" spans="2:14" x14ac:dyDescent="0.3">
      <c r="B157" s="27"/>
      <c r="C157" s="27">
        <v>148</v>
      </c>
      <c r="D157" s="27" t="s">
        <v>106</v>
      </c>
      <c r="E157" s="107">
        <v>2.99</v>
      </c>
      <c r="F157" s="27">
        <v>0</v>
      </c>
      <c r="G157" s="27">
        <v>1</v>
      </c>
      <c r="H157" s="44">
        <v>156.42857100000001</v>
      </c>
      <c r="I157" s="44">
        <f t="shared" si="5"/>
        <v>1.9114155303509101E-2</v>
      </c>
      <c r="J157" s="25"/>
      <c r="K157" s="66"/>
      <c r="L157" s="66"/>
      <c r="M157" s="13"/>
      <c r="N157" s="13"/>
    </row>
    <row r="158" spans="2:14" x14ac:dyDescent="0.3">
      <c r="B158" s="27"/>
      <c r="C158" s="27">
        <v>149</v>
      </c>
      <c r="D158" s="27" t="s">
        <v>6918</v>
      </c>
      <c r="E158" s="107">
        <v>6.5</v>
      </c>
      <c r="F158" s="27">
        <v>1</v>
      </c>
      <c r="G158" s="27">
        <v>1</v>
      </c>
      <c r="H158" s="44">
        <v>521.42857100000003</v>
      </c>
      <c r="I158" s="44">
        <f t="shared" si="5"/>
        <v>1.2465753434903358E-2</v>
      </c>
      <c r="J158" s="25"/>
      <c r="K158" s="66"/>
      <c r="L158" s="66"/>
      <c r="M158" s="13"/>
      <c r="N158" s="13"/>
    </row>
    <row r="159" spans="2:14" x14ac:dyDescent="0.3">
      <c r="B159" s="27"/>
      <c r="C159" s="27">
        <v>150</v>
      </c>
      <c r="D159" s="27" t="s">
        <v>317</v>
      </c>
      <c r="E159" s="107">
        <v>23.99</v>
      </c>
      <c r="F159" s="27"/>
      <c r="G159" s="27">
        <v>1</v>
      </c>
      <c r="H159" s="44">
        <v>260.71428600000002</v>
      </c>
      <c r="I159" s="44">
        <f t="shared" si="5"/>
        <v>9.2016438255324434E-2</v>
      </c>
      <c r="J159" s="25"/>
      <c r="K159" s="66"/>
      <c r="L159" s="66"/>
      <c r="M159" s="13"/>
      <c r="N159" s="13"/>
    </row>
    <row r="160" spans="2:14" x14ac:dyDescent="0.3">
      <c r="B160" s="27"/>
      <c r="C160" s="27">
        <v>151</v>
      </c>
      <c r="D160" s="27" t="s">
        <v>107</v>
      </c>
      <c r="E160" s="107">
        <v>17</v>
      </c>
      <c r="F160" s="27">
        <v>12</v>
      </c>
      <c r="G160" s="27">
        <v>1</v>
      </c>
      <c r="H160" s="44">
        <v>260.71428600000002</v>
      </c>
      <c r="I160" s="44">
        <f t="shared" si="5"/>
        <v>6.5205479380596731E-2</v>
      </c>
      <c r="J160" s="25"/>
      <c r="K160" s="66"/>
      <c r="L160" s="66"/>
      <c r="M160" s="13"/>
      <c r="N160" s="13"/>
    </row>
    <row r="161" spans="2:14" x14ac:dyDescent="0.3">
      <c r="B161" s="27"/>
      <c r="C161" s="27">
        <v>152</v>
      </c>
      <c r="D161" s="27" t="s">
        <v>107</v>
      </c>
      <c r="E161" s="107">
        <v>7.2</v>
      </c>
      <c r="F161" s="27">
        <v>1</v>
      </c>
      <c r="G161" s="27">
        <v>6</v>
      </c>
      <c r="H161" s="44">
        <v>260.71428600000002</v>
      </c>
      <c r="I161" s="44">
        <f t="shared" si="5"/>
        <v>0.16569862995539877</v>
      </c>
      <c r="J161" s="25"/>
      <c r="K161" s="66"/>
      <c r="L161" s="66"/>
      <c r="M161" s="13"/>
      <c r="N161" s="13"/>
    </row>
    <row r="162" spans="2:14" x14ac:dyDescent="0.3">
      <c r="B162" s="27"/>
      <c r="C162" s="27">
        <v>153</v>
      </c>
      <c r="D162" s="27" t="s">
        <v>109</v>
      </c>
      <c r="E162" s="107">
        <v>7</v>
      </c>
      <c r="F162" s="27">
        <v>16</v>
      </c>
      <c r="G162" s="27">
        <v>1</v>
      </c>
      <c r="H162" s="44">
        <v>521.42857100000003</v>
      </c>
      <c r="I162" s="44">
        <f t="shared" si="5"/>
        <v>1.3424657545280539E-2</v>
      </c>
      <c r="J162" s="25"/>
      <c r="K162" s="66"/>
      <c r="L162" s="66"/>
      <c r="M162" s="13"/>
      <c r="N162" s="13"/>
    </row>
    <row r="163" spans="2:14" x14ac:dyDescent="0.3">
      <c r="B163" s="27"/>
      <c r="C163" s="27">
        <v>154</v>
      </c>
      <c r="D163" s="27" t="s">
        <v>318</v>
      </c>
      <c r="E163" s="107">
        <v>8</v>
      </c>
      <c r="F163" s="27">
        <v>2</v>
      </c>
      <c r="G163" s="27">
        <v>1</v>
      </c>
      <c r="H163" s="44">
        <v>521.42857100000003</v>
      </c>
      <c r="I163" s="44">
        <f t="shared" si="5"/>
        <v>1.5342465766034902E-2</v>
      </c>
      <c r="J163" s="25"/>
      <c r="K163" s="66"/>
      <c r="L163" s="66"/>
      <c r="M163" s="13"/>
      <c r="N163" s="13"/>
    </row>
    <row r="164" spans="2:14" x14ac:dyDescent="0.3">
      <c r="B164" s="27"/>
      <c r="C164" s="27">
        <v>155</v>
      </c>
      <c r="D164" s="27" t="s">
        <v>110</v>
      </c>
      <c r="E164" s="107">
        <v>4</v>
      </c>
      <c r="F164" s="27">
        <v>4</v>
      </c>
      <c r="G164" s="27">
        <v>1</v>
      </c>
      <c r="H164" s="44">
        <v>156.42857100000001</v>
      </c>
      <c r="I164" s="44">
        <f t="shared" si="5"/>
        <v>2.5570776325764683E-2</v>
      </c>
      <c r="J164" s="25"/>
      <c r="K164" s="66"/>
      <c r="L164" s="66"/>
      <c r="M164" s="13"/>
      <c r="N164" s="13"/>
    </row>
    <row r="165" spans="2:14" x14ac:dyDescent="0.3">
      <c r="B165" s="27"/>
      <c r="C165" s="27">
        <v>156</v>
      </c>
      <c r="D165" s="27" t="s">
        <v>1238</v>
      </c>
      <c r="E165" s="107">
        <v>8</v>
      </c>
      <c r="F165" s="27">
        <v>4</v>
      </c>
      <c r="G165" s="27">
        <v>1</v>
      </c>
      <c r="H165" s="44">
        <v>156.42857100000001</v>
      </c>
      <c r="I165" s="44">
        <f t="shared" si="5"/>
        <v>5.1141552651529365E-2</v>
      </c>
      <c r="J165" s="25"/>
      <c r="K165" s="66"/>
      <c r="L165" s="66"/>
      <c r="M165" s="13"/>
      <c r="N165" s="13"/>
    </row>
    <row r="166" spans="2:14" x14ac:dyDescent="0.3">
      <c r="B166" s="27"/>
      <c r="C166" s="27">
        <v>157</v>
      </c>
      <c r="D166" s="27" t="s">
        <v>111</v>
      </c>
      <c r="E166" s="107">
        <v>9</v>
      </c>
      <c r="F166" s="27">
        <v>4</v>
      </c>
      <c r="G166" s="27">
        <v>1</v>
      </c>
      <c r="H166" s="44">
        <v>156.42857100000001</v>
      </c>
      <c r="I166" s="44">
        <f t="shared" si="5"/>
        <v>5.7534246732970536E-2</v>
      </c>
      <c r="J166" s="25"/>
      <c r="K166" s="66"/>
      <c r="L166" s="66"/>
      <c r="M166" s="13"/>
      <c r="N166" s="13"/>
    </row>
    <row r="167" spans="2:14" x14ac:dyDescent="0.3">
      <c r="B167" s="27"/>
      <c r="C167" s="27">
        <v>158</v>
      </c>
      <c r="D167" s="27" t="s">
        <v>113</v>
      </c>
      <c r="E167" s="107">
        <v>49.99</v>
      </c>
      <c r="F167" s="27">
        <v>1</v>
      </c>
      <c r="G167" s="27">
        <v>1</v>
      </c>
      <c r="H167" s="44">
        <v>260.71428600000002</v>
      </c>
      <c r="I167" s="44">
        <f t="shared" si="5"/>
        <v>0.19174246554329594</v>
      </c>
      <c r="J167" s="25"/>
      <c r="K167" s="66"/>
      <c r="L167" s="66"/>
      <c r="M167" s="13"/>
      <c r="N167" s="13"/>
    </row>
    <row r="168" spans="2:14" x14ac:dyDescent="0.3">
      <c r="B168" s="27"/>
      <c r="C168" s="27">
        <v>159</v>
      </c>
      <c r="D168" s="27" t="s">
        <v>114</v>
      </c>
      <c r="E168" s="107">
        <v>0</v>
      </c>
      <c r="F168" s="27"/>
      <c r="G168" s="27"/>
      <c r="H168" s="44">
        <v>782.14</v>
      </c>
      <c r="I168" s="44">
        <f t="shared" si="5"/>
        <v>0</v>
      </c>
      <c r="J168" s="25"/>
      <c r="K168" s="66"/>
      <c r="L168" s="66"/>
      <c r="M168" s="13"/>
      <c r="N168" s="13"/>
    </row>
    <row r="169" spans="2:14" x14ac:dyDescent="0.3">
      <c r="B169" s="27"/>
      <c r="C169" s="27">
        <v>160</v>
      </c>
      <c r="D169" s="27" t="s">
        <v>115</v>
      </c>
      <c r="E169" s="107">
        <v>0</v>
      </c>
      <c r="F169" s="27"/>
      <c r="G169" s="27"/>
      <c r="H169" s="44">
        <v>521.42999999999995</v>
      </c>
      <c r="I169" s="44">
        <f t="shared" si="5"/>
        <v>0</v>
      </c>
      <c r="J169" s="25"/>
      <c r="K169" s="66"/>
      <c r="L169" s="66"/>
      <c r="M169" s="13"/>
      <c r="N169" s="13"/>
    </row>
    <row r="170" spans="2:14" x14ac:dyDescent="0.3">
      <c r="B170" s="27"/>
      <c r="C170" s="27">
        <v>161</v>
      </c>
      <c r="D170" s="27" t="s">
        <v>1239</v>
      </c>
      <c r="E170" s="107">
        <v>0</v>
      </c>
      <c r="F170" s="27"/>
      <c r="G170" s="27"/>
      <c r="H170" s="44">
        <v>260.70999999999998</v>
      </c>
      <c r="I170" s="44">
        <f t="shared" si="5"/>
        <v>0</v>
      </c>
      <c r="J170" s="25"/>
      <c r="K170" s="66"/>
      <c r="L170" s="66"/>
      <c r="M170" s="13"/>
      <c r="N170" s="13"/>
    </row>
    <row r="171" spans="2:14" x14ac:dyDescent="0.3">
      <c r="B171" s="27"/>
      <c r="C171" s="27">
        <v>162</v>
      </c>
      <c r="D171" s="27" t="s">
        <v>117</v>
      </c>
      <c r="E171" s="107">
        <v>7.29</v>
      </c>
      <c r="F171" s="27">
        <v>1</v>
      </c>
      <c r="G171" s="27">
        <v>1</v>
      </c>
      <c r="H171" s="44">
        <v>156.42857100000001</v>
      </c>
      <c r="I171" s="44">
        <f t="shared" ref="I171:I202" si="6">+(E171*G171)/H171</f>
        <v>4.6602739853706138E-2</v>
      </c>
      <c r="J171" s="25"/>
      <c r="K171" s="66"/>
      <c r="L171" s="66"/>
      <c r="M171" s="13"/>
      <c r="N171" s="13"/>
    </row>
    <row r="172" spans="2:14" x14ac:dyDescent="0.3">
      <c r="B172" s="27"/>
      <c r="C172" s="27">
        <v>163</v>
      </c>
      <c r="D172" s="27" t="s">
        <v>118</v>
      </c>
      <c r="E172" s="107">
        <v>9.99</v>
      </c>
      <c r="F172" s="27">
        <v>1</v>
      </c>
      <c r="G172" s="27">
        <v>1</v>
      </c>
      <c r="H172" s="44">
        <v>156.42857100000001</v>
      </c>
      <c r="I172" s="44">
        <f t="shared" si="6"/>
        <v>6.3863013873597302E-2</v>
      </c>
      <c r="J172" s="25"/>
      <c r="K172" s="66"/>
      <c r="L172" s="66"/>
      <c r="M172" s="13"/>
      <c r="N172" s="13"/>
    </row>
    <row r="173" spans="2:14" x14ac:dyDescent="0.3">
      <c r="B173" s="27"/>
      <c r="C173" s="27">
        <v>164</v>
      </c>
      <c r="D173" s="27" t="s">
        <v>1240</v>
      </c>
      <c r="E173" s="107">
        <v>32</v>
      </c>
      <c r="F173" s="27">
        <v>1</v>
      </c>
      <c r="G173" s="27">
        <v>1</v>
      </c>
      <c r="H173" s="44">
        <v>260.71428600000002</v>
      </c>
      <c r="I173" s="44">
        <f t="shared" si="6"/>
        <v>0.12273972589288797</v>
      </c>
      <c r="J173" s="25"/>
      <c r="K173" s="66"/>
      <c r="L173" s="66"/>
      <c r="M173" s="13"/>
      <c r="N173" s="13"/>
    </row>
    <row r="174" spans="2:14" x14ac:dyDescent="0.3">
      <c r="B174" s="27"/>
      <c r="C174" s="27">
        <v>165</v>
      </c>
      <c r="D174" s="27" t="s">
        <v>119</v>
      </c>
      <c r="E174" s="107">
        <v>59</v>
      </c>
      <c r="F174" s="27">
        <v>5</v>
      </c>
      <c r="G174" s="27">
        <v>1</v>
      </c>
      <c r="H174" s="44">
        <v>260.71428600000002</v>
      </c>
      <c r="I174" s="44">
        <f t="shared" si="6"/>
        <v>0.22630136961501218</v>
      </c>
      <c r="J174" s="25"/>
      <c r="K174" s="66"/>
      <c r="L174" s="66"/>
      <c r="M174" s="13"/>
      <c r="N174" s="13"/>
    </row>
    <row r="175" spans="2:14" x14ac:dyDescent="0.3">
      <c r="B175" s="27"/>
      <c r="C175" s="27">
        <v>166</v>
      </c>
      <c r="D175" s="27" t="s">
        <v>321</v>
      </c>
      <c r="E175" s="107">
        <v>0</v>
      </c>
      <c r="F175" s="27"/>
      <c r="G175" s="27">
        <v>0</v>
      </c>
      <c r="H175" s="44">
        <v>260.71428600000002</v>
      </c>
      <c r="I175" s="44">
        <f t="shared" si="6"/>
        <v>0</v>
      </c>
      <c r="J175" s="25"/>
      <c r="K175" s="66"/>
      <c r="L175" s="66"/>
      <c r="M175" s="13"/>
      <c r="N175" s="13"/>
    </row>
    <row r="176" spans="2:14" x14ac:dyDescent="0.3">
      <c r="B176" s="27"/>
      <c r="C176" s="27">
        <v>167</v>
      </c>
      <c r="D176" s="27" t="s">
        <v>120</v>
      </c>
      <c r="E176" s="107">
        <v>33</v>
      </c>
      <c r="F176" s="27">
        <v>16</v>
      </c>
      <c r="G176" s="27">
        <v>1</v>
      </c>
      <c r="H176" s="44">
        <v>782.14285700000005</v>
      </c>
      <c r="I176" s="44">
        <f t="shared" si="6"/>
        <v>4.2191780829624069E-2</v>
      </c>
      <c r="J176" s="25"/>
      <c r="K176" s="66"/>
      <c r="L176" s="66"/>
      <c r="M176" s="13"/>
      <c r="N176" s="13"/>
    </row>
    <row r="177" spans="2:14" x14ac:dyDescent="0.3">
      <c r="B177" s="27"/>
      <c r="C177" s="27">
        <v>168</v>
      </c>
      <c r="D177" s="27" t="s">
        <v>123</v>
      </c>
      <c r="E177" s="107">
        <v>5.25</v>
      </c>
      <c r="F177" s="27">
        <v>0</v>
      </c>
      <c r="G177" s="27">
        <v>1</v>
      </c>
      <c r="H177" s="44">
        <v>782.14285700000005</v>
      </c>
      <c r="I177" s="44">
        <f t="shared" si="6"/>
        <v>6.7123287683492835E-3</v>
      </c>
      <c r="J177" s="25"/>
      <c r="K177" s="66"/>
      <c r="L177" s="66"/>
      <c r="M177" s="13"/>
      <c r="N177" s="13"/>
    </row>
    <row r="178" spans="2:14" x14ac:dyDescent="0.3">
      <c r="B178" s="27"/>
      <c r="C178" s="27">
        <v>169</v>
      </c>
      <c r="D178" s="27" t="s">
        <v>1242</v>
      </c>
      <c r="E178" s="107">
        <v>3.6</v>
      </c>
      <c r="F178" s="27">
        <v>1</v>
      </c>
      <c r="G178" s="27">
        <v>1</v>
      </c>
      <c r="H178" s="44">
        <v>260.71428600000002</v>
      </c>
      <c r="I178" s="44">
        <f t="shared" si="6"/>
        <v>1.3808219162949897E-2</v>
      </c>
      <c r="J178" s="25"/>
      <c r="K178" s="66"/>
      <c r="L178" s="66"/>
      <c r="M178" s="13"/>
      <c r="N178" s="13"/>
    </row>
    <row r="179" spans="2:14" x14ac:dyDescent="0.3">
      <c r="B179" s="27"/>
      <c r="C179" s="27">
        <v>170</v>
      </c>
      <c r="D179" s="27" t="s">
        <v>1866</v>
      </c>
      <c r="E179" s="107">
        <v>3.49</v>
      </c>
      <c r="F179" s="27"/>
      <c r="G179" s="27">
        <v>1</v>
      </c>
      <c r="H179" s="44">
        <v>260.71428600000002</v>
      </c>
      <c r="I179" s="44">
        <f t="shared" si="6"/>
        <v>1.3386301355193095E-2</v>
      </c>
      <c r="J179" s="25"/>
      <c r="K179" s="66"/>
      <c r="L179" s="66"/>
      <c r="N179" s="13"/>
    </row>
    <row r="180" spans="2:14" x14ac:dyDescent="0.3">
      <c r="B180" s="27"/>
      <c r="C180" s="27">
        <v>171</v>
      </c>
      <c r="D180" s="27" t="s">
        <v>555</v>
      </c>
      <c r="E180" s="107">
        <v>3</v>
      </c>
      <c r="F180" s="27">
        <v>1</v>
      </c>
      <c r="G180" s="27">
        <v>1</v>
      </c>
      <c r="H180" s="44">
        <v>260.71428600000002</v>
      </c>
      <c r="I180" s="44">
        <f t="shared" si="6"/>
        <v>1.1506849302458247E-2</v>
      </c>
      <c r="J180" s="25"/>
      <c r="K180" s="66"/>
      <c r="L180" s="66"/>
      <c r="N180" s="13"/>
    </row>
    <row r="181" spans="2:14" x14ac:dyDescent="0.3">
      <c r="B181" s="27"/>
      <c r="C181" s="27">
        <v>172</v>
      </c>
      <c r="D181" s="27" t="s">
        <v>322</v>
      </c>
      <c r="E181" s="107">
        <v>5</v>
      </c>
      <c r="F181" s="27"/>
      <c r="G181" s="27">
        <v>1</v>
      </c>
      <c r="H181" s="44">
        <v>260.71428600000002</v>
      </c>
      <c r="I181" s="44">
        <f t="shared" si="6"/>
        <v>1.9178082170763746E-2</v>
      </c>
      <c r="J181" s="25"/>
      <c r="K181" s="66"/>
      <c r="L181" s="66"/>
      <c r="N181" s="13"/>
    </row>
    <row r="182" spans="2:14" x14ac:dyDescent="0.3">
      <c r="B182" s="27"/>
      <c r="C182" s="27">
        <v>173</v>
      </c>
      <c r="D182" s="27" t="s">
        <v>1867</v>
      </c>
      <c r="E182" s="107">
        <v>5</v>
      </c>
      <c r="F182" s="27"/>
      <c r="G182" s="27">
        <v>1</v>
      </c>
      <c r="H182" s="44">
        <v>521.42857100000003</v>
      </c>
      <c r="I182" s="44">
        <f t="shared" si="6"/>
        <v>9.5890411037718136E-3</v>
      </c>
      <c r="J182" s="25"/>
      <c r="K182" s="66"/>
      <c r="L182" s="66"/>
      <c r="N182" s="13"/>
    </row>
    <row r="183" spans="2:14" x14ac:dyDescent="0.3">
      <c r="B183" s="27"/>
      <c r="C183" s="27">
        <v>174</v>
      </c>
      <c r="D183" s="27" t="s">
        <v>271</v>
      </c>
      <c r="E183" s="107">
        <v>8.99</v>
      </c>
      <c r="F183" s="27">
        <v>1</v>
      </c>
      <c r="G183" s="27">
        <v>1</v>
      </c>
      <c r="H183" s="44">
        <v>521.42857100000003</v>
      </c>
      <c r="I183" s="44">
        <f t="shared" si="6"/>
        <v>1.7241095904581723E-2</v>
      </c>
      <c r="J183" s="25"/>
      <c r="K183" s="66"/>
      <c r="L183" s="66"/>
      <c r="M183" s="13"/>
      <c r="N183" s="13"/>
    </row>
    <row r="184" spans="2:14" x14ac:dyDescent="0.3">
      <c r="B184" s="27"/>
      <c r="C184" s="27">
        <v>175</v>
      </c>
      <c r="D184" s="27" t="s">
        <v>121</v>
      </c>
      <c r="E184" s="107">
        <v>4</v>
      </c>
      <c r="F184" s="27">
        <v>1</v>
      </c>
      <c r="G184" s="27">
        <v>1</v>
      </c>
      <c r="H184" s="44">
        <v>521.42857100000003</v>
      </c>
      <c r="I184" s="44">
        <f t="shared" si="6"/>
        <v>7.6712328830174509E-3</v>
      </c>
      <c r="J184" s="25"/>
      <c r="K184" s="66"/>
      <c r="L184" s="66"/>
      <c r="M184" s="13"/>
      <c r="N184" s="13"/>
    </row>
    <row r="185" spans="2:14" x14ac:dyDescent="0.3">
      <c r="B185" s="27"/>
      <c r="C185" s="27">
        <v>176</v>
      </c>
      <c r="D185" s="27" t="s">
        <v>327</v>
      </c>
      <c r="E185" s="107">
        <v>1.2</v>
      </c>
      <c r="F185" s="27">
        <v>1</v>
      </c>
      <c r="G185" s="27">
        <v>1</v>
      </c>
      <c r="H185" s="44">
        <v>260.71428600000002</v>
      </c>
      <c r="I185" s="44">
        <f t="shared" si="6"/>
        <v>4.6027397209832989E-3</v>
      </c>
      <c r="J185" s="25"/>
      <c r="K185" s="66"/>
      <c r="L185" s="66"/>
      <c r="M185" s="13"/>
      <c r="N185" s="13"/>
    </row>
    <row r="186" spans="2:14" x14ac:dyDescent="0.3">
      <c r="B186" s="27"/>
      <c r="C186" s="27">
        <v>177</v>
      </c>
      <c r="D186" s="27" t="s">
        <v>122</v>
      </c>
      <c r="E186" s="107">
        <v>22</v>
      </c>
      <c r="F186" s="27">
        <v>2</v>
      </c>
      <c r="G186" s="27">
        <v>1</v>
      </c>
      <c r="H186" s="44">
        <v>521.42857100000003</v>
      </c>
      <c r="I186" s="44">
        <f t="shared" si="6"/>
        <v>4.219178085659598E-2</v>
      </c>
      <c r="J186" s="25"/>
      <c r="K186" s="66"/>
      <c r="L186" s="66"/>
      <c r="M186" s="13"/>
      <c r="N186" s="13"/>
    </row>
    <row r="187" spans="2:14" x14ac:dyDescent="0.3">
      <c r="B187" s="27"/>
      <c r="C187" s="27">
        <v>178</v>
      </c>
      <c r="D187" s="27" t="s">
        <v>124</v>
      </c>
      <c r="E187" s="107">
        <v>26</v>
      </c>
      <c r="F187" s="27">
        <v>9</v>
      </c>
      <c r="G187" s="27">
        <v>1</v>
      </c>
      <c r="H187" s="44">
        <v>260.71428600000002</v>
      </c>
      <c r="I187" s="44">
        <f t="shared" si="6"/>
        <v>9.9726027287971475E-2</v>
      </c>
      <c r="J187" s="25"/>
      <c r="K187" s="66"/>
      <c r="L187" s="66"/>
      <c r="M187" s="13"/>
      <c r="N187" s="13"/>
    </row>
    <row r="188" spans="2:14" x14ac:dyDescent="0.3">
      <c r="B188" s="27"/>
      <c r="C188" s="27">
        <v>179</v>
      </c>
      <c r="D188" s="27" t="s">
        <v>126</v>
      </c>
      <c r="E188" s="107">
        <v>6.5</v>
      </c>
      <c r="F188" s="27">
        <v>1</v>
      </c>
      <c r="G188" s="27">
        <v>1</v>
      </c>
      <c r="H188" s="44">
        <v>782.14285700000005</v>
      </c>
      <c r="I188" s="44">
        <f t="shared" si="6"/>
        <v>8.3105022846229216E-3</v>
      </c>
      <c r="J188" s="25"/>
      <c r="K188" s="66"/>
      <c r="L188" s="66"/>
      <c r="M188" s="13"/>
      <c r="N188" s="13"/>
    </row>
    <row r="189" spans="2:14" x14ac:dyDescent="0.3">
      <c r="B189" s="27"/>
      <c r="C189" s="27">
        <v>180</v>
      </c>
      <c r="D189" s="27" t="s">
        <v>127</v>
      </c>
      <c r="E189" s="107">
        <v>2</v>
      </c>
      <c r="F189" s="27">
        <v>1</v>
      </c>
      <c r="G189" s="27">
        <v>1</v>
      </c>
      <c r="H189" s="44">
        <v>260.71428600000002</v>
      </c>
      <c r="I189" s="44">
        <f t="shared" si="6"/>
        <v>7.6712328683054979E-3</v>
      </c>
      <c r="J189" s="25"/>
      <c r="K189" s="66"/>
      <c r="L189" s="66"/>
      <c r="M189" s="13"/>
      <c r="N189" s="13"/>
    </row>
    <row r="190" spans="2:14" x14ac:dyDescent="0.3">
      <c r="B190" s="27"/>
      <c r="C190" s="27">
        <v>181</v>
      </c>
      <c r="D190" s="27" t="s">
        <v>125</v>
      </c>
      <c r="E190" s="107">
        <v>3.5</v>
      </c>
      <c r="F190" s="27"/>
      <c r="G190" s="27">
        <v>1</v>
      </c>
      <c r="H190" s="44">
        <v>52.142856999999999</v>
      </c>
      <c r="I190" s="44">
        <f t="shared" si="6"/>
        <v>6.7123287855132302E-2</v>
      </c>
      <c r="J190" s="25"/>
      <c r="K190" s="66"/>
      <c r="L190" s="66"/>
      <c r="M190" s="13"/>
      <c r="N190" s="13"/>
    </row>
    <row r="191" spans="2:14" x14ac:dyDescent="0.3">
      <c r="B191" s="27"/>
      <c r="C191" s="27">
        <v>182</v>
      </c>
      <c r="D191" s="27" t="s">
        <v>129</v>
      </c>
      <c r="E191" s="107">
        <v>2</v>
      </c>
      <c r="F191" s="27"/>
      <c r="G191" s="27"/>
      <c r="H191" s="44">
        <v>521.42857100000003</v>
      </c>
      <c r="I191" s="44">
        <f t="shared" si="6"/>
        <v>0</v>
      </c>
      <c r="J191" s="25"/>
      <c r="K191" s="66"/>
      <c r="L191" s="66"/>
      <c r="M191" s="13"/>
      <c r="N191" s="13"/>
    </row>
    <row r="192" spans="2:14" x14ac:dyDescent="0.3">
      <c r="B192" s="27"/>
      <c r="C192" s="27">
        <v>183</v>
      </c>
      <c r="D192" s="27" t="s">
        <v>128</v>
      </c>
      <c r="E192" s="107">
        <v>10</v>
      </c>
      <c r="F192" s="27">
        <v>1</v>
      </c>
      <c r="G192" s="27">
        <v>1</v>
      </c>
      <c r="H192" s="44">
        <v>521.42857100000003</v>
      </c>
      <c r="I192" s="44">
        <f t="shared" si="6"/>
        <v>1.9178082207543627E-2</v>
      </c>
      <c r="J192" s="25"/>
      <c r="K192" s="66"/>
      <c r="L192" s="66"/>
      <c r="M192" s="13"/>
      <c r="N192" s="13"/>
    </row>
    <row r="193" spans="2:14" x14ac:dyDescent="0.3">
      <c r="B193" s="27"/>
      <c r="C193" s="27">
        <v>184</v>
      </c>
      <c r="D193" s="27" t="s">
        <v>131</v>
      </c>
      <c r="E193" s="107">
        <v>20</v>
      </c>
      <c r="F193" s="27">
        <v>3</v>
      </c>
      <c r="G193" s="27">
        <v>1</v>
      </c>
      <c r="H193" s="44">
        <v>156.42857100000001</v>
      </c>
      <c r="I193" s="44">
        <f t="shared" si="6"/>
        <v>0.12785388162882341</v>
      </c>
      <c r="J193" s="25"/>
      <c r="K193" s="66"/>
      <c r="L193" s="66"/>
      <c r="M193" s="13"/>
      <c r="N193" s="13"/>
    </row>
    <row r="194" spans="2:14" x14ac:dyDescent="0.3">
      <c r="B194" s="27"/>
      <c r="C194" s="27">
        <v>185</v>
      </c>
      <c r="D194" s="27" t="s">
        <v>1244</v>
      </c>
      <c r="E194" s="107">
        <v>5.99</v>
      </c>
      <c r="F194" s="27"/>
      <c r="G194" s="27">
        <v>1</v>
      </c>
      <c r="H194" s="44">
        <v>260.71428600000002</v>
      </c>
      <c r="I194" s="44">
        <f t="shared" si="6"/>
        <v>2.2975342440574968E-2</v>
      </c>
      <c r="J194" s="25"/>
      <c r="K194" s="66"/>
      <c r="L194" s="66"/>
      <c r="M194" s="13"/>
      <c r="N194" s="13"/>
    </row>
    <row r="195" spans="2:14" x14ac:dyDescent="0.3">
      <c r="B195" s="27"/>
      <c r="C195" s="27">
        <v>186</v>
      </c>
      <c r="D195" s="27" t="s">
        <v>1868</v>
      </c>
      <c r="E195" s="107">
        <v>1.2</v>
      </c>
      <c r="F195" s="27">
        <v>9</v>
      </c>
      <c r="G195" s="27">
        <v>1</v>
      </c>
      <c r="H195" s="44">
        <v>260.71428600000002</v>
      </c>
      <c r="I195" s="44">
        <f t="shared" si="6"/>
        <v>4.6027397209832989E-3</v>
      </c>
      <c r="J195" s="25"/>
      <c r="K195" s="66"/>
      <c r="L195" s="66"/>
      <c r="M195" s="13"/>
      <c r="N195" s="13"/>
    </row>
    <row r="196" spans="2:14" x14ac:dyDescent="0.3">
      <c r="B196" s="27"/>
      <c r="C196" s="27">
        <v>187</v>
      </c>
      <c r="D196" s="27" t="s">
        <v>1869</v>
      </c>
      <c r="E196" s="107">
        <v>1.2</v>
      </c>
      <c r="F196" s="27">
        <v>1</v>
      </c>
      <c r="G196" s="27">
        <v>2</v>
      </c>
      <c r="H196" s="44">
        <v>52.142856999999999</v>
      </c>
      <c r="I196" s="44">
        <f t="shared" si="6"/>
        <v>4.6027397386376429E-2</v>
      </c>
      <c r="J196" s="25"/>
      <c r="K196" s="66"/>
      <c r="L196" s="66"/>
      <c r="M196" s="13"/>
      <c r="N196" s="13"/>
    </row>
    <row r="197" spans="2:14" x14ac:dyDescent="0.3">
      <c r="B197" s="27"/>
      <c r="C197" s="27">
        <v>188</v>
      </c>
      <c r="D197" s="27" t="s">
        <v>1306</v>
      </c>
      <c r="E197" s="107">
        <v>1.2</v>
      </c>
      <c r="F197" s="27">
        <v>12</v>
      </c>
      <c r="G197" s="27">
        <v>1</v>
      </c>
      <c r="H197" s="44">
        <v>52.142856999999999</v>
      </c>
      <c r="I197" s="44">
        <f t="shared" si="6"/>
        <v>2.3013698693188214E-2</v>
      </c>
      <c r="J197" s="25"/>
      <c r="K197" s="66"/>
      <c r="L197" s="66"/>
      <c r="M197" s="13"/>
      <c r="N197" s="13"/>
    </row>
    <row r="198" spans="2:14" x14ac:dyDescent="0.3">
      <c r="B198" s="27"/>
      <c r="C198" s="27">
        <v>189</v>
      </c>
      <c r="D198" s="27" t="s">
        <v>1306</v>
      </c>
      <c r="E198" s="107">
        <v>1.2</v>
      </c>
      <c r="F198" s="27">
        <v>8</v>
      </c>
      <c r="G198" s="27">
        <v>1</v>
      </c>
      <c r="H198" s="44">
        <v>52.142856999999999</v>
      </c>
      <c r="I198" s="44">
        <f t="shared" si="6"/>
        <v>2.3013698693188214E-2</v>
      </c>
      <c r="J198" s="25"/>
      <c r="K198" s="66"/>
      <c r="L198" s="66"/>
      <c r="M198" s="13"/>
      <c r="N198" s="13"/>
    </row>
    <row r="199" spans="2:14" x14ac:dyDescent="0.3">
      <c r="B199" s="27"/>
      <c r="C199" s="27">
        <v>190</v>
      </c>
      <c r="D199" s="27" t="s">
        <v>134</v>
      </c>
      <c r="E199" s="107">
        <v>11.98</v>
      </c>
      <c r="F199" s="27">
        <v>1</v>
      </c>
      <c r="G199" s="27">
        <v>1</v>
      </c>
      <c r="H199" s="44">
        <v>260.71428600000002</v>
      </c>
      <c r="I199" s="44">
        <f t="shared" si="6"/>
        <v>4.5950684881149936E-2</v>
      </c>
      <c r="J199" s="25"/>
      <c r="K199" s="66"/>
      <c r="L199" s="66"/>
      <c r="M199" s="13"/>
      <c r="N199" s="13"/>
    </row>
    <row r="200" spans="2:14" x14ac:dyDescent="0.3">
      <c r="B200" s="27"/>
      <c r="C200" s="27">
        <v>191</v>
      </c>
      <c r="D200" s="27" t="s">
        <v>158</v>
      </c>
      <c r="E200" s="107">
        <v>1.58</v>
      </c>
      <c r="F200" s="27">
        <v>25</v>
      </c>
      <c r="G200" s="27">
        <v>1</v>
      </c>
      <c r="H200" s="44">
        <v>8.3000000000000007</v>
      </c>
      <c r="I200" s="44">
        <f t="shared" si="6"/>
        <v>0.19036144578313252</v>
      </c>
      <c r="J200" s="25"/>
      <c r="K200" s="66"/>
      <c r="L200" s="66"/>
      <c r="M200" s="13"/>
      <c r="N200" s="13"/>
    </row>
    <row r="201" spans="2:14" x14ac:dyDescent="0.3">
      <c r="B201" s="27"/>
      <c r="C201" s="27">
        <v>192</v>
      </c>
      <c r="D201" s="27" t="s">
        <v>133</v>
      </c>
      <c r="E201" s="107">
        <v>3</v>
      </c>
      <c r="F201" s="27">
        <v>1</v>
      </c>
      <c r="G201" s="27">
        <v>2</v>
      </c>
      <c r="H201" s="44">
        <v>260.71428600000002</v>
      </c>
      <c r="I201" s="44">
        <f t="shared" si="6"/>
        <v>2.3013698604916494E-2</v>
      </c>
      <c r="J201" s="25"/>
      <c r="K201" s="66"/>
      <c r="L201" s="66"/>
      <c r="M201" s="13"/>
      <c r="N201" s="13"/>
    </row>
    <row r="202" spans="2:14" x14ac:dyDescent="0.3">
      <c r="B202" s="27"/>
      <c r="C202" s="27">
        <v>193</v>
      </c>
      <c r="D202" s="27" t="s">
        <v>1307</v>
      </c>
      <c r="E202" s="107">
        <v>3</v>
      </c>
      <c r="F202" s="27">
        <v>1</v>
      </c>
      <c r="G202" s="27">
        <v>1</v>
      </c>
      <c r="H202" s="44">
        <v>260.71428600000002</v>
      </c>
      <c r="I202" s="44">
        <f t="shared" si="6"/>
        <v>1.1506849302458247E-2</v>
      </c>
      <c r="J202" s="25"/>
      <c r="K202" s="66"/>
      <c r="L202" s="66"/>
      <c r="M202" s="13"/>
      <c r="N202" s="13"/>
    </row>
    <row r="203" spans="2:14" x14ac:dyDescent="0.3">
      <c r="B203" s="27"/>
      <c r="C203" s="27">
        <v>194</v>
      </c>
      <c r="D203" s="27" t="s">
        <v>136</v>
      </c>
      <c r="E203" s="107">
        <v>9</v>
      </c>
      <c r="F203" s="27">
        <v>1</v>
      </c>
      <c r="G203" s="27">
        <v>1</v>
      </c>
      <c r="H203" s="44">
        <v>260.71428600000002</v>
      </c>
      <c r="I203" s="44">
        <f t="shared" ref="I203:I234" si="7">+(E203*G203)/H203</f>
        <v>3.4520547907374736E-2</v>
      </c>
      <c r="J203" s="25"/>
      <c r="K203" s="66"/>
      <c r="L203" s="66"/>
      <c r="M203" s="13"/>
      <c r="N203" s="13"/>
    </row>
    <row r="204" spans="2:14" x14ac:dyDescent="0.3">
      <c r="B204" s="27"/>
      <c r="C204" s="27">
        <v>195</v>
      </c>
      <c r="D204" s="27" t="s">
        <v>556</v>
      </c>
      <c r="E204" s="107">
        <v>2.2000000000000002</v>
      </c>
      <c r="F204" s="27">
        <v>1</v>
      </c>
      <c r="G204" s="27">
        <v>1</v>
      </c>
      <c r="H204" s="44">
        <v>10.5</v>
      </c>
      <c r="I204" s="44">
        <f t="shared" si="7"/>
        <v>0.20952380952380953</v>
      </c>
      <c r="J204" s="25"/>
      <c r="K204" s="66"/>
      <c r="L204" s="66"/>
      <c r="M204" s="13"/>
      <c r="N204" s="13"/>
    </row>
    <row r="205" spans="2:14" x14ac:dyDescent="0.3">
      <c r="B205" s="27"/>
      <c r="C205" s="27">
        <v>196</v>
      </c>
      <c r="D205" s="27" t="s">
        <v>1308</v>
      </c>
      <c r="E205" s="107">
        <v>1.36</v>
      </c>
      <c r="F205" s="27">
        <v>1</v>
      </c>
      <c r="G205" s="27">
        <v>1</v>
      </c>
      <c r="H205" s="44">
        <v>10.1</v>
      </c>
      <c r="I205" s="44">
        <f t="shared" si="7"/>
        <v>0.13465346534653466</v>
      </c>
      <c r="J205" s="25"/>
      <c r="K205" s="66"/>
      <c r="L205" s="66"/>
      <c r="M205" s="13"/>
      <c r="N205" s="13"/>
    </row>
    <row r="206" spans="2:14" x14ac:dyDescent="0.3">
      <c r="B206" s="27"/>
      <c r="C206" s="27">
        <v>197</v>
      </c>
      <c r="D206" s="27" t="s">
        <v>139</v>
      </c>
      <c r="E206" s="107">
        <v>19.989999999999998</v>
      </c>
      <c r="F206" s="27">
        <v>1</v>
      </c>
      <c r="G206" s="27">
        <v>1</v>
      </c>
      <c r="H206" s="44">
        <v>260.71428600000002</v>
      </c>
      <c r="I206" s="44">
        <f t="shared" si="7"/>
        <v>7.667397251871344E-2</v>
      </c>
      <c r="J206" s="25"/>
      <c r="K206" s="66"/>
      <c r="L206" s="66"/>
      <c r="M206" s="13"/>
      <c r="N206" s="13"/>
    </row>
    <row r="207" spans="2:14" x14ac:dyDescent="0.3">
      <c r="B207" s="27"/>
      <c r="C207" s="27">
        <v>198</v>
      </c>
      <c r="D207" s="27" t="s">
        <v>140</v>
      </c>
      <c r="E207" s="107">
        <v>30</v>
      </c>
      <c r="F207" s="27">
        <v>1</v>
      </c>
      <c r="G207" s="27">
        <v>1</v>
      </c>
      <c r="H207" s="44">
        <v>1042.857143</v>
      </c>
      <c r="I207" s="44">
        <f t="shared" si="7"/>
        <v>2.8767123283730531E-2</v>
      </c>
      <c r="J207" s="25"/>
      <c r="K207" s="66"/>
      <c r="L207" s="66"/>
      <c r="M207" s="13"/>
      <c r="N207" s="13"/>
    </row>
    <row r="208" spans="2:14" x14ac:dyDescent="0.3">
      <c r="B208" s="27"/>
      <c r="C208" s="27">
        <v>199</v>
      </c>
      <c r="D208" s="27" t="s">
        <v>1309</v>
      </c>
      <c r="E208" s="107">
        <v>8</v>
      </c>
      <c r="F208" s="27">
        <v>1</v>
      </c>
      <c r="G208" s="27">
        <v>1</v>
      </c>
      <c r="H208" s="44">
        <v>156.42857100000001</v>
      </c>
      <c r="I208" s="44">
        <f t="shared" si="7"/>
        <v>5.1141552651529365E-2</v>
      </c>
      <c r="J208" s="25"/>
      <c r="K208" s="66"/>
      <c r="L208" s="66"/>
      <c r="M208" s="13"/>
      <c r="N208" s="13"/>
    </row>
    <row r="209" spans="2:14" x14ac:dyDescent="0.3">
      <c r="B209" s="27"/>
      <c r="C209" s="27">
        <v>200</v>
      </c>
      <c r="D209" s="27" t="s">
        <v>1870</v>
      </c>
      <c r="E209" s="107">
        <v>10</v>
      </c>
      <c r="F209" s="27">
        <v>1</v>
      </c>
      <c r="G209" s="27">
        <v>1</v>
      </c>
      <c r="H209" s="44">
        <v>1042.857143</v>
      </c>
      <c r="I209" s="44">
        <f t="shared" si="7"/>
        <v>9.5890410945768442E-3</v>
      </c>
      <c r="J209" s="25"/>
      <c r="K209" s="66"/>
      <c r="L209" s="66"/>
      <c r="M209" s="13"/>
      <c r="N209" s="13"/>
    </row>
    <row r="210" spans="2:14" x14ac:dyDescent="0.3">
      <c r="B210" s="27"/>
      <c r="C210" s="27">
        <v>201</v>
      </c>
      <c r="D210" s="27" t="s">
        <v>1310</v>
      </c>
      <c r="E210" s="107">
        <v>3.49</v>
      </c>
      <c r="F210" s="27">
        <v>3</v>
      </c>
      <c r="G210" s="27">
        <v>1</v>
      </c>
      <c r="H210" s="44">
        <v>1042.857143</v>
      </c>
      <c r="I210" s="44">
        <f t="shared" si="7"/>
        <v>3.3465753420073188E-3</v>
      </c>
      <c r="J210" s="25"/>
      <c r="K210" s="66"/>
      <c r="L210" s="66"/>
      <c r="M210" s="13"/>
      <c r="N210" s="13"/>
    </row>
    <row r="211" spans="2:14" x14ac:dyDescent="0.3">
      <c r="B211" s="27"/>
      <c r="C211" s="27">
        <v>202</v>
      </c>
      <c r="D211" s="27" t="s">
        <v>142</v>
      </c>
      <c r="E211" s="107">
        <v>7.49</v>
      </c>
      <c r="F211" s="27">
        <v>1</v>
      </c>
      <c r="G211" s="27">
        <v>1</v>
      </c>
      <c r="H211" s="44">
        <v>260.71428600000002</v>
      </c>
      <c r="I211" s="44">
        <f t="shared" si="7"/>
        <v>2.8728767091804091E-2</v>
      </c>
      <c r="J211" s="25"/>
      <c r="K211" s="66"/>
      <c r="L211" s="66"/>
      <c r="M211" s="13"/>
      <c r="N211" s="13"/>
    </row>
    <row r="212" spans="2:14" x14ac:dyDescent="0.3">
      <c r="B212" s="27"/>
      <c r="C212" s="27">
        <v>203</v>
      </c>
      <c r="D212" s="27" t="s">
        <v>143</v>
      </c>
      <c r="E212" s="107">
        <v>7.91</v>
      </c>
      <c r="F212" s="27">
        <v>1</v>
      </c>
      <c r="G212" s="27">
        <v>1</v>
      </c>
      <c r="H212" s="44">
        <v>26.071428999999998</v>
      </c>
      <c r="I212" s="44">
        <f t="shared" si="7"/>
        <v>0.30339725528662048</v>
      </c>
      <c r="J212" s="25"/>
      <c r="K212" s="66"/>
      <c r="L212" s="66"/>
      <c r="M212" s="13"/>
      <c r="N212" s="13"/>
    </row>
    <row r="213" spans="2:14" x14ac:dyDescent="0.3">
      <c r="B213" s="27"/>
      <c r="C213" s="27">
        <v>204</v>
      </c>
      <c r="D213" s="27" t="s">
        <v>144</v>
      </c>
      <c r="E213" s="107">
        <v>5.8</v>
      </c>
      <c r="F213" s="27">
        <v>1</v>
      </c>
      <c r="G213" s="27">
        <v>1</v>
      </c>
      <c r="H213" s="44">
        <v>260.71428600000002</v>
      </c>
      <c r="I213" s="44">
        <f t="shared" si="7"/>
        <v>2.2246575318085944E-2</v>
      </c>
      <c r="J213" s="25"/>
      <c r="K213" s="66"/>
      <c r="L213" s="66"/>
      <c r="M213" s="13"/>
      <c r="N213" s="13"/>
    </row>
    <row r="214" spans="2:14" x14ac:dyDescent="0.3">
      <c r="B214" s="27"/>
      <c r="C214" s="27">
        <v>205</v>
      </c>
      <c r="D214" s="27" t="s">
        <v>1871</v>
      </c>
      <c r="E214" s="107">
        <v>69.989999999999995</v>
      </c>
      <c r="F214" s="27">
        <v>1</v>
      </c>
      <c r="G214" s="27">
        <v>1</v>
      </c>
      <c r="H214" s="44">
        <v>260.71428600000002</v>
      </c>
      <c r="I214" s="44">
        <f t="shared" si="7"/>
        <v>0.26845479422635088</v>
      </c>
      <c r="J214" s="25"/>
      <c r="K214" s="66"/>
      <c r="L214" s="66"/>
      <c r="M214" s="13"/>
      <c r="N214" s="13"/>
    </row>
    <row r="215" spans="2:14" x14ac:dyDescent="0.3">
      <c r="B215" s="27"/>
      <c r="C215" s="27">
        <v>206</v>
      </c>
      <c r="D215" s="27" t="s">
        <v>146</v>
      </c>
      <c r="E215" s="107">
        <v>1.2</v>
      </c>
      <c r="F215" s="27">
        <v>1</v>
      </c>
      <c r="G215" s="27">
        <v>1</v>
      </c>
      <c r="H215" s="44">
        <v>260.71428600000002</v>
      </c>
      <c r="I215" s="44">
        <f t="shared" si="7"/>
        <v>4.6027397209832989E-3</v>
      </c>
      <c r="J215" s="25"/>
      <c r="K215" s="66"/>
      <c r="L215" s="66"/>
      <c r="M215" s="13"/>
      <c r="N215" s="13"/>
    </row>
    <row r="216" spans="2:14" x14ac:dyDescent="0.3">
      <c r="B216" s="27"/>
      <c r="C216" s="27">
        <v>207</v>
      </c>
      <c r="D216" s="27" t="s">
        <v>147</v>
      </c>
      <c r="E216" s="107">
        <v>1.2</v>
      </c>
      <c r="F216" s="27">
        <v>4</v>
      </c>
      <c r="G216" s="27">
        <v>4</v>
      </c>
      <c r="H216" s="44">
        <v>52.142856999999999</v>
      </c>
      <c r="I216" s="44">
        <f t="shared" si="7"/>
        <v>9.2054794772752857E-2</v>
      </c>
      <c r="J216" s="25"/>
      <c r="K216" s="66"/>
      <c r="L216" s="66"/>
      <c r="M216" s="13"/>
      <c r="N216" s="13"/>
    </row>
    <row r="217" spans="2:14" x14ac:dyDescent="0.3">
      <c r="B217" s="27"/>
      <c r="C217" s="27">
        <v>208</v>
      </c>
      <c r="D217" s="27" t="s">
        <v>1312</v>
      </c>
      <c r="E217" s="107">
        <v>1.2</v>
      </c>
      <c r="F217" s="27">
        <v>10</v>
      </c>
      <c r="G217" s="27">
        <v>1</v>
      </c>
      <c r="H217" s="44">
        <v>20</v>
      </c>
      <c r="I217" s="44">
        <f t="shared" si="7"/>
        <v>0.06</v>
      </c>
      <c r="J217" s="25"/>
      <c r="K217" s="66"/>
      <c r="L217" s="66"/>
      <c r="M217" s="13"/>
      <c r="N217" s="13"/>
    </row>
    <row r="218" spans="2:14" x14ac:dyDescent="0.3">
      <c r="B218" s="27"/>
      <c r="C218" s="27">
        <v>209</v>
      </c>
      <c r="D218" s="27" t="s">
        <v>149</v>
      </c>
      <c r="E218" s="107">
        <v>1.1000000000000001</v>
      </c>
      <c r="F218" s="27">
        <v>10</v>
      </c>
      <c r="G218" s="27">
        <v>1</v>
      </c>
      <c r="H218" s="44">
        <v>13.035714</v>
      </c>
      <c r="I218" s="44">
        <f t="shared" si="7"/>
        <v>8.4383563493338379E-2</v>
      </c>
      <c r="J218" s="25"/>
      <c r="K218" s="66"/>
      <c r="L218" s="66"/>
      <c r="M218" s="13"/>
      <c r="N218" s="13"/>
    </row>
    <row r="219" spans="2:14" x14ac:dyDescent="0.3">
      <c r="B219" s="27"/>
      <c r="C219" s="27">
        <v>210</v>
      </c>
      <c r="D219" s="27" t="s">
        <v>155</v>
      </c>
      <c r="E219" s="107">
        <v>1.05</v>
      </c>
      <c r="F219" s="27">
        <v>1</v>
      </c>
      <c r="G219" s="27">
        <v>1</v>
      </c>
      <c r="H219" s="44">
        <v>52.142856999999999</v>
      </c>
      <c r="I219" s="44">
        <f t="shared" si="7"/>
        <v>2.0136986356539689E-2</v>
      </c>
      <c r="J219" s="25"/>
      <c r="K219" s="66"/>
      <c r="L219" s="66"/>
      <c r="M219" s="13"/>
      <c r="N219" s="13"/>
    </row>
    <row r="220" spans="2:14" x14ac:dyDescent="0.3">
      <c r="B220" s="27"/>
      <c r="C220" s="27">
        <v>211</v>
      </c>
      <c r="D220" s="27" t="s">
        <v>152</v>
      </c>
      <c r="E220" s="107">
        <v>3.68</v>
      </c>
      <c r="F220" s="27">
        <v>4</v>
      </c>
      <c r="G220" s="27">
        <v>1</v>
      </c>
      <c r="H220" s="44">
        <v>12</v>
      </c>
      <c r="I220" s="44">
        <f t="shared" si="7"/>
        <v>0.3066666666666667</v>
      </c>
      <c r="J220" s="25"/>
      <c r="K220" s="66"/>
      <c r="L220" s="66"/>
      <c r="M220" s="13"/>
      <c r="N220" s="13"/>
    </row>
    <row r="221" spans="2:14" x14ac:dyDescent="0.3">
      <c r="B221" s="27"/>
      <c r="C221" s="27">
        <v>212</v>
      </c>
      <c r="D221" s="27" t="s">
        <v>132</v>
      </c>
      <c r="E221" s="107">
        <v>4</v>
      </c>
      <c r="F221" s="27">
        <v>1</v>
      </c>
      <c r="G221" s="27">
        <v>1</v>
      </c>
      <c r="H221" s="44">
        <v>104.285714</v>
      </c>
      <c r="I221" s="44">
        <f t="shared" si="7"/>
        <v>3.8356164488647024E-2</v>
      </c>
      <c r="J221" s="25"/>
      <c r="K221" s="66"/>
      <c r="L221" s="66"/>
      <c r="M221" s="13"/>
      <c r="N221" s="13"/>
    </row>
    <row r="222" spans="2:14" x14ac:dyDescent="0.3">
      <c r="B222" s="27"/>
      <c r="C222" s="27">
        <v>213</v>
      </c>
      <c r="D222" s="27" t="s">
        <v>150</v>
      </c>
      <c r="E222" s="107">
        <v>8</v>
      </c>
      <c r="F222" s="27">
        <v>5</v>
      </c>
      <c r="G222" s="27">
        <v>1</v>
      </c>
      <c r="H222" s="44">
        <v>52.142856999999999</v>
      </c>
      <c r="I222" s="44">
        <f t="shared" si="7"/>
        <v>0.1534246579545881</v>
      </c>
      <c r="J222" s="25"/>
      <c r="K222" s="66"/>
      <c r="L222" s="66"/>
      <c r="M222" s="13"/>
      <c r="N222" s="13"/>
    </row>
    <row r="223" spans="2:14" x14ac:dyDescent="0.3">
      <c r="B223" s="27"/>
      <c r="C223" s="27">
        <v>214</v>
      </c>
      <c r="D223" s="27" t="s">
        <v>1313</v>
      </c>
      <c r="E223" s="107">
        <v>1.05</v>
      </c>
      <c r="F223" s="27">
        <v>1</v>
      </c>
      <c r="G223" s="27">
        <v>1</v>
      </c>
      <c r="H223" s="44">
        <v>13.035714</v>
      </c>
      <c r="I223" s="44">
        <f t="shared" si="7"/>
        <v>8.05479469709139E-2</v>
      </c>
      <c r="J223" s="25"/>
      <c r="K223" s="66"/>
      <c r="L223" s="66"/>
      <c r="M223" s="13"/>
      <c r="N223" s="13"/>
    </row>
    <row r="224" spans="2:14" x14ac:dyDescent="0.3">
      <c r="B224" s="27"/>
      <c r="C224" s="27">
        <v>215</v>
      </c>
      <c r="D224" s="27" t="s">
        <v>1314</v>
      </c>
      <c r="E224" s="107">
        <v>0.84</v>
      </c>
      <c r="F224" s="27">
        <v>1</v>
      </c>
      <c r="G224" s="27">
        <v>1</v>
      </c>
      <c r="H224" s="44">
        <v>4.3452380000000002</v>
      </c>
      <c r="I224" s="44">
        <f t="shared" si="7"/>
        <v>0.19331507273019335</v>
      </c>
      <c r="J224" s="25"/>
      <c r="K224" s="66"/>
      <c r="L224" s="66"/>
      <c r="M224" s="13"/>
      <c r="N224" s="13"/>
    </row>
    <row r="225" spans="2:14" x14ac:dyDescent="0.3">
      <c r="B225" s="27"/>
      <c r="C225" s="27">
        <v>216</v>
      </c>
      <c r="D225" s="27" t="s">
        <v>153</v>
      </c>
      <c r="E225" s="107">
        <v>3</v>
      </c>
      <c r="F225" s="27"/>
      <c r="G225" s="27">
        <v>1</v>
      </c>
      <c r="H225" s="44">
        <v>8.6904760000000003</v>
      </c>
      <c r="I225" s="44">
        <f t="shared" si="7"/>
        <v>0.34520548701820242</v>
      </c>
      <c r="J225" s="25"/>
      <c r="K225" s="66"/>
      <c r="L225" s="66"/>
      <c r="M225" s="13"/>
      <c r="N225" s="13"/>
    </row>
    <row r="226" spans="2:14" x14ac:dyDescent="0.3">
      <c r="B226" s="27"/>
      <c r="C226" s="27">
        <v>217</v>
      </c>
      <c r="D226" s="27" t="s">
        <v>154</v>
      </c>
      <c r="E226" s="107">
        <v>2.4500000000000002</v>
      </c>
      <c r="F226" s="27"/>
      <c r="G226" s="27">
        <v>1</v>
      </c>
      <c r="H226" s="44">
        <v>13.035714</v>
      </c>
      <c r="I226" s="44">
        <f t="shared" si="7"/>
        <v>0.18794520959879912</v>
      </c>
      <c r="J226" s="25"/>
      <c r="K226" s="66"/>
      <c r="L226" s="66"/>
      <c r="M226" s="13"/>
      <c r="N226" s="13"/>
    </row>
    <row r="227" spans="2:14" x14ac:dyDescent="0.3">
      <c r="B227" s="27"/>
      <c r="C227" s="27">
        <v>218</v>
      </c>
      <c r="D227" s="27" t="s">
        <v>1315</v>
      </c>
      <c r="E227" s="107">
        <v>1.76</v>
      </c>
      <c r="F227" s="27"/>
      <c r="G227" s="27">
        <v>1</v>
      </c>
      <c r="H227" s="44">
        <v>52.142856999999999</v>
      </c>
      <c r="I227" s="44">
        <f t="shared" si="7"/>
        <v>3.3753424750009385E-2</v>
      </c>
      <c r="J227" s="25"/>
      <c r="K227" s="66"/>
      <c r="L227" s="66"/>
      <c r="M227" s="13"/>
      <c r="N227" s="13"/>
    </row>
    <row r="228" spans="2:14" x14ac:dyDescent="0.3">
      <c r="B228" s="27"/>
      <c r="C228" s="27">
        <v>219</v>
      </c>
      <c r="D228" s="27" t="s">
        <v>1316</v>
      </c>
      <c r="E228" s="107">
        <v>1.9</v>
      </c>
      <c r="F228" s="27"/>
      <c r="G228" s="27">
        <v>1</v>
      </c>
      <c r="H228" s="44">
        <v>26.071428999999998</v>
      </c>
      <c r="I228" s="44">
        <f t="shared" si="7"/>
        <v>7.2876711130793789E-2</v>
      </c>
      <c r="J228" s="25"/>
      <c r="K228" s="66"/>
      <c r="L228" s="66"/>
      <c r="M228" s="13"/>
      <c r="N228" s="13"/>
    </row>
    <row r="229" spans="2:14" x14ac:dyDescent="0.3">
      <c r="B229" s="27"/>
      <c r="C229" s="27">
        <v>220</v>
      </c>
      <c r="D229" s="27" t="s">
        <v>157</v>
      </c>
      <c r="E229" s="107">
        <v>3.2</v>
      </c>
      <c r="F229" s="27"/>
      <c r="G229" s="27">
        <v>1</v>
      </c>
      <c r="H229" s="44">
        <v>26.071428999999998</v>
      </c>
      <c r="I229" s="44">
        <f t="shared" si="7"/>
        <v>0.12273972400975798</v>
      </c>
      <c r="J229" s="25"/>
      <c r="K229" s="66"/>
      <c r="L229" s="66"/>
      <c r="M229" s="13"/>
      <c r="N229" s="13"/>
    </row>
    <row r="230" spans="2:14" x14ac:dyDescent="0.3">
      <c r="B230" s="27"/>
      <c r="C230" s="27">
        <v>221</v>
      </c>
      <c r="D230" s="27" t="s">
        <v>156</v>
      </c>
      <c r="E230" s="107">
        <v>0.39</v>
      </c>
      <c r="F230" s="27">
        <v>1</v>
      </c>
      <c r="G230" s="27">
        <v>1</v>
      </c>
      <c r="H230" s="44">
        <v>13.035714</v>
      </c>
      <c r="I230" s="44">
        <f t="shared" si="7"/>
        <v>2.991780887491088E-2</v>
      </c>
      <c r="J230" s="25"/>
      <c r="K230" s="66"/>
      <c r="L230" s="66"/>
      <c r="M230" s="13"/>
      <c r="N230" s="13"/>
    </row>
    <row r="231" spans="2:14" x14ac:dyDescent="0.3">
      <c r="B231" s="27"/>
      <c r="C231" s="27">
        <v>222</v>
      </c>
      <c r="D231" s="27" t="s">
        <v>1317</v>
      </c>
      <c r="E231" s="107">
        <v>0.84</v>
      </c>
      <c r="F231" s="27">
        <v>1</v>
      </c>
      <c r="G231" s="27">
        <v>1</v>
      </c>
      <c r="H231" s="44">
        <v>52.142856999999999</v>
      </c>
      <c r="I231" s="44">
        <f t="shared" si="7"/>
        <v>1.6109589085231749E-2</v>
      </c>
      <c r="J231" s="25"/>
      <c r="K231" s="66"/>
      <c r="L231" s="66"/>
      <c r="M231" s="13"/>
      <c r="N231" s="13"/>
    </row>
    <row r="232" spans="2:14" x14ac:dyDescent="0.3">
      <c r="B232" s="27"/>
      <c r="C232" s="27">
        <v>223</v>
      </c>
      <c r="D232" s="27" t="s">
        <v>148</v>
      </c>
      <c r="E232" s="107">
        <v>1</v>
      </c>
      <c r="F232" s="27">
        <v>1</v>
      </c>
      <c r="G232" s="27">
        <v>1</v>
      </c>
      <c r="H232" s="44">
        <v>4.3452380000000002</v>
      </c>
      <c r="I232" s="44">
        <f t="shared" si="7"/>
        <v>0.23013699134546831</v>
      </c>
      <c r="J232" s="25"/>
      <c r="K232" s="66"/>
      <c r="L232" s="66"/>
      <c r="M232" s="13"/>
      <c r="N232" s="13"/>
    </row>
    <row r="233" spans="2:14" x14ac:dyDescent="0.3">
      <c r="B233" s="27"/>
      <c r="C233" s="27">
        <v>224</v>
      </c>
      <c r="D233" s="27" t="s">
        <v>557</v>
      </c>
      <c r="E233" s="107">
        <v>22</v>
      </c>
      <c r="F233" s="27">
        <v>25</v>
      </c>
      <c r="G233" s="27">
        <v>1</v>
      </c>
      <c r="H233" s="44">
        <v>1042.857143</v>
      </c>
      <c r="I233" s="44">
        <f t="shared" si="7"/>
        <v>2.1095890408069057E-2</v>
      </c>
      <c r="J233" s="25"/>
      <c r="K233" s="66"/>
      <c r="L233" s="66"/>
      <c r="M233" s="13"/>
      <c r="N233" s="13"/>
    </row>
    <row r="234" spans="2:14" x14ac:dyDescent="0.3">
      <c r="B234" s="27"/>
      <c r="C234" s="27">
        <v>225</v>
      </c>
      <c r="D234" s="27" t="s">
        <v>317</v>
      </c>
      <c r="E234" s="107">
        <v>23.99</v>
      </c>
      <c r="F234" s="27">
        <v>1</v>
      </c>
      <c r="G234" s="27">
        <v>1</v>
      </c>
      <c r="H234" s="44">
        <v>260.71428600000002</v>
      </c>
      <c r="I234" s="44">
        <f t="shared" si="7"/>
        <v>9.2016438255324434E-2</v>
      </c>
      <c r="J234" s="25"/>
      <c r="K234" s="66"/>
      <c r="L234" s="66"/>
      <c r="M234" s="13"/>
      <c r="N234" s="13"/>
    </row>
    <row r="235" spans="2:14" x14ac:dyDescent="0.3">
      <c r="B235" s="27"/>
      <c r="C235" s="27">
        <v>226</v>
      </c>
      <c r="D235" s="27" t="s">
        <v>6918</v>
      </c>
      <c r="E235" s="107">
        <v>6.5</v>
      </c>
      <c r="F235" s="27">
        <v>1</v>
      </c>
      <c r="G235" s="27">
        <v>1</v>
      </c>
      <c r="H235" s="44">
        <v>521.42857100000003</v>
      </c>
      <c r="I235" s="44">
        <f t="shared" ref="I235:I266" si="8">+(E235*G235)/H235</f>
        <v>1.2465753434903358E-2</v>
      </c>
      <c r="J235" s="25"/>
      <c r="K235" s="66"/>
      <c r="L235" s="66"/>
      <c r="M235" s="13"/>
      <c r="N235" s="13"/>
    </row>
    <row r="236" spans="2:14" x14ac:dyDescent="0.3">
      <c r="B236" s="27"/>
      <c r="C236" s="27">
        <v>227</v>
      </c>
      <c r="D236" s="27" t="s">
        <v>159</v>
      </c>
      <c r="E236" s="107">
        <v>29.95</v>
      </c>
      <c r="F236" s="27">
        <v>1</v>
      </c>
      <c r="G236" s="27">
        <v>1</v>
      </c>
      <c r="H236" s="44">
        <v>521.42857100000003</v>
      </c>
      <c r="I236" s="44">
        <f t="shared" si="8"/>
        <v>5.7438356211593163E-2</v>
      </c>
      <c r="J236" s="25"/>
      <c r="K236" s="66"/>
      <c r="L236" s="66"/>
      <c r="M236" s="13"/>
      <c r="N236" s="13"/>
    </row>
    <row r="237" spans="2:14" x14ac:dyDescent="0.3">
      <c r="B237" s="27"/>
      <c r="C237" s="27">
        <v>228</v>
      </c>
      <c r="D237" s="27" t="s">
        <v>1318</v>
      </c>
      <c r="E237" s="107">
        <v>6</v>
      </c>
      <c r="F237" s="27">
        <v>1</v>
      </c>
      <c r="G237" s="27">
        <v>2</v>
      </c>
      <c r="H237" s="44">
        <v>260.71428600000002</v>
      </c>
      <c r="I237" s="44">
        <f t="shared" si="8"/>
        <v>4.6027397209832989E-2</v>
      </c>
      <c r="J237" s="25"/>
      <c r="K237" s="66"/>
      <c r="L237" s="66"/>
      <c r="M237" s="13"/>
      <c r="N237" s="13"/>
    </row>
    <row r="238" spans="2:14" x14ac:dyDescent="0.3">
      <c r="B238" s="27"/>
      <c r="C238" s="27">
        <v>229</v>
      </c>
      <c r="D238" s="27" t="s">
        <v>275</v>
      </c>
      <c r="E238" s="107">
        <v>4</v>
      </c>
      <c r="F238" s="27">
        <v>1</v>
      </c>
      <c r="G238" s="27">
        <v>2</v>
      </c>
      <c r="H238" s="44">
        <v>260.71428600000002</v>
      </c>
      <c r="I238" s="44">
        <f t="shared" si="8"/>
        <v>3.0684931473221991E-2</v>
      </c>
      <c r="J238" s="25"/>
      <c r="K238" s="66"/>
      <c r="L238" s="66"/>
      <c r="M238" s="13"/>
      <c r="N238" s="13"/>
    </row>
    <row r="239" spans="2:14" x14ac:dyDescent="0.3">
      <c r="B239" s="27"/>
      <c r="C239" s="27">
        <v>230</v>
      </c>
      <c r="D239" s="27" t="s">
        <v>161</v>
      </c>
      <c r="E239" s="107">
        <v>2</v>
      </c>
      <c r="F239" s="27">
        <v>1</v>
      </c>
      <c r="G239" s="27">
        <v>2</v>
      </c>
      <c r="H239" s="44">
        <v>260.71428600000002</v>
      </c>
      <c r="I239" s="44">
        <f t="shared" si="8"/>
        <v>1.5342465736610996E-2</v>
      </c>
      <c r="J239" s="25"/>
      <c r="K239" s="66"/>
      <c r="L239" s="66"/>
      <c r="M239" s="13"/>
      <c r="N239" s="13"/>
    </row>
    <row r="240" spans="2:14" x14ac:dyDescent="0.3">
      <c r="B240" s="27"/>
      <c r="C240" s="27">
        <v>231</v>
      </c>
      <c r="D240" s="27" t="s">
        <v>162</v>
      </c>
      <c r="E240" s="107">
        <v>1.2</v>
      </c>
      <c r="F240" s="27">
        <v>1</v>
      </c>
      <c r="G240" s="27">
        <v>2</v>
      </c>
      <c r="H240" s="44">
        <v>260.71428600000002</v>
      </c>
      <c r="I240" s="44">
        <f t="shared" si="8"/>
        <v>9.2054794419665978E-3</v>
      </c>
      <c r="J240" s="25"/>
      <c r="K240" s="66"/>
      <c r="L240" s="66"/>
      <c r="M240" s="13"/>
      <c r="N240" s="13"/>
    </row>
    <row r="241" spans="2:14" x14ac:dyDescent="0.3">
      <c r="B241" s="27"/>
      <c r="C241" s="27">
        <v>232</v>
      </c>
      <c r="D241" s="27" t="s">
        <v>1319</v>
      </c>
      <c r="E241" s="107">
        <v>7</v>
      </c>
      <c r="F241" s="27">
        <v>1</v>
      </c>
      <c r="G241" s="27">
        <v>1</v>
      </c>
      <c r="H241" s="44">
        <v>260.71428600000002</v>
      </c>
      <c r="I241" s="44">
        <f t="shared" si="8"/>
        <v>2.6849315039069243E-2</v>
      </c>
      <c r="J241" s="25"/>
      <c r="K241" s="66"/>
      <c r="L241" s="66"/>
      <c r="M241" s="13"/>
      <c r="N241" s="13"/>
    </row>
    <row r="242" spans="2:14" x14ac:dyDescent="0.3">
      <c r="B242" s="27"/>
      <c r="C242" s="27">
        <v>233</v>
      </c>
      <c r="D242" s="27" t="s">
        <v>1320</v>
      </c>
      <c r="E242" s="107">
        <v>7</v>
      </c>
      <c r="F242" s="27"/>
      <c r="G242" s="27">
        <v>1</v>
      </c>
      <c r="H242" s="44">
        <v>52.142856999999999</v>
      </c>
      <c r="I242" s="44">
        <f t="shared" si="8"/>
        <v>0.1342465757102646</v>
      </c>
      <c r="J242" s="25"/>
      <c r="K242" s="66"/>
      <c r="L242" s="66"/>
      <c r="M242" s="13"/>
      <c r="N242" s="13"/>
    </row>
    <row r="243" spans="2:14" x14ac:dyDescent="0.3">
      <c r="B243" s="27"/>
      <c r="C243" s="27">
        <v>234</v>
      </c>
      <c r="D243" s="27" t="s">
        <v>276</v>
      </c>
      <c r="E243" s="107">
        <v>7.99</v>
      </c>
      <c r="F243" s="27">
        <v>1</v>
      </c>
      <c r="G243" s="27">
        <v>1</v>
      </c>
      <c r="H243" s="44">
        <v>521.42857100000003</v>
      </c>
      <c r="I243" s="44">
        <f t="shared" si="8"/>
        <v>1.5323287683827359E-2</v>
      </c>
      <c r="J243" s="25"/>
      <c r="K243" s="66"/>
      <c r="L243" s="66"/>
      <c r="M243" s="13"/>
      <c r="N243" s="13"/>
    </row>
    <row r="244" spans="2:14" x14ac:dyDescent="0.3">
      <c r="B244" s="27"/>
      <c r="C244" s="27">
        <v>235</v>
      </c>
      <c r="D244" s="27" t="s">
        <v>156</v>
      </c>
      <c r="E244" s="107">
        <v>0.39</v>
      </c>
      <c r="F244" s="27">
        <v>1</v>
      </c>
      <c r="G244" s="27">
        <v>1</v>
      </c>
      <c r="H244" s="44">
        <v>4.3452380000000002</v>
      </c>
      <c r="I244" s="44">
        <f t="shared" si="8"/>
        <v>8.9753426624732638E-2</v>
      </c>
      <c r="J244" s="25"/>
      <c r="K244" s="66"/>
      <c r="L244" s="66"/>
      <c r="M244" s="13"/>
      <c r="N244" s="13"/>
    </row>
    <row r="245" spans="2:14" x14ac:dyDescent="0.3">
      <c r="B245" s="27"/>
      <c r="C245" s="27">
        <v>236</v>
      </c>
      <c r="D245" s="27" t="s">
        <v>165</v>
      </c>
      <c r="E245" s="107">
        <v>8</v>
      </c>
      <c r="F245" s="27">
        <v>1</v>
      </c>
      <c r="G245" s="27">
        <v>1</v>
      </c>
      <c r="H245" s="44">
        <v>26.071428999999998</v>
      </c>
      <c r="I245" s="44">
        <f t="shared" si="8"/>
        <v>0.30684931002439492</v>
      </c>
      <c r="J245" s="25"/>
      <c r="K245" s="66"/>
      <c r="L245" s="66"/>
      <c r="M245" s="13"/>
      <c r="N245" s="13"/>
    </row>
    <row r="246" spans="2:14" x14ac:dyDescent="0.3">
      <c r="B246" s="27"/>
      <c r="C246" s="27">
        <v>237</v>
      </c>
      <c r="D246" s="27" t="s">
        <v>6904</v>
      </c>
      <c r="E246" s="107">
        <v>5</v>
      </c>
      <c r="F246" s="27">
        <v>1</v>
      </c>
      <c r="G246" s="27">
        <v>1</v>
      </c>
      <c r="H246" s="44">
        <v>521.42857100000003</v>
      </c>
      <c r="I246" s="44">
        <f t="shared" si="8"/>
        <v>9.5890411037718136E-3</v>
      </c>
      <c r="J246" s="25"/>
      <c r="K246" s="66"/>
      <c r="L246" s="66"/>
      <c r="M246" s="13"/>
      <c r="N246" s="13"/>
    </row>
    <row r="247" spans="2:14" x14ac:dyDescent="0.3">
      <c r="B247" s="27"/>
      <c r="C247" s="27">
        <v>238</v>
      </c>
      <c r="D247" s="27" t="s">
        <v>6918</v>
      </c>
      <c r="E247" s="107">
        <v>6.5</v>
      </c>
      <c r="F247" s="27">
        <v>1</v>
      </c>
      <c r="G247" s="27">
        <v>1</v>
      </c>
      <c r="H247" s="44">
        <v>521.42857100000003</v>
      </c>
      <c r="I247" s="44">
        <f t="shared" si="8"/>
        <v>1.2465753434903358E-2</v>
      </c>
      <c r="J247" s="25"/>
      <c r="K247" s="66"/>
      <c r="L247" s="66"/>
      <c r="M247" s="13"/>
      <c r="N247" s="13"/>
    </row>
    <row r="248" spans="2:14" x14ac:dyDescent="0.3">
      <c r="B248" s="27"/>
      <c r="C248" s="27">
        <v>239</v>
      </c>
      <c r="D248" s="27" t="s">
        <v>6927</v>
      </c>
      <c r="E248" s="107">
        <v>33.99</v>
      </c>
      <c r="F248" s="27">
        <v>1</v>
      </c>
      <c r="G248" s="27">
        <v>1</v>
      </c>
      <c r="H248" s="44">
        <v>521.42857100000003</v>
      </c>
      <c r="I248" s="44">
        <f t="shared" si="8"/>
        <v>6.5186301423440798E-2</v>
      </c>
      <c r="J248" s="25"/>
      <c r="K248" s="66"/>
      <c r="L248" s="66"/>
      <c r="M248" s="13"/>
      <c r="N248" s="13"/>
    </row>
    <row r="249" spans="2:14" x14ac:dyDescent="0.3">
      <c r="B249" s="27"/>
      <c r="C249" s="27">
        <v>240</v>
      </c>
      <c r="D249" s="27" t="s">
        <v>6928</v>
      </c>
      <c r="E249" s="107">
        <v>15</v>
      </c>
      <c r="F249" s="27"/>
      <c r="G249" s="27">
        <v>1</v>
      </c>
      <c r="H249" s="44">
        <v>1042.857143</v>
      </c>
      <c r="I249" s="44">
        <f t="shared" si="8"/>
        <v>1.4383561641865265E-2</v>
      </c>
      <c r="J249" s="25"/>
      <c r="K249" s="66"/>
      <c r="L249" s="66"/>
      <c r="M249" s="13"/>
      <c r="N249" s="13"/>
    </row>
    <row r="250" spans="2:14" x14ac:dyDescent="0.3">
      <c r="B250" s="27"/>
      <c r="C250" s="27">
        <v>241</v>
      </c>
      <c r="D250" s="27" t="s">
        <v>6929</v>
      </c>
      <c r="E250" s="107">
        <v>3.49</v>
      </c>
      <c r="F250" s="27">
        <v>25</v>
      </c>
      <c r="G250" s="27">
        <v>1</v>
      </c>
      <c r="H250" s="44">
        <v>521.42857100000003</v>
      </c>
      <c r="I250" s="44">
        <f t="shared" si="8"/>
        <v>6.6931506904327268E-3</v>
      </c>
      <c r="J250" s="25"/>
      <c r="K250" s="66"/>
      <c r="L250" s="66"/>
      <c r="M250" s="13"/>
      <c r="N250" s="13"/>
    </row>
    <row r="251" spans="2:14" x14ac:dyDescent="0.3">
      <c r="B251" s="27"/>
      <c r="C251" s="27">
        <v>242</v>
      </c>
      <c r="D251" s="27" t="s">
        <v>1190</v>
      </c>
      <c r="E251" s="107">
        <v>8</v>
      </c>
      <c r="F251" s="27">
        <v>1</v>
      </c>
      <c r="G251" s="27">
        <v>2</v>
      </c>
      <c r="H251" s="44">
        <v>104.285714</v>
      </c>
      <c r="I251" s="44">
        <f t="shared" si="8"/>
        <v>0.1534246579545881</v>
      </c>
      <c r="J251" s="25"/>
      <c r="K251" s="66"/>
      <c r="L251" s="66"/>
      <c r="M251" s="13"/>
      <c r="N251" s="13"/>
    </row>
    <row r="252" spans="2:14" x14ac:dyDescent="0.3">
      <c r="B252" s="27"/>
      <c r="C252" s="27">
        <v>243</v>
      </c>
      <c r="D252" s="27" t="s">
        <v>6930</v>
      </c>
      <c r="E252" s="107">
        <v>3</v>
      </c>
      <c r="F252" s="27"/>
      <c r="G252" s="27">
        <v>1</v>
      </c>
      <c r="H252" s="44">
        <v>521.42857100000003</v>
      </c>
      <c r="I252" s="44">
        <f t="shared" si="8"/>
        <v>5.7534246622630882E-3</v>
      </c>
      <c r="J252" s="25"/>
      <c r="K252" s="66"/>
      <c r="L252" s="66"/>
      <c r="M252" s="13"/>
      <c r="N252" s="13"/>
    </row>
    <row r="253" spans="2:14" x14ac:dyDescent="0.3">
      <c r="B253" s="27"/>
      <c r="C253" s="27">
        <v>244</v>
      </c>
      <c r="D253" s="27" t="s">
        <v>166</v>
      </c>
      <c r="E253" s="107">
        <v>195</v>
      </c>
      <c r="F253" s="27">
        <v>1</v>
      </c>
      <c r="G253" s="27">
        <v>1</v>
      </c>
      <c r="H253" s="44">
        <v>521.42857100000003</v>
      </c>
      <c r="I253" s="44">
        <f t="shared" si="8"/>
        <v>0.37397260304710073</v>
      </c>
      <c r="J253" s="25"/>
      <c r="K253" s="66"/>
      <c r="L253" s="66"/>
      <c r="M253" s="13"/>
      <c r="N253" s="13"/>
    </row>
    <row r="254" spans="2:14" x14ac:dyDescent="0.3">
      <c r="B254" s="27"/>
      <c r="C254" s="27">
        <v>245</v>
      </c>
      <c r="D254" s="27" t="s">
        <v>167</v>
      </c>
      <c r="E254" s="107">
        <v>300</v>
      </c>
      <c r="F254" s="27">
        <v>1</v>
      </c>
      <c r="G254" s="27">
        <v>1</v>
      </c>
      <c r="H254" s="44">
        <v>417.14285699999999</v>
      </c>
      <c r="I254" s="44">
        <f t="shared" si="8"/>
        <v>0.71917808243807468</v>
      </c>
      <c r="J254" s="25"/>
      <c r="K254" s="132"/>
      <c r="L254" s="66"/>
      <c r="M254" s="13"/>
      <c r="N254" s="13"/>
    </row>
    <row r="255" spans="2:14" ht="14.5" x14ac:dyDescent="0.35">
      <c r="B255" s="27"/>
      <c r="C255" s="27">
        <v>246</v>
      </c>
      <c r="D255" s="27" t="s">
        <v>168</v>
      </c>
      <c r="E255" s="109">
        <v>250.4</v>
      </c>
      <c r="F255" s="27"/>
      <c r="G255" s="27">
        <v>1</v>
      </c>
      <c r="H255" s="200">
        <v>521.42857100000003</v>
      </c>
      <c r="I255" s="44">
        <f t="shared" si="8"/>
        <v>0.48021917847689244</v>
      </c>
      <c r="J255" s="25"/>
      <c r="K255" s="66"/>
      <c r="L255" s="66"/>
      <c r="M255" s="13"/>
      <c r="N255" s="13"/>
    </row>
    <row r="256" spans="2:14" x14ac:dyDescent="0.3">
      <c r="B256" s="27"/>
      <c r="C256" s="27">
        <v>247</v>
      </c>
      <c r="D256" s="27" t="s">
        <v>169</v>
      </c>
      <c r="E256" s="107">
        <v>75</v>
      </c>
      <c r="F256" s="27"/>
      <c r="G256" s="27"/>
      <c r="H256" s="44">
        <v>521.42857100000003</v>
      </c>
      <c r="I256" s="44">
        <f t="shared" si="8"/>
        <v>0</v>
      </c>
      <c r="J256" s="25"/>
      <c r="K256" s="66"/>
      <c r="L256" s="66"/>
      <c r="M256" s="13"/>
      <c r="N256" s="13"/>
    </row>
    <row r="257" spans="2:14" x14ac:dyDescent="0.3">
      <c r="B257" s="27"/>
      <c r="C257" s="27">
        <v>248</v>
      </c>
      <c r="D257" s="27" t="s">
        <v>170</v>
      </c>
      <c r="E257" s="107">
        <v>38</v>
      </c>
      <c r="F257" s="27"/>
      <c r="G257" s="27"/>
      <c r="H257" s="44">
        <v>521.42857100000003</v>
      </c>
      <c r="I257" s="44">
        <f t="shared" si="8"/>
        <v>0</v>
      </c>
      <c r="J257" s="25"/>
      <c r="K257" s="66"/>
      <c r="L257" s="66"/>
      <c r="M257" s="13"/>
      <c r="N257" s="13"/>
    </row>
    <row r="258" spans="2:14" x14ac:dyDescent="0.3">
      <c r="B258" s="27"/>
      <c r="C258" s="27">
        <v>249</v>
      </c>
      <c r="D258" s="27" t="s">
        <v>101</v>
      </c>
      <c r="E258" s="107">
        <v>15</v>
      </c>
      <c r="F258" s="27">
        <v>1</v>
      </c>
      <c r="G258" s="27">
        <v>1</v>
      </c>
      <c r="H258" s="44">
        <v>521.42857100000003</v>
      </c>
      <c r="I258" s="44">
        <f t="shared" si="8"/>
        <v>2.8767123311315441E-2</v>
      </c>
      <c r="J258" s="25"/>
      <c r="K258" s="66"/>
      <c r="L258" s="66"/>
      <c r="M258" s="13"/>
      <c r="N258" s="13"/>
    </row>
    <row r="259" spans="2:14" x14ac:dyDescent="0.3">
      <c r="B259" s="27"/>
      <c r="C259" s="27">
        <v>250</v>
      </c>
      <c r="D259" s="27" t="s">
        <v>520</v>
      </c>
      <c r="E259" s="107">
        <v>24.39</v>
      </c>
      <c r="F259" s="27"/>
      <c r="G259" s="27">
        <v>1</v>
      </c>
      <c r="H259" s="44">
        <v>260.71428600000002</v>
      </c>
      <c r="I259" s="44">
        <f t="shared" si="8"/>
        <v>9.3550684828985542E-2</v>
      </c>
      <c r="J259" s="25"/>
      <c r="K259" s="66"/>
      <c r="L259" s="66"/>
      <c r="M259" s="13"/>
      <c r="N259" s="13"/>
    </row>
    <row r="260" spans="2:14" x14ac:dyDescent="0.3">
      <c r="B260" s="27"/>
      <c r="C260" s="27">
        <v>251</v>
      </c>
      <c r="D260" s="27" t="s">
        <v>519</v>
      </c>
      <c r="E260" s="107">
        <v>0</v>
      </c>
      <c r="F260" s="27"/>
      <c r="G260" s="27"/>
      <c r="H260" s="44">
        <v>260.71428600000002</v>
      </c>
      <c r="I260" s="44">
        <f t="shared" si="8"/>
        <v>0</v>
      </c>
      <c r="J260" s="25"/>
      <c r="K260" s="66"/>
      <c r="L260" s="66"/>
      <c r="M260" s="13"/>
      <c r="N260" s="13"/>
    </row>
    <row r="261" spans="2:14" x14ac:dyDescent="0.3">
      <c r="B261" s="27"/>
      <c r="C261" s="27">
        <v>252</v>
      </c>
      <c r="D261" s="27" t="s">
        <v>172</v>
      </c>
      <c r="E261" s="107">
        <v>9.99</v>
      </c>
      <c r="F261" s="27">
        <v>2</v>
      </c>
      <c r="G261" s="27">
        <v>2</v>
      </c>
      <c r="H261" s="44">
        <v>104.285714</v>
      </c>
      <c r="I261" s="44">
        <f t="shared" si="8"/>
        <v>0.19158904162079191</v>
      </c>
      <c r="J261" s="25"/>
      <c r="K261" s="66"/>
      <c r="L261" s="66"/>
      <c r="M261" s="13"/>
      <c r="N261" s="13"/>
    </row>
    <row r="262" spans="2:14" x14ac:dyDescent="0.3">
      <c r="B262" s="27"/>
      <c r="C262" s="27">
        <v>253</v>
      </c>
      <c r="D262" s="27" t="s">
        <v>1413</v>
      </c>
      <c r="E262" s="107">
        <v>11.49</v>
      </c>
      <c r="F262" s="27">
        <v>1</v>
      </c>
      <c r="G262" s="27">
        <v>1</v>
      </c>
      <c r="H262" s="44">
        <v>104.285714</v>
      </c>
      <c r="I262" s="44">
        <f t="shared" si="8"/>
        <v>0.11017808249363858</v>
      </c>
      <c r="J262" s="25"/>
      <c r="K262" s="66"/>
      <c r="L262" s="66"/>
      <c r="M262" s="13"/>
      <c r="N262" s="13"/>
    </row>
    <row r="263" spans="2:14" x14ac:dyDescent="0.3">
      <c r="B263" s="27"/>
      <c r="C263" s="27">
        <v>254</v>
      </c>
      <c r="D263" s="27" t="s">
        <v>174</v>
      </c>
      <c r="E263" s="107">
        <v>7</v>
      </c>
      <c r="F263" s="27">
        <v>1</v>
      </c>
      <c r="G263" s="27">
        <v>2</v>
      </c>
      <c r="H263" s="44">
        <v>260.71428600000002</v>
      </c>
      <c r="I263" s="44">
        <f t="shared" si="8"/>
        <v>5.3698630078138486E-2</v>
      </c>
      <c r="J263" s="25"/>
      <c r="K263" s="66"/>
      <c r="L263" s="66"/>
      <c r="M263" s="13"/>
      <c r="N263" s="13"/>
    </row>
    <row r="264" spans="2:14" x14ac:dyDescent="0.3">
      <c r="B264" s="27"/>
      <c r="C264" s="27">
        <v>255</v>
      </c>
      <c r="D264" s="27" t="s">
        <v>175</v>
      </c>
      <c r="E264" s="107">
        <v>21.5</v>
      </c>
      <c r="F264" s="27">
        <v>1</v>
      </c>
      <c r="G264" s="27">
        <v>2</v>
      </c>
      <c r="H264" s="44">
        <v>260.71428600000002</v>
      </c>
      <c r="I264" s="44">
        <f t="shared" si="8"/>
        <v>0.16493150666856821</v>
      </c>
      <c r="J264" s="25"/>
      <c r="K264" s="66"/>
      <c r="L264" s="66"/>
      <c r="M264" s="13"/>
      <c r="N264" s="13"/>
    </row>
    <row r="265" spans="2:14" x14ac:dyDescent="0.3">
      <c r="B265" s="27"/>
      <c r="C265" s="27">
        <v>256</v>
      </c>
      <c r="D265" s="27" t="s">
        <v>176</v>
      </c>
      <c r="E265" s="107">
        <v>5.99</v>
      </c>
      <c r="F265" s="27">
        <v>2</v>
      </c>
      <c r="G265" s="27">
        <v>2</v>
      </c>
      <c r="H265" s="44">
        <v>260.71428600000002</v>
      </c>
      <c r="I265" s="44">
        <f t="shared" si="8"/>
        <v>4.5950684881149936E-2</v>
      </c>
      <c r="J265" s="25"/>
      <c r="K265" s="66"/>
      <c r="L265" s="66"/>
      <c r="M265" s="13"/>
      <c r="N265" s="13"/>
    </row>
    <row r="266" spans="2:14" x14ac:dyDescent="0.3">
      <c r="B266" s="27"/>
      <c r="C266" s="27">
        <v>257</v>
      </c>
      <c r="D266" s="27" t="s">
        <v>179</v>
      </c>
      <c r="E266" s="107">
        <v>20</v>
      </c>
      <c r="F266" s="27"/>
      <c r="G266" s="27">
        <v>1</v>
      </c>
      <c r="H266" s="44">
        <v>52.142857139999997</v>
      </c>
      <c r="I266" s="44">
        <f t="shared" si="8"/>
        <v>0.38356164385663355</v>
      </c>
      <c r="J266" s="25"/>
      <c r="K266" s="66"/>
      <c r="L266" s="66"/>
      <c r="M266" s="13"/>
      <c r="N266" s="13"/>
    </row>
    <row r="267" spans="2:14" x14ac:dyDescent="0.3">
      <c r="B267" s="27"/>
      <c r="C267" s="27">
        <v>258</v>
      </c>
      <c r="D267" s="27" t="s">
        <v>1446</v>
      </c>
      <c r="E267" s="107">
        <v>0</v>
      </c>
      <c r="F267" s="27"/>
      <c r="G267" s="27">
        <v>1</v>
      </c>
      <c r="H267" s="44">
        <v>104.29</v>
      </c>
      <c r="I267" s="44">
        <f>+(E267*G267)/H267</f>
        <v>0</v>
      </c>
      <c r="J267" s="25"/>
      <c r="K267" s="66"/>
      <c r="L267" s="66"/>
      <c r="M267" s="13"/>
      <c r="N267" s="13"/>
    </row>
    <row r="268" spans="2:14" x14ac:dyDescent="0.3">
      <c r="B268" s="27"/>
      <c r="C268" s="27">
        <v>259</v>
      </c>
      <c r="D268" s="27" t="s">
        <v>180</v>
      </c>
      <c r="E268" s="107">
        <v>25.5</v>
      </c>
      <c r="F268" s="27">
        <v>1</v>
      </c>
      <c r="G268" s="27">
        <v>1</v>
      </c>
      <c r="H268" s="44">
        <v>4.3499999999999996</v>
      </c>
      <c r="I268" s="44">
        <f t="shared" ref="I268:I270" si="9">+(E268*G268)/H268</f>
        <v>5.862068965517242</v>
      </c>
      <c r="J268" s="25"/>
      <c r="K268" s="66"/>
      <c r="L268" s="66"/>
      <c r="M268" s="13"/>
      <c r="N268" s="13"/>
    </row>
    <row r="269" spans="2:14" x14ac:dyDescent="0.3">
      <c r="B269" s="27"/>
      <c r="C269" s="27">
        <v>260</v>
      </c>
      <c r="D269" s="27" t="s">
        <v>336</v>
      </c>
      <c r="E269" s="107">
        <v>22.29</v>
      </c>
      <c r="F269" s="27">
        <v>1</v>
      </c>
      <c r="G269" s="27">
        <v>1</v>
      </c>
      <c r="H269" s="44">
        <v>521.42999999999995</v>
      </c>
      <c r="I269" s="44">
        <f t="shared" si="9"/>
        <v>4.2747828088142224E-2</v>
      </c>
      <c r="J269" s="25"/>
      <c r="K269" s="66"/>
      <c r="L269" s="66"/>
      <c r="M269" s="13"/>
      <c r="N269" s="13"/>
    </row>
    <row r="270" spans="2:14" x14ac:dyDescent="0.3">
      <c r="B270" s="27"/>
      <c r="C270" s="27">
        <v>261</v>
      </c>
      <c r="D270" s="27" t="s">
        <v>337</v>
      </c>
      <c r="E270" s="107">
        <v>25.41</v>
      </c>
      <c r="F270" s="27">
        <v>1</v>
      </c>
      <c r="G270" s="27">
        <v>1</v>
      </c>
      <c r="H270" s="44">
        <v>4.3499999999999996</v>
      </c>
      <c r="I270" s="44">
        <f t="shared" si="9"/>
        <v>5.8413793103448279</v>
      </c>
      <c r="J270" s="57" t="s">
        <v>454</v>
      </c>
      <c r="K270" s="132">
        <f>SUM(I132:I270)</f>
        <v>23.677653108867386</v>
      </c>
      <c r="L270" s="66">
        <f>COUNT(I132:I270)</f>
        <v>139</v>
      </c>
      <c r="M270" s="13"/>
      <c r="N270" s="13"/>
    </row>
    <row r="271" spans="2:14" x14ac:dyDescent="0.3">
      <c r="B271" s="40" t="s">
        <v>246</v>
      </c>
      <c r="C271" s="27"/>
      <c r="D271" s="27"/>
      <c r="E271" s="107"/>
      <c r="F271" s="27"/>
      <c r="G271" s="27"/>
      <c r="H271" s="44"/>
      <c r="I271" s="44"/>
      <c r="J271" s="25"/>
      <c r="K271" s="66"/>
      <c r="L271" s="66"/>
    </row>
    <row r="272" spans="2:14" x14ac:dyDescent="0.3">
      <c r="B272" s="27"/>
      <c r="C272" s="27">
        <v>262</v>
      </c>
      <c r="D272" s="27" t="s">
        <v>1953</v>
      </c>
      <c r="E272" s="107">
        <v>40</v>
      </c>
      <c r="F272" s="27"/>
      <c r="G272" s="27">
        <v>1</v>
      </c>
      <c r="H272" s="44">
        <v>8.69</v>
      </c>
      <c r="I272" s="44">
        <f t="shared" ref="I272:I319" si="10">+(E272*G272)/H272</f>
        <v>4.6029919447640966</v>
      </c>
      <c r="J272" s="25"/>
      <c r="K272" s="66"/>
      <c r="L272" s="66"/>
    </row>
    <row r="273" spans="2:12" x14ac:dyDescent="0.3">
      <c r="B273" s="27"/>
      <c r="C273" s="27">
        <v>263</v>
      </c>
      <c r="D273" s="27" t="s">
        <v>1954</v>
      </c>
      <c r="E273" s="107">
        <v>3</v>
      </c>
      <c r="F273" s="27"/>
      <c r="G273" s="27">
        <v>1</v>
      </c>
      <c r="H273" s="44">
        <v>4.3499999999999996</v>
      </c>
      <c r="I273" s="44">
        <f t="shared" si="10"/>
        <v>0.68965517241379315</v>
      </c>
      <c r="J273" s="25"/>
      <c r="K273" s="66"/>
      <c r="L273" s="66"/>
    </row>
    <row r="274" spans="2:12" x14ac:dyDescent="0.3">
      <c r="B274" s="27"/>
      <c r="C274" s="27">
        <v>264</v>
      </c>
      <c r="D274" s="27" t="s">
        <v>347</v>
      </c>
      <c r="E274" s="107">
        <v>6.49</v>
      </c>
      <c r="F274" s="27"/>
      <c r="G274" s="27">
        <v>1</v>
      </c>
      <c r="H274" s="44">
        <v>8</v>
      </c>
      <c r="I274" s="44">
        <f t="shared" si="10"/>
        <v>0.81125000000000003</v>
      </c>
      <c r="J274" s="25"/>
      <c r="K274" s="66"/>
      <c r="L274" s="66"/>
    </row>
    <row r="275" spans="2:12" x14ac:dyDescent="0.3">
      <c r="B275" s="27"/>
      <c r="C275" s="27">
        <v>265</v>
      </c>
      <c r="D275" s="27" t="s">
        <v>247</v>
      </c>
      <c r="E275" s="107">
        <v>12.99</v>
      </c>
      <c r="F275" s="27"/>
      <c r="G275" s="27">
        <v>1</v>
      </c>
      <c r="H275" s="44">
        <v>260.70999999999998</v>
      </c>
      <c r="I275" s="44">
        <f t="shared" si="10"/>
        <v>4.9825476583176716E-2</v>
      </c>
      <c r="J275" s="25"/>
      <c r="K275" s="66"/>
      <c r="L275" s="66"/>
    </row>
    <row r="276" spans="2:12" s="15" customFormat="1" x14ac:dyDescent="0.3">
      <c r="B276" s="27"/>
      <c r="C276" s="27">
        <v>266</v>
      </c>
      <c r="D276" s="27" t="s">
        <v>189</v>
      </c>
      <c r="E276" s="107">
        <v>1.75</v>
      </c>
      <c r="F276" s="27">
        <v>4</v>
      </c>
      <c r="G276" s="27">
        <v>1</v>
      </c>
      <c r="H276" s="44">
        <v>2</v>
      </c>
      <c r="I276" s="44">
        <f t="shared" si="10"/>
        <v>0.875</v>
      </c>
      <c r="J276" s="25"/>
      <c r="K276" s="66"/>
      <c r="L276" s="66"/>
    </row>
    <row r="277" spans="2:12" s="15" customFormat="1" x14ac:dyDescent="0.3">
      <c r="B277" s="27"/>
      <c r="C277" s="27">
        <v>267</v>
      </c>
      <c r="D277" s="27" t="s">
        <v>1955</v>
      </c>
      <c r="E277" s="107">
        <v>1</v>
      </c>
      <c r="F277" s="27"/>
      <c r="G277" s="27">
        <v>1</v>
      </c>
      <c r="H277" s="44">
        <v>2</v>
      </c>
      <c r="I277" s="44">
        <f t="shared" si="10"/>
        <v>0.5</v>
      </c>
      <c r="J277" s="25"/>
      <c r="K277" s="66"/>
      <c r="L277" s="66"/>
    </row>
    <row r="278" spans="2:12" x14ac:dyDescent="0.3">
      <c r="B278" s="27"/>
      <c r="C278" s="27">
        <v>268</v>
      </c>
      <c r="D278" s="27" t="s">
        <v>1956</v>
      </c>
      <c r="E278" s="107">
        <v>3</v>
      </c>
      <c r="F278" s="27"/>
      <c r="G278" s="27">
        <v>1</v>
      </c>
      <c r="H278" s="44">
        <v>2</v>
      </c>
      <c r="I278" s="44">
        <f t="shared" si="10"/>
        <v>1.5</v>
      </c>
      <c r="J278" s="25"/>
      <c r="K278" s="66"/>
      <c r="L278" s="66"/>
    </row>
    <row r="279" spans="2:12" s="15" customFormat="1" x14ac:dyDescent="0.3">
      <c r="B279" s="27"/>
      <c r="C279" s="27">
        <v>269</v>
      </c>
      <c r="D279" s="27" t="s">
        <v>1957</v>
      </c>
      <c r="E279" s="107">
        <v>4.3</v>
      </c>
      <c r="F279" s="27"/>
      <c r="G279" s="27">
        <v>1</v>
      </c>
      <c r="H279" s="44">
        <v>2</v>
      </c>
      <c r="I279" s="44">
        <f t="shared" si="10"/>
        <v>2.15</v>
      </c>
      <c r="J279" s="25"/>
      <c r="K279" s="66"/>
      <c r="L279" s="66"/>
    </row>
    <row r="280" spans="2:12" x14ac:dyDescent="0.3">
      <c r="B280" s="27"/>
      <c r="C280" s="27">
        <v>270</v>
      </c>
      <c r="D280" s="27" t="s">
        <v>1958</v>
      </c>
      <c r="E280" s="107">
        <v>1.5</v>
      </c>
      <c r="F280" s="27"/>
      <c r="G280" s="27">
        <v>1</v>
      </c>
      <c r="H280" s="44">
        <v>4.3499999999999996</v>
      </c>
      <c r="I280" s="44">
        <f t="shared" si="10"/>
        <v>0.34482758620689657</v>
      </c>
      <c r="J280" s="25"/>
      <c r="K280" s="66"/>
      <c r="L280" s="66"/>
    </row>
    <row r="281" spans="2:12" s="15" customFormat="1" x14ac:dyDescent="0.3">
      <c r="B281" s="27"/>
      <c r="C281" s="27">
        <v>271</v>
      </c>
      <c r="D281" s="27" t="s">
        <v>1959</v>
      </c>
      <c r="E281" s="107">
        <v>2</v>
      </c>
      <c r="F281" s="27"/>
      <c r="G281" s="27">
        <v>1</v>
      </c>
      <c r="H281" s="44">
        <v>4.3499999999999996</v>
      </c>
      <c r="I281" s="44">
        <f t="shared" si="10"/>
        <v>0.45977011494252878</v>
      </c>
      <c r="J281" s="25"/>
      <c r="K281" s="66"/>
      <c r="L281" s="66"/>
    </row>
    <row r="282" spans="2:12" s="15" customFormat="1" x14ac:dyDescent="0.3">
      <c r="B282" s="27"/>
      <c r="C282" s="27">
        <v>272</v>
      </c>
      <c r="D282" s="27" t="s">
        <v>1960</v>
      </c>
      <c r="E282" s="107">
        <v>2</v>
      </c>
      <c r="F282" s="27"/>
      <c r="G282" s="27">
        <v>1</v>
      </c>
      <c r="H282" s="44">
        <v>13.04</v>
      </c>
      <c r="I282" s="44">
        <f t="shared" si="10"/>
        <v>0.15337423312883436</v>
      </c>
      <c r="J282" s="25"/>
      <c r="K282" s="66"/>
      <c r="L282" s="66"/>
    </row>
    <row r="283" spans="2:12" s="15" customFormat="1" x14ac:dyDescent="0.3">
      <c r="B283" s="27"/>
      <c r="C283" s="27">
        <v>273</v>
      </c>
      <c r="D283" s="27" t="s">
        <v>196</v>
      </c>
      <c r="E283" s="107">
        <v>0.47</v>
      </c>
      <c r="F283" s="27"/>
      <c r="G283" s="27">
        <v>1</v>
      </c>
      <c r="H283" s="44">
        <v>8.69</v>
      </c>
      <c r="I283" s="44">
        <f t="shared" si="10"/>
        <v>5.4085155350978138E-2</v>
      </c>
      <c r="J283" s="25"/>
      <c r="K283" s="66"/>
      <c r="L283" s="66"/>
    </row>
    <row r="284" spans="2:12" s="15" customFormat="1" x14ac:dyDescent="0.3">
      <c r="B284" s="27"/>
      <c r="C284" s="27">
        <v>274</v>
      </c>
      <c r="D284" s="27" t="s">
        <v>280</v>
      </c>
      <c r="E284" s="107">
        <v>1.59</v>
      </c>
      <c r="F284" s="27"/>
      <c r="G284" s="27">
        <v>1</v>
      </c>
      <c r="H284" s="44">
        <v>17.38</v>
      </c>
      <c r="I284" s="44">
        <f t="shared" si="10"/>
        <v>9.1484464902186424E-2</v>
      </c>
      <c r="J284" s="25"/>
      <c r="K284" s="66"/>
      <c r="L284" s="66"/>
    </row>
    <row r="285" spans="2:12" s="15" customFormat="1" x14ac:dyDescent="0.3">
      <c r="B285" s="27"/>
      <c r="C285" s="27">
        <v>275</v>
      </c>
      <c r="D285" s="27" t="s">
        <v>1961</v>
      </c>
      <c r="E285" s="107">
        <v>2.99</v>
      </c>
      <c r="F285" s="27">
        <v>70</v>
      </c>
      <c r="G285" s="27">
        <v>1</v>
      </c>
      <c r="H285" s="44">
        <v>26.07</v>
      </c>
      <c r="I285" s="44">
        <f t="shared" si="10"/>
        <v>0.11469121595703875</v>
      </c>
      <c r="J285" s="25"/>
      <c r="K285" s="66"/>
      <c r="L285" s="66"/>
    </row>
    <row r="286" spans="2:12" s="15" customFormat="1" x14ac:dyDescent="0.3">
      <c r="B286" s="27"/>
      <c r="C286" s="27">
        <v>276</v>
      </c>
      <c r="D286" s="27" t="s">
        <v>1460</v>
      </c>
      <c r="E286" s="107">
        <v>2.5</v>
      </c>
      <c r="F286" s="27"/>
      <c r="G286" s="27">
        <v>1</v>
      </c>
      <c r="H286" s="44">
        <v>52.142857139999997</v>
      </c>
      <c r="I286" s="44">
        <f t="shared" si="10"/>
        <v>4.7945205482079194E-2</v>
      </c>
      <c r="J286" s="25"/>
      <c r="K286" s="66"/>
      <c r="L286" s="66"/>
    </row>
    <row r="287" spans="2:12" s="15" customFormat="1" x14ac:dyDescent="0.3">
      <c r="B287" s="27"/>
      <c r="C287" s="27">
        <v>277</v>
      </c>
      <c r="D287" s="27" t="s">
        <v>1461</v>
      </c>
      <c r="E287" s="107">
        <v>0.5</v>
      </c>
      <c r="F287" s="27"/>
      <c r="G287" s="27">
        <v>1</v>
      </c>
      <c r="H287" s="44">
        <v>52.142857139999997</v>
      </c>
      <c r="I287" s="44">
        <f t="shared" si="10"/>
        <v>9.5890410964158384E-3</v>
      </c>
      <c r="J287" s="25"/>
      <c r="K287" s="66"/>
      <c r="L287" s="66"/>
    </row>
    <row r="288" spans="2:12" s="15" customFormat="1" x14ac:dyDescent="0.3">
      <c r="B288" s="27"/>
      <c r="C288" s="27">
        <v>278</v>
      </c>
      <c r="D288" s="27" t="s">
        <v>1962</v>
      </c>
      <c r="E288" s="107">
        <v>0.57999999999999996</v>
      </c>
      <c r="F288" s="27">
        <v>300</v>
      </c>
      <c r="G288" s="27">
        <v>1</v>
      </c>
      <c r="H288" s="44">
        <v>52.14</v>
      </c>
      <c r="I288" s="44">
        <f t="shared" si="10"/>
        <v>1.1123897199846565E-2</v>
      </c>
      <c r="J288" s="25"/>
      <c r="K288" s="66"/>
      <c r="L288" s="66"/>
    </row>
    <row r="289" spans="2:12" x14ac:dyDescent="0.3">
      <c r="B289" s="27"/>
      <c r="C289" s="27">
        <v>279</v>
      </c>
      <c r="D289" s="27" t="s">
        <v>1456</v>
      </c>
      <c r="E289" s="107">
        <v>0.79</v>
      </c>
      <c r="F289" s="27"/>
      <c r="G289" s="27">
        <v>1</v>
      </c>
      <c r="H289" s="44">
        <v>8.69</v>
      </c>
      <c r="I289" s="44">
        <f t="shared" si="10"/>
        <v>9.0909090909090912E-2</v>
      </c>
      <c r="J289" s="25"/>
      <c r="K289" s="66"/>
      <c r="L289" s="66"/>
    </row>
    <row r="290" spans="2:12" x14ac:dyDescent="0.3">
      <c r="B290" s="27"/>
      <c r="C290" s="27">
        <v>280</v>
      </c>
      <c r="D290" s="27" t="s">
        <v>1457</v>
      </c>
      <c r="E290" s="107">
        <v>0.79</v>
      </c>
      <c r="F290" s="27"/>
      <c r="G290" s="27">
        <v>1</v>
      </c>
      <c r="H290" s="44">
        <v>26.07</v>
      </c>
      <c r="I290" s="44">
        <f t="shared" si="10"/>
        <v>3.0303030303030304E-2</v>
      </c>
      <c r="J290" s="25"/>
      <c r="K290" s="66"/>
      <c r="L290" s="66"/>
    </row>
    <row r="291" spans="2:12" x14ac:dyDescent="0.3">
      <c r="B291" s="27"/>
      <c r="C291" s="27">
        <v>281</v>
      </c>
      <c r="D291" s="27" t="s">
        <v>1963</v>
      </c>
      <c r="E291" s="107">
        <v>1.2</v>
      </c>
      <c r="F291" s="27"/>
      <c r="G291" s="27">
        <v>1</v>
      </c>
      <c r="H291" s="44">
        <v>8.69</v>
      </c>
      <c r="I291" s="44">
        <f t="shared" si="10"/>
        <v>0.13808975834292289</v>
      </c>
      <c r="J291" s="25"/>
      <c r="K291" s="66"/>
      <c r="L291" s="66"/>
    </row>
    <row r="292" spans="2:12" x14ac:dyDescent="0.3">
      <c r="B292" s="27"/>
      <c r="C292" s="27">
        <v>282</v>
      </c>
      <c r="D292" s="27" t="s">
        <v>1964</v>
      </c>
      <c r="E292" s="107">
        <v>1.9</v>
      </c>
      <c r="F292" s="27">
        <v>20</v>
      </c>
      <c r="G292" s="27">
        <v>1</v>
      </c>
      <c r="H292" s="44">
        <v>4.3499999999999996</v>
      </c>
      <c r="I292" s="44">
        <f t="shared" si="10"/>
        <v>0.43678160919540232</v>
      </c>
      <c r="J292" s="25"/>
      <c r="K292" s="66"/>
      <c r="L292" s="66"/>
    </row>
    <row r="293" spans="2:12" x14ac:dyDescent="0.3">
      <c r="B293" s="27"/>
      <c r="C293" s="27">
        <v>283</v>
      </c>
      <c r="D293" s="27" t="s">
        <v>1965</v>
      </c>
      <c r="E293" s="107">
        <v>1.55</v>
      </c>
      <c r="F293" s="27">
        <v>16</v>
      </c>
      <c r="G293" s="27">
        <v>1</v>
      </c>
      <c r="H293" s="44">
        <v>4.3499999999999996</v>
      </c>
      <c r="I293" s="44">
        <f t="shared" si="10"/>
        <v>0.35632183908045983</v>
      </c>
      <c r="J293" s="25"/>
      <c r="K293" s="66"/>
      <c r="L293" s="66"/>
    </row>
    <row r="294" spans="2:12" x14ac:dyDescent="0.3">
      <c r="B294" s="27"/>
      <c r="C294" s="27">
        <v>284</v>
      </c>
      <c r="D294" s="27" t="s">
        <v>1458</v>
      </c>
      <c r="E294" s="107">
        <v>4.7300000000000004</v>
      </c>
      <c r="F294" s="27"/>
      <c r="G294" s="27">
        <v>1</v>
      </c>
      <c r="H294" s="44">
        <v>52.14</v>
      </c>
      <c r="I294" s="44">
        <f t="shared" si="10"/>
        <v>9.0717299578059074E-2</v>
      </c>
      <c r="J294" s="25"/>
      <c r="K294" s="66"/>
      <c r="L294" s="66"/>
    </row>
    <row r="295" spans="2:12" x14ac:dyDescent="0.3">
      <c r="B295" s="27"/>
      <c r="C295" s="27">
        <v>285</v>
      </c>
      <c r="D295" s="27" t="s">
        <v>1966</v>
      </c>
      <c r="E295" s="107">
        <v>1.75</v>
      </c>
      <c r="F295" s="27"/>
      <c r="G295" s="27">
        <v>1</v>
      </c>
      <c r="H295" s="44">
        <v>4</v>
      </c>
      <c r="I295" s="44">
        <f t="shared" si="10"/>
        <v>0.4375</v>
      </c>
      <c r="J295" s="25"/>
      <c r="K295" s="66"/>
      <c r="L295" s="66"/>
    </row>
    <row r="296" spans="2:12" x14ac:dyDescent="0.3">
      <c r="B296" s="27"/>
      <c r="C296" s="27">
        <v>286</v>
      </c>
      <c r="D296" s="27" t="s">
        <v>201</v>
      </c>
      <c r="E296" s="107">
        <v>2</v>
      </c>
      <c r="F296" s="27"/>
      <c r="G296" s="27">
        <v>1</v>
      </c>
      <c r="H296" s="44">
        <v>26.07</v>
      </c>
      <c r="I296" s="44">
        <f t="shared" si="10"/>
        <v>7.6716532412734947E-2</v>
      </c>
      <c r="J296" s="25"/>
      <c r="K296" s="66"/>
      <c r="L296" s="66"/>
    </row>
    <row r="297" spans="2:12" x14ac:dyDescent="0.3">
      <c r="B297" s="27"/>
      <c r="C297" s="27">
        <v>287</v>
      </c>
      <c r="D297" s="27" t="s">
        <v>255</v>
      </c>
      <c r="E297" s="107">
        <v>40</v>
      </c>
      <c r="F297" s="27"/>
      <c r="G297" s="27">
        <v>1</v>
      </c>
      <c r="H297" s="44">
        <v>52.142857139999997</v>
      </c>
      <c r="I297" s="44">
        <f t="shared" si="10"/>
        <v>0.7671232877132671</v>
      </c>
      <c r="J297" s="25"/>
      <c r="K297" s="66"/>
      <c r="L297" s="66"/>
    </row>
    <row r="298" spans="2:12" x14ac:dyDescent="0.3">
      <c r="B298" s="27"/>
      <c r="C298" s="27">
        <v>288</v>
      </c>
      <c r="D298" s="27" t="s">
        <v>256</v>
      </c>
      <c r="E298" s="107">
        <v>10</v>
      </c>
      <c r="F298" s="27"/>
      <c r="G298" s="27">
        <v>1</v>
      </c>
      <c r="H298" s="44">
        <v>4.345238095</v>
      </c>
      <c r="I298" s="44">
        <f t="shared" si="10"/>
        <v>2.3013698631398012</v>
      </c>
      <c r="J298" s="25"/>
      <c r="K298" s="66"/>
      <c r="L298" s="66"/>
    </row>
    <row r="299" spans="2:12" x14ac:dyDescent="0.3">
      <c r="B299" s="27"/>
      <c r="C299" s="27">
        <v>289</v>
      </c>
      <c r="D299" s="27" t="s">
        <v>350</v>
      </c>
      <c r="E299" s="107">
        <v>9.99</v>
      </c>
      <c r="F299" s="27"/>
      <c r="G299" s="27">
        <v>1</v>
      </c>
      <c r="H299" s="44">
        <v>104.29</v>
      </c>
      <c r="I299" s="44">
        <f t="shared" si="10"/>
        <v>9.5790583948604846E-2</v>
      </c>
      <c r="J299" s="25"/>
      <c r="K299" s="66"/>
      <c r="L299" s="66"/>
    </row>
    <row r="300" spans="2:12" x14ac:dyDescent="0.3">
      <c r="B300" s="27"/>
      <c r="C300" s="27">
        <v>290</v>
      </c>
      <c r="D300" s="27" t="s">
        <v>1967</v>
      </c>
      <c r="E300" s="107">
        <v>19.989999999999998</v>
      </c>
      <c r="F300" s="27"/>
      <c r="G300" s="27">
        <v>1</v>
      </c>
      <c r="H300" s="44">
        <v>52.14</v>
      </c>
      <c r="I300" s="44">
        <f t="shared" si="10"/>
        <v>0.38339087073264283</v>
      </c>
      <c r="J300" s="25"/>
      <c r="K300" s="66"/>
      <c r="L300" s="66"/>
    </row>
    <row r="301" spans="2:12" x14ac:dyDescent="0.3">
      <c r="B301" s="27"/>
      <c r="C301" s="27">
        <v>291</v>
      </c>
      <c r="D301" s="27" t="s">
        <v>530</v>
      </c>
      <c r="E301" s="107">
        <v>29.99</v>
      </c>
      <c r="F301" s="27"/>
      <c r="G301" s="27">
        <v>1</v>
      </c>
      <c r="H301" s="44">
        <v>52.14</v>
      </c>
      <c r="I301" s="44">
        <f t="shared" si="10"/>
        <v>0.57518220176448021</v>
      </c>
      <c r="J301" s="25"/>
      <c r="K301" s="66"/>
      <c r="L301" s="66"/>
    </row>
    <row r="302" spans="2:12" x14ac:dyDescent="0.3">
      <c r="B302" s="27"/>
      <c r="C302" s="27">
        <v>292</v>
      </c>
      <c r="D302" s="27" t="s">
        <v>1968</v>
      </c>
      <c r="E302" s="107">
        <v>24.99</v>
      </c>
      <c r="F302" s="27"/>
      <c r="G302" s="27">
        <v>1</v>
      </c>
      <c r="H302" s="44">
        <v>260.70999999999998</v>
      </c>
      <c r="I302" s="44">
        <f t="shared" si="10"/>
        <v>9.5853630470637871E-2</v>
      </c>
      <c r="J302" s="25"/>
      <c r="K302" s="66"/>
      <c r="L302" s="66"/>
    </row>
    <row r="303" spans="2:12" x14ac:dyDescent="0.3">
      <c r="B303" s="27"/>
      <c r="C303" s="27">
        <v>293</v>
      </c>
      <c r="D303" s="27" t="s">
        <v>203</v>
      </c>
      <c r="E303" s="107">
        <v>9.5</v>
      </c>
      <c r="F303" s="27"/>
      <c r="G303" s="27">
        <v>1</v>
      </c>
      <c r="H303" s="44">
        <v>52.14</v>
      </c>
      <c r="I303" s="44">
        <f t="shared" si="10"/>
        <v>0.1822017644802455</v>
      </c>
      <c r="J303" s="25"/>
      <c r="K303" s="66"/>
      <c r="L303" s="66"/>
    </row>
    <row r="304" spans="2:12" x14ac:dyDescent="0.3">
      <c r="B304" s="27"/>
      <c r="C304" s="27">
        <v>294</v>
      </c>
      <c r="D304" s="27" t="s">
        <v>1969</v>
      </c>
      <c r="E304" s="107">
        <v>69.989999999999995</v>
      </c>
      <c r="F304" s="27"/>
      <c r="G304" s="27">
        <v>1</v>
      </c>
      <c r="H304" s="44">
        <v>260.70999999999998</v>
      </c>
      <c r="I304" s="44">
        <f t="shared" si="10"/>
        <v>0.26845920754861724</v>
      </c>
      <c r="J304" s="25"/>
      <c r="K304" s="66"/>
      <c r="L304" s="66"/>
    </row>
    <row r="305" spans="2:12" x14ac:dyDescent="0.3">
      <c r="B305" s="27"/>
      <c r="C305" s="27">
        <v>295</v>
      </c>
      <c r="D305" s="27" t="s">
        <v>348</v>
      </c>
      <c r="E305" s="107">
        <v>15</v>
      </c>
      <c r="F305" s="27"/>
      <c r="G305" s="27">
        <v>1</v>
      </c>
      <c r="H305" s="44">
        <v>52.142857139999997</v>
      </c>
      <c r="I305" s="44">
        <f t="shared" si="10"/>
        <v>0.28767123289247515</v>
      </c>
      <c r="J305" s="25"/>
      <c r="K305" s="66"/>
      <c r="L305" s="66"/>
    </row>
    <row r="306" spans="2:12" x14ac:dyDescent="0.3">
      <c r="B306" s="27"/>
      <c r="C306" s="27">
        <v>296</v>
      </c>
      <c r="D306" s="27" t="s">
        <v>355</v>
      </c>
      <c r="E306" s="107">
        <v>12</v>
      </c>
      <c r="F306" s="27"/>
      <c r="G306" s="27">
        <v>1</v>
      </c>
      <c r="H306" s="44">
        <v>260.7142857</v>
      </c>
      <c r="I306" s="44">
        <f t="shared" si="10"/>
        <v>4.6027397262796019E-2</v>
      </c>
      <c r="J306" s="25"/>
      <c r="K306" s="66"/>
      <c r="L306" s="66"/>
    </row>
    <row r="307" spans="2:12" x14ac:dyDescent="0.3">
      <c r="B307" s="27"/>
      <c r="C307" s="27">
        <v>297</v>
      </c>
      <c r="D307" s="27" t="s">
        <v>181</v>
      </c>
      <c r="E307" s="107">
        <v>3.85</v>
      </c>
      <c r="F307" s="27"/>
      <c r="G307" s="27">
        <v>2</v>
      </c>
      <c r="H307" s="44">
        <v>52.142857139999997</v>
      </c>
      <c r="I307" s="44">
        <f t="shared" si="10"/>
        <v>0.14767123288480391</v>
      </c>
      <c r="J307" s="25"/>
      <c r="K307" s="66"/>
      <c r="L307" s="66"/>
    </row>
    <row r="308" spans="2:12" x14ac:dyDescent="0.3">
      <c r="B308" s="27"/>
      <c r="C308" s="27">
        <v>298</v>
      </c>
      <c r="D308" s="27" t="s">
        <v>2019</v>
      </c>
      <c r="E308" s="107">
        <v>0</v>
      </c>
      <c r="F308" s="27"/>
      <c r="G308" s="27">
        <v>1</v>
      </c>
      <c r="H308" s="44">
        <v>104.2857143</v>
      </c>
      <c r="I308" s="44">
        <f t="shared" si="10"/>
        <v>0</v>
      </c>
      <c r="J308" s="25"/>
      <c r="K308" s="66"/>
      <c r="L308" s="66"/>
    </row>
    <row r="309" spans="2:12" x14ac:dyDescent="0.3">
      <c r="B309" s="27"/>
      <c r="C309" s="27">
        <v>299</v>
      </c>
      <c r="D309" s="27" t="s">
        <v>183</v>
      </c>
      <c r="E309" s="107">
        <v>70</v>
      </c>
      <c r="F309" s="27"/>
      <c r="G309" s="27">
        <v>1</v>
      </c>
      <c r="H309" s="44">
        <v>104.2857143</v>
      </c>
      <c r="I309" s="44">
        <f t="shared" si="10"/>
        <v>0.67123287662037912</v>
      </c>
      <c r="J309" s="25"/>
      <c r="K309" s="66"/>
      <c r="L309" s="66"/>
    </row>
    <row r="310" spans="2:12" x14ac:dyDescent="0.3">
      <c r="B310" s="27"/>
      <c r="C310" s="27">
        <v>300</v>
      </c>
      <c r="D310" s="27" t="s">
        <v>184</v>
      </c>
      <c r="E310" s="107">
        <v>18.5</v>
      </c>
      <c r="F310" s="27"/>
      <c r="G310" s="27">
        <v>2</v>
      </c>
      <c r="H310" s="44">
        <v>52.142857139999997</v>
      </c>
      <c r="I310" s="44">
        <f t="shared" si="10"/>
        <v>0.70958904113477206</v>
      </c>
      <c r="J310" s="25"/>
      <c r="K310" s="66"/>
      <c r="L310" s="66"/>
    </row>
    <row r="311" spans="2:12" x14ac:dyDescent="0.3">
      <c r="B311" s="27"/>
      <c r="C311" s="27">
        <v>301</v>
      </c>
      <c r="D311" s="27" t="s">
        <v>2020</v>
      </c>
      <c r="E311" s="107">
        <v>50.5</v>
      </c>
      <c r="F311" s="27"/>
      <c r="G311" s="27">
        <v>1</v>
      </c>
      <c r="H311" s="44">
        <v>52.142857139999997</v>
      </c>
      <c r="I311" s="44">
        <f t="shared" si="10"/>
        <v>0.96849315073799969</v>
      </c>
      <c r="J311" s="25"/>
      <c r="K311" s="66"/>
      <c r="L311" s="66"/>
    </row>
    <row r="312" spans="2:12" x14ac:dyDescent="0.3">
      <c r="B312" s="27"/>
      <c r="C312" s="27">
        <v>302</v>
      </c>
      <c r="D312" s="27" t="s">
        <v>1464</v>
      </c>
      <c r="E312" s="107">
        <v>10.5</v>
      </c>
      <c r="F312" s="27">
        <v>12</v>
      </c>
      <c r="G312" s="27">
        <v>1</v>
      </c>
      <c r="H312" s="44">
        <v>4.345238095</v>
      </c>
      <c r="I312" s="44">
        <f t="shared" si="10"/>
        <v>2.416438356296791</v>
      </c>
      <c r="J312" s="25"/>
      <c r="K312" s="66"/>
      <c r="L312" s="66"/>
    </row>
    <row r="313" spans="2:12" x14ac:dyDescent="0.3">
      <c r="B313" s="27"/>
      <c r="C313" s="27">
        <v>303</v>
      </c>
      <c r="D313" s="27" t="s">
        <v>346</v>
      </c>
      <c r="E313" s="107">
        <v>0.79</v>
      </c>
      <c r="F313" s="27">
        <v>16</v>
      </c>
      <c r="G313" s="27">
        <v>1</v>
      </c>
      <c r="H313" s="44">
        <v>26.071428569999998</v>
      </c>
      <c r="I313" s="44">
        <f t="shared" si="10"/>
        <v>3.0301369864674049E-2</v>
      </c>
      <c r="J313" s="25"/>
      <c r="K313" s="66"/>
      <c r="L313" s="66"/>
    </row>
    <row r="314" spans="2:12" x14ac:dyDescent="0.3">
      <c r="B314" s="27"/>
      <c r="C314" s="27">
        <v>304</v>
      </c>
      <c r="D314" s="27" t="s">
        <v>187</v>
      </c>
      <c r="E314" s="107">
        <v>0.57999999999999996</v>
      </c>
      <c r="F314" s="27">
        <v>16</v>
      </c>
      <c r="G314" s="27">
        <v>1</v>
      </c>
      <c r="H314" s="44">
        <v>26.071428569999998</v>
      </c>
      <c r="I314" s="44">
        <f t="shared" si="10"/>
        <v>2.2246575343684745E-2</v>
      </c>
      <c r="J314" s="25"/>
      <c r="K314" s="66"/>
      <c r="L314" s="66"/>
    </row>
    <row r="315" spans="2:12" x14ac:dyDescent="0.3">
      <c r="B315" s="27"/>
      <c r="C315" s="27">
        <v>305</v>
      </c>
      <c r="D315" s="27" t="s">
        <v>2021</v>
      </c>
      <c r="E315" s="107">
        <v>2.36</v>
      </c>
      <c r="F315" s="27">
        <v>48</v>
      </c>
      <c r="G315" s="27">
        <v>1</v>
      </c>
      <c r="H315" s="44">
        <v>52.142857139999997</v>
      </c>
      <c r="I315" s="44">
        <f t="shared" si="10"/>
        <v>4.5260273975082754E-2</v>
      </c>
      <c r="J315" s="25"/>
      <c r="K315" s="66"/>
      <c r="L315" s="66"/>
    </row>
    <row r="316" spans="2:12" x14ac:dyDescent="0.3">
      <c r="B316" s="27"/>
      <c r="C316" s="27">
        <v>306</v>
      </c>
      <c r="D316" s="27" t="s">
        <v>1465</v>
      </c>
      <c r="E316" s="107">
        <v>2.89</v>
      </c>
      <c r="F316" s="27">
        <v>30</v>
      </c>
      <c r="G316" s="27">
        <v>4</v>
      </c>
      <c r="H316" s="44">
        <v>52.142857139999997</v>
      </c>
      <c r="I316" s="44">
        <f t="shared" si="10"/>
        <v>0.22169863014913418</v>
      </c>
      <c r="J316" s="25"/>
      <c r="K316" s="66"/>
      <c r="L316" s="66"/>
    </row>
    <row r="317" spans="2:12" x14ac:dyDescent="0.3">
      <c r="B317" s="27"/>
      <c r="C317" s="27">
        <v>307</v>
      </c>
      <c r="D317" s="27" t="s">
        <v>186</v>
      </c>
      <c r="E317" s="107">
        <v>1.75</v>
      </c>
      <c r="F317" s="27">
        <v>10</v>
      </c>
      <c r="G317" s="27">
        <v>1</v>
      </c>
      <c r="H317" s="44">
        <v>52.142857139999997</v>
      </c>
      <c r="I317" s="44">
        <f t="shared" si="10"/>
        <v>3.3561643837455434E-2</v>
      </c>
      <c r="J317" s="25"/>
      <c r="K317" s="66"/>
      <c r="L317" s="66"/>
    </row>
    <row r="318" spans="2:12" x14ac:dyDescent="0.3">
      <c r="B318" s="27"/>
      <c r="C318" s="27">
        <v>308</v>
      </c>
      <c r="D318" s="27" t="s">
        <v>279</v>
      </c>
      <c r="E318" s="107">
        <v>1.05</v>
      </c>
      <c r="F318" s="27"/>
      <c r="G318" s="27">
        <v>1</v>
      </c>
      <c r="H318" s="44">
        <v>52.142857139999997</v>
      </c>
      <c r="I318" s="44">
        <f t="shared" si="10"/>
        <v>2.0136986302473261E-2</v>
      </c>
      <c r="J318" s="25"/>
      <c r="K318" s="66"/>
      <c r="L318" s="66"/>
    </row>
    <row r="319" spans="2:12" x14ac:dyDescent="0.3">
      <c r="B319" s="27"/>
      <c r="C319" s="27">
        <v>309</v>
      </c>
      <c r="D319" s="27" t="s">
        <v>188</v>
      </c>
      <c r="E319" s="107">
        <v>6.99</v>
      </c>
      <c r="F319" s="27"/>
      <c r="G319" s="27">
        <v>1</v>
      </c>
      <c r="H319" s="44">
        <v>104.2857143</v>
      </c>
      <c r="I319" s="44">
        <f t="shared" si="10"/>
        <v>6.7027397251092136E-2</v>
      </c>
      <c r="J319" s="25"/>
      <c r="K319" s="66"/>
      <c r="L319" s="66"/>
    </row>
    <row r="320" spans="2:12" x14ac:dyDescent="0.3">
      <c r="B320" s="27"/>
      <c r="C320" s="27"/>
      <c r="D320" s="27"/>
      <c r="E320" s="107"/>
      <c r="F320" s="27"/>
      <c r="G320" s="27"/>
      <c r="H320" s="44"/>
      <c r="I320" s="44"/>
      <c r="J320" s="57" t="s">
        <v>13</v>
      </c>
      <c r="K320" s="132">
        <f>SUM(I272:I319)</f>
        <v>24.479680242201493</v>
      </c>
      <c r="L320" s="66">
        <f>COUNT(I272:I319)</f>
        <v>48</v>
      </c>
    </row>
    <row r="321" spans="2:12" x14ac:dyDescent="0.3">
      <c r="B321" s="40" t="s">
        <v>14</v>
      </c>
      <c r="C321" s="27"/>
      <c r="D321" s="27"/>
      <c r="E321" s="107"/>
      <c r="F321" s="27"/>
      <c r="G321" s="27"/>
      <c r="H321" s="44"/>
      <c r="I321" s="44"/>
      <c r="J321" s="25"/>
      <c r="K321" s="66"/>
      <c r="L321" s="66"/>
    </row>
    <row r="322" spans="2:12" x14ac:dyDescent="0.3">
      <c r="B322" s="27"/>
      <c r="C322" s="27">
        <v>310</v>
      </c>
      <c r="D322" s="27" t="s">
        <v>205</v>
      </c>
      <c r="E322" s="107">
        <v>30</v>
      </c>
      <c r="F322" s="27"/>
      <c r="G322" s="27">
        <v>1</v>
      </c>
      <c r="H322" s="44">
        <v>4</v>
      </c>
      <c r="I322" s="44">
        <f t="shared" ref="I322:I325" si="11">+(E322*G322)/H322</f>
        <v>7.5</v>
      </c>
      <c r="J322" s="25"/>
      <c r="K322" s="66"/>
      <c r="L322" s="66"/>
    </row>
    <row r="323" spans="2:12" x14ac:dyDescent="0.3">
      <c r="B323" s="27"/>
      <c r="C323" s="27">
        <v>311</v>
      </c>
      <c r="D323" s="27" t="s">
        <v>210</v>
      </c>
      <c r="E323" s="107">
        <v>10</v>
      </c>
      <c r="F323" s="27"/>
      <c r="G323" s="27">
        <v>1</v>
      </c>
      <c r="H323" s="44">
        <v>1</v>
      </c>
      <c r="I323" s="44">
        <f t="shared" si="11"/>
        <v>10</v>
      </c>
      <c r="J323" s="25"/>
      <c r="K323" s="66"/>
      <c r="L323" s="66"/>
    </row>
    <row r="324" spans="2:12" x14ac:dyDescent="0.3">
      <c r="B324" s="27"/>
      <c r="C324" s="27">
        <v>312</v>
      </c>
      <c r="D324" s="27" t="s">
        <v>2034</v>
      </c>
      <c r="E324" s="107">
        <v>40.5</v>
      </c>
      <c r="F324" s="27"/>
      <c r="G324" s="27">
        <v>1</v>
      </c>
      <c r="H324" s="44">
        <v>52.142857100000001</v>
      </c>
      <c r="I324" s="44">
        <f t="shared" si="11"/>
        <v>0.77671232940551693</v>
      </c>
      <c r="J324" s="25"/>
      <c r="K324" s="66"/>
      <c r="L324" s="66"/>
    </row>
    <row r="325" spans="2:12" x14ac:dyDescent="0.3">
      <c r="B325" s="27"/>
      <c r="C325" s="27">
        <v>313</v>
      </c>
      <c r="D325" s="27" t="s">
        <v>1534</v>
      </c>
      <c r="E325" s="107">
        <v>120</v>
      </c>
      <c r="F325" s="27"/>
      <c r="G325" s="27">
        <v>1</v>
      </c>
      <c r="H325" s="44">
        <v>52.142857100000001</v>
      </c>
      <c r="I325" s="44">
        <f t="shared" si="11"/>
        <v>2.3013698649052357</v>
      </c>
      <c r="J325" s="25"/>
      <c r="K325" s="66"/>
      <c r="L325" s="66"/>
    </row>
    <row r="326" spans="2:12" x14ac:dyDescent="0.3">
      <c r="B326" s="27"/>
      <c r="C326" s="27"/>
      <c r="D326" s="27"/>
      <c r="E326" s="107"/>
      <c r="F326" s="27"/>
      <c r="G326" s="27"/>
      <c r="H326" s="44"/>
      <c r="I326" s="44"/>
      <c r="J326" s="57" t="s">
        <v>14</v>
      </c>
      <c r="K326" s="132">
        <f>SUM(I322:I325)</f>
        <v>20.578082194310753</v>
      </c>
      <c r="L326" s="66">
        <f>COUNT(I322:I325)</f>
        <v>4</v>
      </c>
    </row>
    <row r="327" spans="2:12" x14ac:dyDescent="0.3">
      <c r="B327" s="40" t="s">
        <v>257</v>
      </c>
      <c r="C327" s="27"/>
      <c r="D327" s="27"/>
      <c r="E327" s="107"/>
      <c r="F327" s="27"/>
      <c r="G327" s="27"/>
      <c r="H327" s="44"/>
      <c r="I327" s="44"/>
      <c r="J327" s="25"/>
      <c r="K327" s="66"/>
      <c r="L327" s="66"/>
    </row>
    <row r="328" spans="2:12" x14ac:dyDescent="0.3">
      <c r="B328" s="27"/>
      <c r="C328" s="27">
        <v>314</v>
      </c>
      <c r="D328" s="27" t="s">
        <v>212</v>
      </c>
      <c r="E328" s="107">
        <v>140</v>
      </c>
      <c r="F328" s="27">
        <v>1</v>
      </c>
      <c r="G328" s="27">
        <v>1</v>
      </c>
      <c r="H328" s="44">
        <v>260.71428600000002</v>
      </c>
      <c r="I328" s="44">
        <f t="shared" ref="I328:I347" si="12">+(E328*G328)/H328</f>
        <v>0.53698630078138487</v>
      </c>
      <c r="J328" s="25"/>
      <c r="K328" s="66"/>
      <c r="L328" s="66"/>
    </row>
    <row r="329" spans="2:12" x14ac:dyDescent="0.3">
      <c r="B329" s="27"/>
      <c r="C329" s="27">
        <v>315</v>
      </c>
      <c r="D329" s="27" t="s">
        <v>214</v>
      </c>
      <c r="E329" s="107">
        <v>400</v>
      </c>
      <c r="F329" s="27">
        <v>1</v>
      </c>
      <c r="G329" s="27">
        <v>1</v>
      </c>
      <c r="H329" s="44">
        <v>260.71428600000002</v>
      </c>
      <c r="I329" s="44">
        <f t="shared" si="12"/>
        <v>1.5342465736610995</v>
      </c>
      <c r="J329" s="25"/>
      <c r="K329" s="66"/>
      <c r="L329" s="66"/>
    </row>
    <row r="330" spans="2:12" x14ac:dyDescent="0.3">
      <c r="B330" s="27"/>
      <c r="C330" s="27">
        <v>316</v>
      </c>
      <c r="D330" s="27" t="s">
        <v>1541</v>
      </c>
      <c r="E330" s="107">
        <v>4.99</v>
      </c>
      <c r="F330" s="27">
        <v>1</v>
      </c>
      <c r="G330" s="27">
        <v>1</v>
      </c>
      <c r="H330" s="44">
        <v>156.42857100000001</v>
      </c>
      <c r="I330" s="44">
        <f t="shared" si="12"/>
        <v>3.1899543466391442E-2</v>
      </c>
      <c r="J330" s="25"/>
      <c r="K330" s="66"/>
      <c r="L330" s="66"/>
    </row>
    <row r="331" spans="2:12" x14ac:dyDescent="0.3">
      <c r="B331" s="27"/>
      <c r="C331" s="27">
        <v>317</v>
      </c>
      <c r="D331" s="27" t="s">
        <v>216</v>
      </c>
      <c r="E331" s="107">
        <v>266</v>
      </c>
      <c r="F331" s="27"/>
      <c r="G331" s="27">
        <v>1</v>
      </c>
      <c r="H331" s="44">
        <v>52.142857100000001</v>
      </c>
      <c r="I331" s="44">
        <f t="shared" si="12"/>
        <v>5.1013698672066052</v>
      </c>
      <c r="J331" s="25"/>
      <c r="K331" s="66"/>
      <c r="L331" s="66"/>
    </row>
    <row r="332" spans="2:12" x14ac:dyDescent="0.3">
      <c r="B332" s="27"/>
      <c r="C332" s="27">
        <v>318</v>
      </c>
      <c r="D332" s="27" t="s">
        <v>216</v>
      </c>
      <c r="E332" s="107">
        <v>256</v>
      </c>
      <c r="F332" s="27"/>
      <c r="G332" s="27">
        <v>1</v>
      </c>
      <c r="H332" s="44">
        <v>52.142857100000001</v>
      </c>
      <c r="I332" s="44">
        <f t="shared" si="12"/>
        <v>4.9095890451311694</v>
      </c>
      <c r="J332" s="25"/>
      <c r="K332" s="66"/>
      <c r="L332" s="66"/>
    </row>
    <row r="333" spans="2:12" x14ac:dyDescent="0.3">
      <c r="B333" s="27"/>
      <c r="C333" s="27">
        <v>319</v>
      </c>
      <c r="D333" s="27" t="s">
        <v>1542</v>
      </c>
      <c r="E333" s="107">
        <v>25</v>
      </c>
      <c r="F333" s="27"/>
      <c r="G333" s="27">
        <v>1</v>
      </c>
      <c r="H333" s="44">
        <v>260.71428600000002</v>
      </c>
      <c r="I333" s="44">
        <f t="shared" si="12"/>
        <v>9.5890410853818719E-2</v>
      </c>
      <c r="J333" s="25"/>
      <c r="K333" s="66"/>
      <c r="L333" s="66"/>
    </row>
    <row r="334" spans="2:12" x14ac:dyDescent="0.3">
      <c r="B334" s="27"/>
      <c r="C334" s="27">
        <v>320</v>
      </c>
      <c r="D334" s="27" t="s">
        <v>1543</v>
      </c>
      <c r="E334" s="107">
        <v>1.58</v>
      </c>
      <c r="F334" s="27">
        <v>160</v>
      </c>
      <c r="G334" s="27">
        <v>1</v>
      </c>
      <c r="H334" s="44">
        <v>104.285714</v>
      </c>
      <c r="I334" s="44">
        <f t="shared" si="12"/>
        <v>1.5150684973015575E-2</v>
      </c>
      <c r="J334" s="25"/>
      <c r="K334" s="66"/>
      <c r="L334" s="66"/>
    </row>
    <row r="335" spans="2:12" x14ac:dyDescent="0.3">
      <c r="B335" s="27"/>
      <c r="C335" s="27">
        <v>321</v>
      </c>
      <c r="D335" s="27" t="s">
        <v>358</v>
      </c>
      <c r="E335" s="107">
        <v>1.05</v>
      </c>
      <c r="F335" s="27">
        <v>50</v>
      </c>
      <c r="G335" s="27">
        <v>1</v>
      </c>
      <c r="H335" s="44">
        <v>130.35714300000001</v>
      </c>
      <c r="I335" s="44">
        <f t="shared" si="12"/>
        <v>8.0547945117207722E-3</v>
      </c>
      <c r="J335" s="25"/>
      <c r="K335" s="66"/>
      <c r="L335" s="66"/>
    </row>
    <row r="336" spans="2:12" x14ac:dyDescent="0.3">
      <c r="B336" s="27"/>
      <c r="C336" s="27">
        <v>322</v>
      </c>
      <c r="D336" s="27" t="s">
        <v>360</v>
      </c>
      <c r="E336" s="107">
        <v>1.31</v>
      </c>
      <c r="F336" s="27">
        <v>10</v>
      </c>
      <c r="G336" s="27">
        <v>1</v>
      </c>
      <c r="H336" s="44">
        <v>260.71428600000002</v>
      </c>
      <c r="I336" s="44">
        <f t="shared" si="12"/>
        <v>5.0246575287401013E-3</v>
      </c>
      <c r="J336" s="25"/>
      <c r="K336" s="66"/>
      <c r="L336" s="66"/>
    </row>
    <row r="337" spans="2:12" x14ac:dyDescent="0.3">
      <c r="B337" s="27"/>
      <c r="C337" s="27">
        <v>323</v>
      </c>
      <c r="D337" s="27" t="s">
        <v>1544</v>
      </c>
      <c r="E337" s="107">
        <v>20</v>
      </c>
      <c r="F337" s="27"/>
      <c r="G337" s="27">
        <v>1</v>
      </c>
      <c r="H337" s="44">
        <v>52.142857100000001</v>
      </c>
      <c r="I337" s="44">
        <f t="shared" si="12"/>
        <v>0.38356164415087257</v>
      </c>
      <c r="J337" s="25"/>
      <c r="K337" s="66"/>
      <c r="L337" s="66"/>
    </row>
    <row r="338" spans="2:12" x14ac:dyDescent="0.3">
      <c r="B338" s="27"/>
      <c r="C338" s="27">
        <v>324</v>
      </c>
      <c r="D338" s="27" t="s">
        <v>1545</v>
      </c>
      <c r="E338" s="107">
        <v>64.989999999999995</v>
      </c>
      <c r="F338" s="27">
        <v>1</v>
      </c>
      <c r="G338" s="27">
        <v>1</v>
      </c>
      <c r="H338" s="44">
        <v>156.42857100000001</v>
      </c>
      <c r="I338" s="44">
        <f t="shared" si="12"/>
        <v>0.41546118835286167</v>
      </c>
      <c r="J338" s="25"/>
      <c r="K338" s="66"/>
      <c r="L338" s="66"/>
    </row>
    <row r="339" spans="2:12" x14ac:dyDescent="0.3">
      <c r="B339" s="27"/>
      <c r="C339" s="27">
        <v>325</v>
      </c>
      <c r="D339" s="27" t="s">
        <v>219</v>
      </c>
      <c r="E339" s="107">
        <v>150.5</v>
      </c>
      <c r="F339" s="27">
        <v>1</v>
      </c>
      <c r="G339" s="27">
        <v>1</v>
      </c>
      <c r="H339" s="44">
        <v>52.142857139999997</v>
      </c>
      <c r="I339" s="44">
        <f t="shared" si="12"/>
        <v>2.8863013700211675</v>
      </c>
      <c r="J339" s="25"/>
      <c r="K339" s="66"/>
      <c r="L339" s="66"/>
    </row>
    <row r="340" spans="2:12" x14ac:dyDescent="0.3">
      <c r="B340" s="27"/>
      <c r="C340" s="27">
        <v>326</v>
      </c>
      <c r="D340" s="27" t="s">
        <v>217</v>
      </c>
      <c r="E340" s="108">
        <v>0</v>
      </c>
      <c r="F340" s="27"/>
      <c r="G340" s="27">
        <v>1</v>
      </c>
      <c r="H340" s="44">
        <v>4.3499999999999996</v>
      </c>
      <c r="I340" s="44">
        <f t="shared" si="12"/>
        <v>0</v>
      </c>
      <c r="J340" s="25"/>
      <c r="K340" s="66"/>
      <c r="L340" s="66"/>
    </row>
    <row r="341" spans="2:12" s="13" customFormat="1" x14ac:dyDescent="0.3">
      <c r="B341" s="27"/>
      <c r="C341" s="27">
        <v>327</v>
      </c>
      <c r="D341" s="50" t="s">
        <v>215</v>
      </c>
      <c r="E341" s="108">
        <v>5</v>
      </c>
      <c r="F341" s="27"/>
      <c r="G341" s="27">
        <v>1</v>
      </c>
      <c r="H341" s="44">
        <v>52</v>
      </c>
      <c r="I341" s="44">
        <f t="shared" si="12"/>
        <v>9.6153846153846159E-2</v>
      </c>
      <c r="J341" s="25"/>
      <c r="K341" s="66"/>
      <c r="L341" s="66"/>
    </row>
    <row r="342" spans="2:12" x14ac:dyDescent="0.3">
      <c r="B342" s="27"/>
      <c r="C342" s="27">
        <v>328</v>
      </c>
      <c r="D342" s="50" t="s">
        <v>218</v>
      </c>
      <c r="E342" s="108">
        <v>20</v>
      </c>
      <c r="F342" s="27"/>
      <c r="G342" s="27">
        <v>1</v>
      </c>
      <c r="H342" s="44">
        <v>1</v>
      </c>
      <c r="I342" s="44">
        <f t="shared" si="12"/>
        <v>20</v>
      </c>
      <c r="J342" s="25"/>
      <c r="K342" s="66"/>
      <c r="L342" s="66"/>
    </row>
    <row r="343" spans="2:12" x14ac:dyDescent="0.3">
      <c r="B343" s="27"/>
      <c r="C343" s="27">
        <v>329</v>
      </c>
      <c r="D343" s="50" t="s">
        <v>220</v>
      </c>
      <c r="E343" s="108">
        <v>179</v>
      </c>
      <c r="F343" s="27"/>
      <c r="G343" s="27">
        <v>1</v>
      </c>
      <c r="H343" s="44">
        <v>52.142857139999997</v>
      </c>
      <c r="I343" s="44">
        <f t="shared" si="12"/>
        <v>3.4328767125168702</v>
      </c>
      <c r="J343" s="25"/>
      <c r="K343" s="66"/>
      <c r="L343" s="66"/>
    </row>
    <row r="344" spans="2:12" x14ac:dyDescent="0.3">
      <c r="B344" s="27"/>
      <c r="C344" s="27"/>
      <c r="D344" s="27" t="s">
        <v>7034</v>
      </c>
      <c r="E344" s="107">
        <v>232.5</v>
      </c>
      <c r="F344" s="27"/>
      <c r="G344" s="27">
        <v>1</v>
      </c>
      <c r="H344" s="44">
        <v>52.14</v>
      </c>
      <c r="I344" s="44">
        <f t="shared" si="12"/>
        <v>4.4591484464902189</v>
      </c>
      <c r="J344" s="25"/>
      <c r="K344" s="66"/>
      <c r="L344" s="66"/>
    </row>
    <row r="345" spans="2:12" x14ac:dyDescent="0.3">
      <c r="B345" s="27"/>
      <c r="C345" s="27">
        <v>330</v>
      </c>
      <c r="D345" s="27" t="s">
        <v>221</v>
      </c>
      <c r="E345" s="107">
        <v>135</v>
      </c>
      <c r="F345" s="27"/>
      <c r="G345" s="27">
        <v>1</v>
      </c>
      <c r="H345" s="44">
        <v>52.142857139999997</v>
      </c>
      <c r="I345" s="44">
        <f t="shared" si="12"/>
        <v>2.5890410960322763</v>
      </c>
      <c r="J345" s="25"/>
      <c r="K345" s="66"/>
      <c r="L345" s="66"/>
    </row>
    <row r="346" spans="2:12" x14ac:dyDescent="0.3">
      <c r="B346" s="27"/>
      <c r="C346" s="27">
        <v>331</v>
      </c>
      <c r="D346" s="27" t="s">
        <v>222</v>
      </c>
      <c r="E346" s="107">
        <v>80</v>
      </c>
      <c r="F346" s="27">
        <v>1</v>
      </c>
      <c r="G346" s="27">
        <v>1</v>
      </c>
      <c r="H346" s="44">
        <v>521.42857140000001</v>
      </c>
      <c r="I346" s="44">
        <f t="shared" si="12"/>
        <v>0.15342465754265341</v>
      </c>
      <c r="J346" s="25"/>
      <c r="K346" s="66"/>
      <c r="L346" s="66"/>
    </row>
    <row r="347" spans="2:12" x14ac:dyDescent="0.3">
      <c r="B347" s="27"/>
      <c r="C347" s="27">
        <v>332</v>
      </c>
      <c r="D347" s="27" t="s">
        <v>1564</v>
      </c>
      <c r="E347" s="107">
        <v>6</v>
      </c>
      <c r="F347" s="27"/>
      <c r="G347" s="27">
        <v>1</v>
      </c>
      <c r="H347" s="44">
        <v>521.42857140000001</v>
      </c>
      <c r="I347" s="44">
        <f t="shared" si="12"/>
        <v>1.1506849315699005E-2</v>
      </c>
      <c r="J347" s="57" t="s">
        <v>15</v>
      </c>
      <c r="K347" s="132">
        <f>SUM(I328:I347)</f>
        <v>46.665687688690412</v>
      </c>
      <c r="L347" s="66">
        <f>COUNT(I328:I347)</f>
        <v>20</v>
      </c>
    </row>
    <row r="349" spans="2:12" x14ac:dyDescent="0.3">
      <c r="I349" s="10">
        <f>SUM(I4:I347)</f>
        <v>385.34997870858945</v>
      </c>
      <c r="K349">
        <f>SUM(K3:K347)</f>
        <v>385.34997870858933</v>
      </c>
      <c r="L349">
        <f>SUM(L3:L347)</f>
        <v>333</v>
      </c>
    </row>
    <row r="350" spans="2:12" x14ac:dyDescent="0.3">
      <c r="K350" s="23">
        <f>K349-I349</f>
        <v>0</v>
      </c>
    </row>
  </sheetData>
  <pageMargins left="0.7" right="0.7" top="0.75" bottom="0.75" header="0.3" footer="0.3"/>
  <pageSetup paperSize="9"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0"/>
  <sheetViews>
    <sheetView zoomScale="80" zoomScaleNormal="80" workbookViewId="0">
      <pane ySplit="3" topLeftCell="A312" activePane="bottomLeft" state="frozen"/>
      <selection pane="bottomLeft" activeCell="F263" sqref="F263"/>
    </sheetView>
  </sheetViews>
  <sheetFormatPr defaultColWidth="9" defaultRowHeight="14" x14ac:dyDescent="0.3"/>
  <cols>
    <col min="1" max="1" width="3.25" style="66" customWidth="1"/>
    <col min="2" max="2" width="17.33203125" style="66" customWidth="1"/>
    <col min="3" max="3" width="4.33203125" style="66" bestFit="1" customWidth="1"/>
    <col min="4" max="4" width="26" style="66" customWidth="1"/>
    <col min="5" max="5" width="12.83203125" style="105" customWidth="1"/>
    <col min="6" max="6" width="5.33203125" style="66" customWidth="1"/>
    <col min="7" max="7" width="7.75" style="66" bestFit="1" customWidth="1"/>
    <col min="8" max="8" width="8.58203125" style="25" customWidth="1"/>
    <col min="9" max="9" width="6.08203125" style="25" customWidth="1"/>
    <col min="10" max="10" width="3.83203125" style="25" customWidth="1"/>
    <col min="11" max="11" width="5.83203125" style="66" customWidth="1"/>
    <col min="12" max="12" width="12.5" style="66" customWidth="1"/>
    <col min="13" max="16384" width="9" style="66"/>
  </cols>
  <sheetData>
    <row r="1" spans="2:12" x14ac:dyDescent="0.3">
      <c r="B1" s="146" t="s">
        <v>428</v>
      </c>
    </row>
    <row r="2" spans="2:12" x14ac:dyDescent="0.3">
      <c r="B2" s="40" t="s">
        <v>8</v>
      </c>
      <c r="C2" s="40" t="s">
        <v>0</v>
      </c>
      <c r="D2" s="40" t="s">
        <v>1</v>
      </c>
      <c r="E2" s="106" t="s">
        <v>578</v>
      </c>
      <c r="F2" s="40" t="s">
        <v>3</v>
      </c>
      <c r="G2" s="40" t="s">
        <v>4</v>
      </c>
      <c r="H2" s="49" t="s">
        <v>5</v>
      </c>
      <c r="I2" s="49" t="s">
        <v>6</v>
      </c>
      <c r="K2" s="66" t="s">
        <v>985</v>
      </c>
      <c r="L2" s="66" t="s">
        <v>1021</v>
      </c>
    </row>
    <row r="3" spans="2:12" x14ac:dyDescent="0.3">
      <c r="B3" s="40" t="s">
        <v>7</v>
      </c>
      <c r="C3" s="27"/>
      <c r="D3" s="27"/>
      <c r="E3" s="107"/>
      <c r="F3" s="27"/>
      <c r="G3" s="27"/>
      <c r="H3" s="44"/>
      <c r="I3" s="44"/>
      <c r="J3" s="26"/>
    </row>
    <row r="4" spans="2:12" x14ac:dyDescent="0.3">
      <c r="B4" s="27"/>
      <c r="C4" s="27">
        <v>1</v>
      </c>
      <c r="D4" s="27" t="s">
        <v>16</v>
      </c>
      <c r="E4" s="107">
        <v>3</v>
      </c>
      <c r="F4" s="27">
        <v>8</v>
      </c>
      <c r="G4" s="27">
        <v>1</v>
      </c>
      <c r="H4" s="44">
        <v>1.6</v>
      </c>
      <c r="I4" s="44">
        <f>(E4*G4)/H4</f>
        <v>1.875</v>
      </c>
      <c r="K4" s="66" t="s">
        <v>1594</v>
      </c>
      <c r="L4" s="66" t="s">
        <v>1595</v>
      </c>
    </row>
    <row r="5" spans="2:12" x14ac:dyDescent="0.3">
      <c r="B5" s="27"/>
      <c r="C5" s="27">
        <v>2</v>
      </c>
      <c r="D5" s="27" t="s">
        <v>1576</v>
      </c>
      <c r="E5" s="107">
        <v>0.6</v>
      </c>
      <c r="F5" s="27">
        <v>1</v>
      </c>
      <c r="G5" s="27">
        <v>1</v>
      </c>
      <c r="H5" s="44">
        <v>1</v>
      </c>
      <c r="I5" s="44">
        <f t="shared" ref="I5:I68" si="0">(E5*G5)/H5</f>
        <v>0.6</v>
      </c>
      <c r="K5" s="66" t="s">
        <v>1596</v>
      </c>
      <c r="L5" s="66" t="s">
        <v>1597</v>
      </c>
    </row>
    <row r="6" spans="2:12" x14ac:dyDescent="0.3">
      <c r="B6" s="27"/>
      <c r="C6" s="27">
        <v>3</v>
      </c>
      <c r="D6" s="27" t="s">
        <v>17</v>
      </c>
      <c r="E6" s="107">
        <v>1.3</v>
      </c>
      <c r="F6" s="27" t="s">
        <v>1593</v>
      </c>
      <c r="G6" s="27">
        <v>2</v>
      </c>
      <c r="H6" s="44">
        <v>1</v>
      </c>
      <c r="I6" s="44">
        <f t="shared" si="0"/>
        <v>2.6</v>
      </c>
      <c r="K6" s="66" t="s">
        <v>1598</v>
      </c>
      <c r="L6" s="66" t="s">
        <v>1599</v>
      </c>
    </row>
    <row r="7" spans="2:12" x14ac:dyDescent="0.3">
      <c r="B7" s="27"/>
      <c r="C7" s="27">
        <v>4</v>
      </c>
      <c r="D7" s="27" t="s">
        <v>258</v>
      </c>
      <c r="E7" s="107">
        <v>0.89</v>
      </c>
      <c r="F7" s="27">
        <v>6</v>
      </c>
      <c r="G7" s="27">
        <v>1</v>
      </c>
      <c r="H7" s="44">
        <v>2</v>
      </c>
      <c r="I7" s="44">
        <f t="shared" si="0"/>
        <v>0.44500000000000001</v>
      </c>
      <c r="K7" s="66" t="s">
        <v>1600</v>
      </c>
      <c r="L7" s="66" t="s">
        <v>1601</v>
      </c>
    </row>
    <row r="8" spans="2:12" ht="15" customHeight="1" x14ac:dyDescent="0.3">
      <c r="B8" s="27"/>
      <c r="C8" s="27">
        <v>5</v>
      </c>
      <c r="D8" s="27" t="s">
        <v>1577</v>
      </c>
      <c r="E8" s="107">
        <v>1.05</v>
      </c>
      <c r="F8" s="27">
        <v>1</v>
      </c>
      <c r="G8" s="27">
        <v>1</v>
      </c>
      <c r="H8" s="44">
        <v>1.6</v>
      </c>
      <c r="I8" s="44">
        <f t="shared" si="0"/>
        <v>0.65625</v>
      </c>
      <c r="K8" s="66" t="s">
        <v>1602</v>
      </c>
      <c r="L8" s="66" t="s">
        <v>1603</v>
      </c>
    </row>
    <row r="9" spans="2:12" x14ac:dyDescent="0.3">
      <c r="B9" s="27"/>
      <c r="C9" s="27">
        <v>6</v>
      </c>
      <c r="D9" s="27" t="s">
        <v>20</v>
      </c>
      <c r="E9" s="107">
        <f>VLOOKUP(D9,'[1]new tesco'!$B$6:$I$297,8,FALSE)</f>
        <v>2.59</v>
      </c>
      <c r="F9" s="27">
        <v>1</v>
      </c>
      <c r="G9" s="27">
        <v>1</v>
      </c>
      <c r="H9" s="44">
        <v>1</v>
      </c>
      <c r="I9" s="44">
        <f t="shared" si="0"/>
        <v>2.59</v>
      </c>
      <c r="K9" s="66" t="s">
        <v>1604</v>
      </c>
      <c r="L9" s="66" t="s">
        <v>1605</v>
      </c>
    </row>
    <row r="10" spans="2:12" x14ac:dyDescent="0.3">
      <c r="B10" s="27"/>
      <c r="C10" s="27">
        <v>7</v>
      </c>
      <c r="D10" s="27" t="s">
        <v>223</v>
      </c>
      <c r="E10" s="107">
        <v>1.58</v>
      </c>
      <c r="F10" s="27">
        <v>0</v>
      </c>
      <c r="G10" s="27">
        <v>1</v>
      </c>
      <c r="H10" s="44">
        <v>1</v>
      </c>
      <c r="I10" s="44">
        <f t="shared" si="0"/>
        <v>1.58</v>
      </c>
      <c r="K10" s="66" t="s">
        <v>1606</v>
      </c>
      <c r="L10" s="66" t="s">
        <v>1607</v>
      </c>
    </row>
    <row r="11" spans="2:12" x14ac:dyDescent="0.3">
      <c r="B11" s="27"/>
      <c r="C11" s="27">
        <v>8</v>
      </c>
      <c r="D11" s="27" t="s">
        <v>21</v>
      </c>
      <c r="E11" s="107">
        <v>1</v>
      </c>
      <c r="F11" s="27">
        <v>1</v>
      </c>
      <c r="G11" s="27">
        <v>1</v>
      </c>
      <c r="H11" s="44">
        <v>1</v>
      </c>
      <c r="I11" s="44">
        <f t="shared" si="0"/>
        <v>1</v>
      </c>
      <c r="K11" s="66" t="s">
        <v>1608</v>
      </c>
      <c r="L11" s="66" t="s">
        <v>1609</v>
      </c>
    </row>
    <row r="12" spans="2:12" x14ac:dyDescent="0.3">
      <c r="B12" s="27"/>
      <c r="C12" s="27">
        <v>9</v>
      </c>
      <c r="D12" s="27" t="s">
        <v>22</v>
      </c>
      <c r="E12" s="107">
        <v>2.1</v>
      </c>
      <c r="F12" s="27">
        <v>8</v>
      </c>
      <c r="G12" s="27">
        <v>1</v>
      </c>
      <c r="H12" s="44">
        <v>8</v>
      </c>
      <c r="I12" s="44">
        <f t="shared" si="0"/>
        <v>0.26250000000000001</v>
      </c>
      <c r="K12" s="66" t="s">
        <v>1610</v>
      </c>
      <c r="L12" s="66" t="s">
        <v>1611</v>
      </c>
    </row>
    <row r="13" spans="2:12" x14ac:dyDescent="0.3">
      <c r="B13" s="27"/>
      <c r="C13" s="27">
        <v>10</v>
      </c>
      <c r="D13" s="27" t="s">
        <v>23</v>
      </c>
      <c r="E13" s="107">
        <v>1.8</v>
      </c>
      <c r="F13" s="27">
        <v>2</v>
      </c>
      <c r="G13" s="27">
        <v>1</v>
      </c>
      <c r="H13" s="44">
        <v>2</v>
      </c>
      <c r="I13" s="44">
        <f t="shared" si="0"/>
        <v>0.9</v>
      </c>
      <c r="K13" s="66" t="s">
        <v>1612</v>
      </c>
      <c r="L13" s="66" t="s">
        <v>1613</v>
      </c>
    </row>
    <row r="14" spans="2:12" x14ac:dyDescent="0.3">
      <c r="B14" s="27"/>
      <c r="C14" s="27">
        <v>11</v>
      </c>
      <c r="D14" s="27" t="s">
        <v>584</v>
      </c>
      <c r="E14" s="107">
        <v>2.5</v>
      </c>
      <c r="F14" s="27">
        <v>1</v>
      </c>
      <c r="G14" s="27">
        <v>1</v>
      </c>
      <c r="H14" s="44">
        <v>1</v>
      </c>
      <c r="I14" s="44">
        <f t="shared" si="0"/>
        <v>2.5</v>
      </c>
      <c r="K14" s="66" t="s">
        <v>1608</v>
      </c>
      <c r="L14" s="66" t="s">
        <v>1614</v>
      </c>
    </row>
    <row r="15" spans="2:12" x14ac:dyDescent="0.3">
      <c r="B15" s="27"/>
      <c r="C15" s="27">
        <v>12</v>
      </c>
      <c r="D15" s="27" t="s">
        <v>1578</v>
      </c>
      <c r="E15" s="107">
        <v>3.25</v>
      </c>
      <c r="F15" s="27">
        <v>2</v>
      </c>
      <c r="G15" s="27">
        <v>1</v>
      </c>
      <c r="H15" s="44">
        <v>2</v>
      </c>
      <c r="I15" s="44">
        <f t="shared" si="0"/>
        <v>1.625</v>
      </c>
      <c r="K15" s="66" t="s">
        <v>1615</v>
      </c>
      <c r="L15" s="66" t="s">
        <v>1616</v>
      </c>
    </row>
    <row r="16" spans="2:12" x14ac:dyDescent="0.3">
      <c r="B16" s="27"/>
      <c r="C16" s="27">
        <v>13</v>
      </c>
      <c r="D16" s="27" t="s">
        <v>1579</v>
      </c>
      <c r="E16" s="107">
        <v>1.31</v>
      </c>
      <c r="F16" s="27">
        <v>3</v>
      </c>
      <c r="G16" s="27">
        <v>1</v>
      </c>
      <c r="H16" s="44">
        <v>3</v>
      </c>
      <c r="I16" s="44">
        <f t="shared" si="0"/>
        <v>0.4366666666666667</v>
      </c>
      <c r="K16" s="66" t="s">
        <v>1617</v>
      </c>
      <c r="L16" s="66" t="s">
        <v>1618</v>
      </c>
    </row>
    <row r="17" spans="2:12" x14ac:dyDescent="0.3">
      <c r="B17" s="27"/>
      <c r="C17" s="27">
        <v>14</v>
      </c>
      <c r="D17" s="27" t="s">
        <v>587</v>
      </c>
      <c r="E17" s="107">
        <v>1.59</v>
      </c>
      <c r="F17" s="27">
        <v>1</v>
      </c>
      <c r="G17" s="27">
        <v>1</v>
      </c>
      <c r="H17" s="44">
        <v>1</v>
      </c>
      <c r="I17" s="44">
        <f t="shared" si="0"/>
        <v>1.59</v>
      </c>
      <c r="K17" s="66" t="s">
        <v>1619</v>
      </c>
      <c r="L17" s="66" t="s">
        <v>1076</v>
      </c>
    </row>
    <row r="18" spans="2:12" x14ac:dyDescent="0.3">
      <c r="B18" s="27"/>
      <c r="C18" s="27">
        <v>15</v>
      </c>
      <c r="D18" s="27" t="s">
        <v>1580</v>
      </c>
      <c r="E18" s="107">
        <v>1.31</v>
      </c>
      <c r="F18" s="27">
        <v>1</v>
      </c>
      <c r="G18" s="27">
        <v>1</v>
      </c>
      <c r="H18" s="44">
        <v>4.3</v>
      </c>
      <c r="I18" s="44">
        <f t="shared" si="0"/>
        <v>0.3046511627906977</v>
      </c>
      <c r="K18" s="66" t="s">
        <v>1043</v>
      </c>
      <c r="L18" s="66" t="s">
        <v>1620</v>
      </c>
    </row>
    <row r="19" spans="2:12" x14ac:dyDescent="0.3">
      <c r="B19" s="27"/>
      <c r="C19" s="27">
        <v>16</v>
      </c>
      <c r="D19" s="27" t="s">
        <v>27</v>
      </c>
      <c r="E19" s="107">
        <f>VLOOKUP(D19,'[1]new tesco'!$B$6:$I$297,8,FALSE)</f>
        <v>0.94</v>
      </c>
      <c r="F19" s="27">
        <v>1</v>
      </c>
      <c r="G19" s="27">
        <v>1</v>
      </c>
      <c r="H19" s="44">
        <v>4.5</v>
      </c>
      <c r="I19" s="44">
        <f t="shared" si="0"/>
        <v>0.20888888888888887</v>
      </c>
      <c r="K19" s="66" t="s">
        <v>1621</v>
      </c>
      <c r="L19" s="66" t="s">
        <v>1003</v>
      </c>
    </row>
    <row r="20" spans="2:12" x14ac:dyDescent="0.3">
      <c r="B20" s="27"/>
      <c r="C20" s="27">
        <v>17</v>
      </c>
      <c r="D20" s="27" t="s">
        <v>41</v>
      </c>
      <c r="E20" s="107">
        <f>VLOOKUP(D20,'[1]new tesco'!$B$6:$I$297,8,FALSE)</f>
        <v>1.58</v>
      </c>
      <c r="F20" s="27">
        <v>6</v>
      </c>
      <c r="G20" s="27">
        <v>1</v>
      </c>
      <c r="H20" s="44">
        <v>6</v>
      </c>
      <c r="I20" s="44">
        <f t="shared" si="0"/>
        <v>0.26333333333333336</v>
      </c>
      <c r="K20" s="66" t="s">
        <v>1622</v>
      </c>
      <c r="L20" s="66" t="s">
        <v>1006</v>
      </c>
    </row>
    <row r="21" spans="2:12" x14ac:dyDescent="0.3">
      <c r="B21" s="27"/>
      <c r="C21" s="27">
        <v>18</v>
      </c>
      <c r="D21" s="27" t="s">
        <v>585</v>
      </c>
      <c r="E21" s="107">
        <v>1.42</v>
      </c>
      <c r="F21" s="27">
        <v>1</v>
      </c>
      <c r="G21" s="27">
        <v>1</v>
      </c>
      <c r="H21" s="44">
        <v>5.7</v>
      </c>
      <c r="I21" s="44">
        <f t="shared" si="0"/>
        <v>0.24912280701754383</v>
      </c>
      <c r="K21" s="66" t="s">
        <v>1623</v>
      </c>
      <c r="L21" s="66" t="s">
        <v>1004</v>
      </c>
    </row>
    <row r="22" spans="2:12" x14ac:dyDescent="0.3">
      <c r="B22" s="27"/>
      <c r="C22" s="27">
        <v>19</v>
      </c>
      <c r="D22" s="27" t="s">
        <v>1581</v>
      </c>
      <c r="E22" s="107">
        <v>0.53</v>
      </c>
      <c r="F22" s="27">
        <v>1</v>
      </c>
      <c r="G22" s="27">
        <v>1</v>
      </c>
      <c r="H22" s="44">
        <v>11</v>
      </c>
      <c r="I22" s="44">
        <f t="shared" si="0"/>
        <v>4.8181818181818187E-2</v>
      </c>
      <c r="K22" s="66" t="s">
        <v>1624</v>
      </c>
      <c r="L22" s="66" t="s">
        <v>1625</v>
      </c>
    </row>
    <row r="23" spans="2:12" x14ac:dyDescent="0.3">
      <c r="B23" s="27"/>
      <c r="C23" s="27">
        <v>20</v>
      </c>
      <c r="D23" s="27" t="s">
        <v>29</v>
      </c>
      <c r="E23" s="107">
        <v>0.04</v>
      </c>
      <c r="F23" s="27">
        <v>1</v>
      </c>
      <c r="G23" s="27">
        <v>1</v>
      </c>
      <c r="H23" s="44">
        <v>1</v>
      </c>
      <c r="I23" s="44">
        <f t="shared" si="0"/>
        <v>0.04</v>
      </c>
      <c r="K23" s="66" t="s">
        <v>1626</v>
      </c>
      <c r="L23" s="66" t="s">
        <v>1627</v>
      </c>
    </row>
    <row r="24" spans="2:12" x14ac:dyDescent="0.3">
      <c r="B24" s="27"/>
      <c r="C24" s="27">
        <v>21</v>
      </c>
      <c r="D24" s="27" t="s">
        <v>1582</v>
      </c>
      <c r="E24" s="107">
        <v>0.37</v>
      </c>
      <c r="F24" s="27">
        <v>1</v>
      </c>
      <c r="G24" s="27">
        <v>1</v>
      </c>
      <c r="H24" s="44">
        <v>2</v>
      </c>
      <c r="I24" s="44">
        <f t="shared" si="0"/>
        <v>0.185</v>
      </c>
      <c r="K24" s="66" t="s">
        <v>1628</v>
      </c>
      <c r="L24" s="66" t="s">
        <v>1629</v>
      </c>
    </row>
    <row r="25" spans="2:12" x14ac:dyDescent="0.3">
      <c r="B25" s="27"/>
      <c r="C25" s="27">
        <v>22</v>
      </c>
      <c r="D25" s="27" t="s">
        <v>31</v>
      </c>
      <c r="E25" s="107">
        <f>VLOOKUP(D25,'[1]new tesco'!$B$6:$I$297,8,FALSE)</f>
        <v>0.95</v>
      </c>
      <c r="F25" s="27">
        <v>1</v>
      </c>
      <c r="G25" s="27">
        <v>1</v>
      </c>
      <c r="H25" s="44">
        <v>1</v>
      </c>
      <c r="I25" s="44">
        <f t="shared" si="0"/>
        <v>0.95</v>
      </c>
      <c r="K25" s="66" t="s">
        <v>1630</v>
      </c>
      <c r="L25" s="66" t="s">
        <v>1631</v>
      </c>
    </row>
    <row r="26" spans="2:12" x14ac:dyDescent="0.3">
      <c r="B26" s="27"/>
      <c r="C26" s="27">
        <v>23</v>
      </c>
      <c r="D26" s="27" t="s">
        <v>944</v>
      </c>
      <c r="E26" s="107">
        <v>0.75</v>
      </c>
      <c r="F26" s="27">
        <v>1</v>
      </c>
      <c r="G26" s="27">
        <v>2</v>
      </c>
      <c r="H26" s="44">
        <v>1.3</v>
      </c>
      <c r="I26" s="44">
        <f t="shared" si="0"/>
        <v>1.1538461538461537</v>
      </c>
      <c r="K26" s="66" t="s">
        <v>1632</v>
      </c>
      <c r="L26" s="66" t="s">
        <v>1633</v>
      </c>
    </row>
    <row r="27" spans="2:12" x14ac:dyDescent="0.3">
      <c r="B27" s="27"/>
      <c r="C27" s="27">
        <v>24</v>
      </c>
      <c r="D27" s="27" t="s">
        <v>35</v>
      </c>
      <c r="E27" s="107">
        <v>0.66</v>
      </c>
      <c r="F27" s="27">
        <v>1</v>
      </c>
      <c r="G27" s="27">
        <v>1</v>
      </c>
      <c r="H27" s="44">
        <v>6.2</v>
      </c>
      <c r="I27" s="44">
        <f t="shared" si="0"/>
        <v>0.10645161290322581</v>
      </c>
      <c r="K27" s="66" t="s">
        <v>953</v>
      </c>
      <c r="L27" s="66" t="s">
        <v>1634</v>
      </c>
    </row>
    <row r="28" spans="2:12" x14ac:dyDescent="0.3">
      <c r="B28" s="27"/>
      <c r="C28" s="27">
        <v>25</v>
      </c>
      <c r="D28" s="27" t="s">
        <v>1583</v>
      </c>
      <c r="E28" s="107">
        <v>1.49</v>
      </c>
      <c r="F28" s="27">
        <v>1</v>
      </c>
      <c r="G28" s="27">
        <v>1</v>
      </c>
      <c r="H28" s="44">
        <v>7.5</v>
      </c>
      <c r="I28" s="44">
        <f t="shared" si="0"/>
        <v>0.19866666666666666</v>
      </c>
      <c r="K28" s="66" t="s">
        <v>1635</v>
      </c>
      <c r="L28" s="66" t="s">
        <v>1636</v>
      </c>
    </row>
    <row r="29" spans="2:12" x14ac:dyDescent="0.3">
      <c r="B29" s="27"/>
      <c r="C29" s="27">
        <v>26</v>
      </c>
      <c r="D29" s="27" t="s">
        <v>1584</v>
      </c>
      <c r="E29" s="107">
        <v>1.05</v>
      </c>
      <c r="F29" s="27">
        <v>1</v>
      </c>
      <c r="G29" s="27">
        <v>1</v>
      </c>
      <c r="H29" s="44">
        <v>1</v>
      </c>
      <c r="I29" s="44">
        <f t="shared" si="0"/>
        <v>1.05</v>
      </c>
      <c r="K29" s="66" t="s">
        <v>1626</v>
      </c>
      <c r="L29" s="66" t="s">
        <v>1637</v>
      </c>
    </row>
    <row r="30" spans="2:12" x14ac:dyDescent="0.3">
      <c r="B30" s="27"/>
      <c r="C30" s="27">
        <v>27</v>
      </c>
      <c r="D30" s="27" t="s">
        <v>1585</v>
      </c>
      <c r="E30" s="107">
        <v>0.3</v>
      </c>
      <c r="F30" s="27">
        <v>1</v>
      </c>
      <c r="G30" s="27">
        <v>1</v>
      </c>
      <c r="H30" s="44">
        <v>4</v>
      </c>
      <c r="I30" s="44">
        <f t="shared" si="0"/>
        <v>7.4999999999999997E-2</v>
      </c>
      <c r="K30" s="66" t="s">
        <v>1638</v>
      </c>
      <c r="L30" s="66" t="s">
        <v>1639</v>
      </c>
    </row>
    <row r="31" spans="2:12" x14ac:dyDescent="0.3">
      <c r="B31" s="27"/>
      <c r="C31" s="27">
        <v>28</v>
      </c>
      <c r="D31" s="27" t="s">
        <v>948</v>
      </c>
      <c r="E31" s="107">
        <v>0.32</v>
      </c>
      <c r="F31" s="27">
        <v>1</v>
      </c>
      <c r="G31" s="27">
        <v>1</v>
      </c>
      <c r="H31" s="44">
        <v>1</v>
      </c>
      <c r="I31" s="44">
        <f t="shared" si="0"/>
        <v>0.32</v>
      </c>
      <c r="K31" s="66" t="s">
        <v>1640</v>
      </c>
      <c r="L31" s="66" t="s">
        <v>1641</v>
      </c>
    </row>
    <row r="32" spans="2:12" x14ac:dyDescent="0.3">
      <c r="B32" s="27"/>
      <c r="C32" s="27">
        <v>29</v>
      </c>
      <c r="D32" s="27" t="s">
        <v>287</v>
      </c>
      <c r="E32" s="107">
        <f>VLOOKUP(D32,'[1]new tesco'!$B$6:$I$297,8,FALSE)</f>
        <v>0.27</v>
      </c>
      <c r="F32" s="27">
        <v>1</v>
      </c>
      <c r="G32" s="27">
        <v>1</v>
      </c>
      <c r="H32" s="44">
        <v>4</v>
      </c>
      <c r="I32" s="44">
        <f t="shared" si="0"/>
        <v>6.7500000000000004E-2</v>
      </c>
      <c r="K32" s="66" t="s">
        <v>1058</v>
      </c>
      <c r="L32" s="66" t="s">
        <v>1642</v>
      </c>
    </row>
    <row r="33" spans="2:12" x14ac:dyDescent="0.3">
      <c r="B33" s="27"/>
      <c r="C33" s="27">
        <v>30</v>
      </c>
      <c r="D33" s="27" t="s">
        <v>264</v>
      </c>
      <c r="E33" s="107">
        <f>VLOOKUP(D33,'[1]new tesco'!$B$6:$I$297,8,FALSE)</f>
        <v>0.47</v>
      </c>
      <c r="F33" s="27">
        <v>1</v>
      </c>
      <c r="G33" s="27">
        <v>1</v>
      </c>
      <c r="H33" s="44">
        <v>1</v>
      </c>
      <c r="I33" s="44">
        <f t="shared" si="0"/>
        <v>0.47</v>
      </c>
      <c r="K33" s="66" t="s">
        <v>1643</v>
      </c>
      <c r="L33" s="66" t="s">
        <v>1644</v>
      </c>
    </row>
    <row r="34" spans="2:12" x14ac:dyDescent="0.3">
      <c r="B34" s="27"/>
      <c r="C34" s="27">
        <v>31</v>
      </c>
      <c r="D34" s="27" t="s">
        <v>1586</v>
      </c>
      <c r="E34" s="107">
        <v>1</v>
      </c>
      <c r="F34" s="27">
        <v>1</v>
      </c>
      <c r="G34" s="27">
        <v>1</v>
      </c>
      <c r="H34" s="44">
        <v>1.1200000000000001</v>
      </c>
      <c r="I34" s="44">
        <f t="shared" si="0"/>
        <v>0.89285714285714279</v>
      </c>
      <c r="K34" s="66" t="s">
        <v>1638</v>
      </c>
      <c r="L34" s="66" t="s">
        <v>1645</v>
      </c>
    </row>
    <row r="35" spans="2:12" x14ac:dyDescent="0.3">
      <c r="B35" s="27"/>
      <c r="C35" s="27">
        <v>32</v>
      </c>
      <c r="D35" s="27" t="s">
        <v>42</v>
      </c>
      <c r="E35" s="107">
        <v>0.43</v>
      </c>
      <c r="F35" s="27">
        <v>1</v>
      </c>
      <c r="G35" s="27">
        <v>1</v>
      </c>
      <c r="H35" s="44">
        <v>1</v>
      </c>
      <c r="I35" s="44">
        <f t="shared" si="0"/>
        <v>0.43</v>
      </c>
      <c r="K35" s="66" t="s">
        <v>1646</v>
      </c>
      <c r="L35" s="66" t="s">
        <v>1647</v>
      </c>
    </row>
    <row r="36" spans="2:12" x14ac:dyDescent="0.3">
      <c r="B36" s="27"/>
      <c r="C36" s="27">
        <v>33</v>
      </c>
      <c r="D36" s="27" t="s">
        <v>1587</v>
      </c>
      <c r="E36" s="107">
        <v>0.45</v>
      </c>
      <c r="F36" s="27">
        <v>1</v>
      </c>
      <c r="G36" s="27">
        <v>2</v>
      </c>
      <c r="H36" s="44">
        <v>1</v>
      </c>
      <c r="I36" s="44">
        <f t="shared" si="0"/>
        <v>0.9</v>
      </c>
      <c r="K36" s="66" t="s">
        <v>1648</v>
      </c>
      <c r="L36" s="66" t="s">
        <v>1649</v>
      </c>
    </row>
    <row r="37" spans="2:12" x14ac:dyDescent="0.3">
      <c r="B37" s="27"/>
      <c r="C37" s="27">
        <v>34</v>
      </c>
      <c r="D37" s="27" t="s">
        <v>44</v>
      </c>
      <c r="E37" s="107">
        <v>1.68</v>
      </c>
      <c r="F37" s="27">
        <v>1</v>
      </c>
      <c r="G37" s="27">
        <v>1</v>
      </c>
      <c r="H37" s="44">
        <v>1.5</v>
      </c>
      <c r="I37" s="44">
        <f t="shared" si="0"/>
        <v>1.1199999999999999</v>
      </c>
      <c r="K37" s="66" t="s">
        <v>1650</v>
      </c>
      <c r="L37" s="66" t="s">
        <v>1651</v>
      </c>
    </row>
    <row r="38" spans="2:12" x14ac:dyDescent="0.3">
      <c r="B38" s="27"/>
      <c r="C38" s="27">
        <v>35</v>
      </c>
      <c r="D38" s="27" t="s">
        <v>262</v>
      </c>
      <c r="E38" s="107">
        <v>0.13</v>
      </c>
      <c r="F38" s="27">
        <v>1</v>
      </c>
      <c r="G38" s="27">
        <v>1</v>
      </c>
      <c r="H38" s="44">
        <v>1</v>
      </c>
      <c r="I38" s="44">
        <f t="shared" si="0"/>
        <v>0.13</v>
      </c>
      <c r="K38" s="66" t="s">
        <v>1652</v>
      </c>
      <c r="L38" s="66" t="s">
        <v>1653</v>
      </c>
    </row>
    <row r="39" spans="2:12" x14ac:dyDescent="0.3">
      <c r="B39" s="27"/>
      <c r="C39" s="27">
        <v>36</v>
      </c>
      <c r="D39" s="27" t="s">
        <v>367</v>
      </c>
      <c r="E39" s="107">
        <v>0.53</v>
      </c>
      <c r="F39" s="27">
        <v>1</v>
      </c>
      <c r="G39" s="27">
        <v>1</v>
      </c>
      <c r="H39" s="44">
        <v>1</v>
      </c>
      <c r="I39" s="44">
        <f t="shared" si="0"/>
        <v>0.53</v>
      </c>
      <c r="K39" s="66" t="s">
        <v>1654</v>
      </c>
      <c r="L39" s="66" t="s">
        <v>1655</v>
      </c>
    </row>
    <row r="40" spans="2:12" x14ac:dyDescent="0.3">
      <c r="B40" s="27"/>
      <c r="C40" s="27">
        <v>37</v>
      </c>
      <c r="D40" s="27" t="s">
        <v>45</v>
      </c>
      <c r="E40" s="107">
        <v>2.1</v>
      </c>
      <c r="F40" s="27">
        <v>1</v>
      </c>
      <c r="G40" s="27">
        <v>1</v>
      </c>
      <c r="H40" s="44">
        <v>1</v>
      </c>
      <c r="I40" s="44">
        <f t="shared" si="0"/>
        <v>2.1</v>
      </c>
      <c r="K40" s="66" t="s">
        <v>1656</v>
      </c>
      <c r="L40" s="66" t="s">
        <v>1657</v>
      </c>
    </row>
    <row r="41" spans="2:12" x14ac:dyDescent="0.3">
      <c r="B41" s="27"/>
      <c r="C41" s="27">
        <v>38</v>
      </c>
      <c r="D41" s="27" t="s">
        <v>1588</v>
      </c>
      <c r="E41" s="107">
        <v>0.95</v>
      </c>
      <c r="F41" s="27">
        <v>1</v>
      </c>
      <c r="G41" s="27">
        <v>1</v>
      </c>
      <c r="H41" s="44">
        <v>1.6</v>
      </c>
      <c r="I41" s="44">
        <f t="shared" si="0"/>
        <v>0.59374999999999989</v>
      </c>
      <c r="K41" s="66" t="s">
        <v>1658</v>
      </c>
      <c r="L41" s="66" t="s">
        <v>1071</v>
      </c>
    </row>
    <row r="42" spans="2:12" x14ac:dyDescent="0.3">
      <c r="B42" s="27"/>
      <c r="C42" s="27">
        <v>39</v>
      </c>
      <c r="D42" s="27" t="s">
        <v>1589</v>
      </c>
      <c r="E42" s="107">
        <v>0.79</v>
      </c>
      <c r="F42" s="27">
        <v>1</v>
      </c>
      <c r="G42" s="27">
        <v>1</v>
      </c>
      <c r="H42" s="44">
        <v>6</v>
      </c>
      <c r="I42" s="44">
        <f t="shared" si="0"/>
        <v>0.13166666666666668</v>
      </c>
      <c r="K42" s="66" t="s">
        <v>1041</v>
      </c>
      <c r="L42" s="66" t="s">
        <v>1659</v>
      </c>
    </row>
    <row r="43" spans="2:12" x14ac:dyDescent="0.3">
      <c r="B43" s="27"/>
      <c r="C43" s="27">
        <v>40</v>
      </c>
      <c r="D43" s="27" t="s">
        <v>1590</v>
      </c>
      <c r="E43" s="107">
        <v>0.59</v>
      </c>
      <c r="F43" s="27">
        <v>1</v>
      </c>
      <c r="G43" s="27">
        <v>1</v>
      </c>
      <c r="H43" s="44">
        <v>2.5</v>
      </c>
      <c r="I43" s="44">
        <f t="shared" si="0"/>
        <v>0.23599999999999999</v>
      </c>
      <c r="K43" s="66" t="s">
        <v>1660</v>
      </c>
      <c r="L43" s="66" t="s">
        <v>1074</v>
      </c>
    </row>
    <row r="44" spans="2:12" x14ac:dyDescent="0.3">
      <c r="B44" s="27"/>
      <c r="C44" s="27">
        <v>41</v>
      </c>
      <c r="D44" s="27" t="s">
        <v>1591</v>
      </c>
      <c r="E44" s="107">
        <v>1.05</v>
      </c>
      <c r="F44" s="27">
        <v>1</v>
      </c>
      <c r="G44" s="27">
        <v>1</v>
      </c>
      <c r="H44" s="44">
        <v>2</v>
      </c>
      <c r="I44" s="44">
        <f t="shared" si="0"/>
        <v>0.52500000000000002</v>
      </c>
      <c r="K44" s="66" t="s">
        <v>1661</v>
      </c>
      <c r="L44" s="66" t="s">
        <v>1077</v>
      </c>
    </row>
    <row r="45" spans="2:12" x14ac:dyDescent="0.3">
      <c r="B45" s="27"/>
      <c r="C45" s="27">
        <v>42</v>
      </c>
      <c r="D45" s="27" t="s">
        <v>384</v>
      </c>
      <c r="E45" s="107">
        <f>VLOOKUP(D45,'[1]new tesco'!$B$6:$I$297,8,FALSE)</f>
        <v>0.65</v>
      </c>
      <c r="F45" s="27">
        <v>1</v>
      </c>
      <c r="G45" s="27">
        <v>1</v>
      </c>
      <c r="H45" s="44">
        <v>8</v>
      </c>
      <c r="I45" s="44">
        <f t="shared" si="0"/>
        <v>8.1250000000000003E-2</v>
      </c>
      <c r="K45" s="66" t="s">
        <v>1662</v>
      </c>
      <c r="L45" s="66" t="s">
        <v>1663</v>
      </c>
    </row>
    <row r="46" spans="2:12" x14ac:dyDescent="0.3">
      <c r="B46" s="27"/>
      <c r="C46" s="27">
        <v>43</v>
      </c>
      <c r="D46" s="27" t="s">
        <v>385</v>
      </c>
      <c r="E46" s="107">
        <f>VLOOKUP(D46,'[1]new tesco'!$B$6:$I$297,8,FALSE)</f>
        <v>3.68</v>
      </c>
      <c r="F46" s="27">
        <v>1</v>
      </c>
      <c r="G46" s="27">
        <v>1</v>
      </c>
      <c r="H46" s="44">
        <v>1</v>
      </c>
      <c r="I46" s="44">
        <f t="shared" si="0"/>
        <v>3.68</v>
      </c>
      <c r="K46" s="66" t="s">
        <v>1664</v>
      </c>
      <c r="L46" s="66" t="s">
        <v>1665</v>
      </c>
    </row>
    <row r="47" spans="2:12" x14ac:dyDescent="0.3">
      <c r="B47" s="27"/>
      <c r="C47" s="27">
        <v>44</v>
      </c>
      <c r="D47" s="27" t="s">
        <v>586</v>
      </c>
      <c r="E47" s="107">
        <f>VLOOKUP(D47,'[1]new tesco'!$B$6:$I$297,8,FALSE)</f>
        <v>1.3</v>
      </c>
      <c r="F47" s="27">
        <v>1</v>
      </c>
      <c r="G47" s="27">
        <v>1</v>
      </c>
      <c r="H47" s="44">
        <v>1</v>
      </c>
      <c r="I47" s="44">
        <f t="shared" si="0"/>
        <v>1.3</v>
      </c>
      <c r="K47" s="66" t="s">
        <v>1666</v>
      </c>
      <c r="L47" s="66" t="s">
        <v>1667</v>
      </c>
    </row>
    <row r="48" spans="2:12" x14ac:dyDescent="0.3">
      <c r="B48" s="27"/>
      <c r="C48" s="27">
        <v>45</v>
      </c>
      <c r="D48" s="27" t="s">
        <v>1592</v>
      </c>
      <c r="E48" s="107">
        <v>0.95</v>
      </c>
      <c r="F48" s="27">
        <v>1</v>
      </c>
      <c r="G48" s="27">
        <v>1</v>
      </c>
      <c r="H48" s="44">
        <v>2</v>
      </c>
      <c r="I48" s="44">
        <f t="shared" si="0"/>
        <v>0.47499999999999998</v>
      </c>
      <c r="K48" s="66" t="s">
        <v>1668</v>
      </c>
      <c r="L48" s="66" t="s">
        <v>1669</v>
      </c>
    </row>
    <row r="49" spans="2:12" x14ac:dyDescent="0.3">
      <c r="B49" s="27"/>
      <c r="C49" s="27">
        <v>46</v>
      </c>
      <c r="D49" s="27" t="s">
        <v>1670</v>
      </c>
      <c r="E49" s="107">
        <f>VLOOKUP(D49,'[1]new tesco'!$B$6:$I$297,8,FALSE)</f>
        <v>3.03</v>
      </c>
      <c r="F49" s="27">
        <v>1</v>
      </c>
      <c r="G49" s="27">
        <v>1</v>
      </c>
      <c r="H49" s="44">
        <v>1</v>
      </c>
      <c r="I49" s="44">
        <f t="shared" si="0"/>
        <v>3.03</v>
      </c>
      <c r="K49" s="66" t="s">
        <v>1680</v>
      </c>
      <c r="L49" s="66" t="s">
        <v>1681</v>
      </c>
    </row>
    <row r="50" spans="2:12" x14ac:dyDescent="0.3">
      <c r="B50" s="27"/>
      <c r="C50" s="27">
        <v>47</v>
      </c>
      <c r="D50" s="27" t="s">
        <v>54</v>
      </c>
      <c r="E50" s="107">
        <f>VLOOKUP(D50,'[1]new tesco'!$B$6:$I$297,8,FALSE)</f>
        <v>0.6</v>
      </c>
      <c r="F50" s="27">
        <v>1</v>
      </c>
      <c r="G50" s="27">
        <v>1</v>
      </c>
      <c r="H50" s="44">
        <v>18</v>
      </c>
      <c r="I50" s="44">
        <f t="shared" si="0"/>
        <v>3.3333333333333333E-2</v>
      </c>
      <c r="K50" s="66" t="s">
        <v>1682</v>
      </c>
      <c r="L50" s="66" t="s">
        <v>1683</v>
      </c>
    </row>
    <row r="51" spans="2:12" x14ac:dyDescent="0.3">
      <c r="B51" s="27"/>
      <c r="C51" s="27">
        <v>48</v>
      </c>
      <c r="D51" s="27" t="s">
        <v>55</v>
      </c>
      <c r="E51" s="107">
        <f>VLOOKUP(D51,'[1]new tesco'!$B$6:$I$297,8,FALSE)</f>
        <v>1.58</v>
      </c>
      <c r="F51" s="27">
        <v>12</v>
      </c>
      <c r="G51" s="27">
        <v>1</v>
      </c>
      <c r="H51" s="44">
        <v>6</v>
      </c>
      <c r="I51" s="44">
        <f t="shared" si="0"/>
        <v>0.26333333333333336</v>
      </c>
      <c r="K51" s="66" t="s">
        <v>1684</v>
      </c>
      <c r="L51" s="66" t="s">
        <v>1685</v>
      </c>
    </row>
    <row r="52" spans="2:12" x14ac:dyDescent="0.3">
      <c r="B52" s="27"/>
      <c r="C52" s="27">
        <v>49</v>
      </c>
      <c r="D52" s="27" t="s">
        <v>55</v>
      </c>
      <c r="E52" s="107">
        <v>2.84</v>
      </c>
      <c r="F52" s="27">
        <v>16</v>
      </c>
      <c r="G52" s="27">
        <v>1</v>
      </c>
      <c r="H52" s="44">
        <v>8</v>
      </c>
      <c r="I52" s="44">
        <f t="shared" si="0"/>
        <v>0.35499999999999998</v>
      </c>
      <c r="K52" s="66" t="s">
        <v>1686</v>
      </c>
      <c r="L52" s="66" t="s">
        <v>1687</v>
      </c>
    </row>
    <row r="53" spans="2:12" x14ac:dyDescent="0.3">
      <c r="B53" s="27"/>
      <c r="C53" s="27">
        <v>50</v>
      </c>
      <c r="D53" s="27" t="s">
        <v>57</v>
      </c>
      <c r="E53" s="107">
        <v>0.57999999999999996</v>
      </c>
      <c r="F53" s="27">
        <v>1</v>
      </c>
      <c r="G53" s="27">
        <v>1</v>
      </c>
      <c r="H53" s="44">
        <v>11</v>
      </c>
      <c r="I53" s="44">
        <f t="shared" si="0"/>
        <v>5.2727272727272727E-2</v>
      </c>
      <c r="K53" s="66" t="s">
        <v>1688</v>
      </c>
      <c r="L53" s="66" t="s">
        <v>1689</v>
      </c>
    </row>
    <row r="54" spans="2:12" x14ac:dyDescent="0.3">
      <c r="B54" s="27"/>
      <c r="C54" s="27">
        <v>51</v>
      </c>
      <c r="D54" s="27" t="s">
        <v>57</v>
      </c>
      <c r="E54" s="107">
        <v>0.57999999999999996</v>
      </c>
      <c r="F54" s="27">
        <v>1</v>
      </c>
      <c r="G54" s="27">
        <v>1</v>
      </c>
      <c r="H54" s="44">
        <v>16</v>
      </c>
      <c r="I54" s="44">
        <f t="shared" si="0"/>
        <v>3.6249999999999998E-2</v>
      </c>
      <c r="K54" s="66" t="s">
        <v>1690</v>
      </c>
      <c r="L54" s="66" t="s">
        <v>1691</v>
      </c>
    </row>
    <row r="55" spans="2:12" ht="13.5" customHeight="1" x14ac:dyDescent="0.3">
      <c r="B55" s="27"/>
      <c r="C55" s="27">
        <v>52</v>
      </c>
      <c r="D55" s="27" t="s">
        <v>58</v>
      </c>
      <c r="E55" s="107">
        <f>VLOOKUP(D55,'[1]new tesco'!$B$6:$I$297,8,FALSE)</f>
        <v>1.26</v>
      </c>
      <c r="F55" s="27">
        <v>1</v>
      </c>
      <c r="G55" s="27">
        <v>1</v>
      </c>
      <c r="H55" s="44">
        <v>13</v>
      </c>
      <c r="I55" s="44">
        <f t="shared" si="0"/>
        <v>9.6923076923076917E-2</v>
      </c>
      <c r="K55" s="66" t="s">
        <v>1692</v>
      </c>
      <c r="L55" s="66" t="s">
        <v>1693</v>
      </c>
    </row>
    <row r="56" spans="2:12" x14ac:dyDescent="0.3">
      <c r="B56" s="27"/>
      <c r="C56" s="27">
        <v>53</v>
      </c>
      <c r="D56" s="27" t="s">
        <v>1671</v>
      </c>
      <c r="E56" s="107">
        <v>1</v>
      </c>
      <c r="F56" s="27">
        <v>1</v>
      </c>
      <c r="G56" s="27">
        <v>2</v>
      </c>
      <c r="H56" s="44">
        <v>1</v>
      </c>
      <c r="I56" s="44">
        <f t="shared" si="0"/>
        <v>2</v>
      </c>
      <c r="K56" s="66" t="s">
        <v>1051</v>
      </c>
      <c r="L56" s="66" t="s">
        <v>1694</v>
      </c>
    </row>
    <row r="57" spans="2:12" x14ac:dyDescent="0.3">
      <c r="B57" s="27"/>
      <c r="C57" s="27">
        <v>54</v>
      </c>
      <c r="D57" s="27" t="s">
        <v>1672</v>
      </c>
      <c r="E57" s="107">
        <v>1.63</v>
      </c>
      <c r="F57" s="27">
        <v>12</v>
      </c>
      <c r="G57" s="27">
        <v>1</v>
      </c>
      <c r="H57" s="44">
        <v>6</v>
      </c>
      <c r="I57" s="44">
        <f t="shared" si="0"/>
        <v>0.27166666666666667</v>
      </c>
      <c r="K57" s="66" t="s">
        <v>984</v>
      </c>
      <c r="L57" s="66" t="s">
        <v>1695</v>
      </c>
    </row>
    <row r="58" spans="2:12" x14ac:dyDescent="0.3">
      <c r="B58" s="27"/>
      <c r="C58" s="27">
        <v>55</v>
      </c>
      <c r="D58" s="27" t="s">
        <v>60</v>
      </c>
      <c r="E58" s="107">
        <f>VLOOKUP(D58,'[1]new tesco'!$B$6:$I$297,8,FALSE)</f>
        <v>1.1000000000000001</v>
      </c>
      <c r="F58" s="27">
        <v>80</v>
      </c>
      <c r="G58" s="27">
        <v>1</v>
      </c>
      <c r="H58" s="44">
        <v>3</v>
      </c>
      <c r="I58" s="44">
        <f t="shared" si="0"/>
        <v>0.3666666666666667</v>
      </c>
      <c r="K58" s="66" t="s">
        <v>1696</v>
      </c>
      <c r="L58" s="66" t="s">
        <v>1087</v>
      </c>
    </row>
    <row r="59" spans="2:12" x14ac:dyDescent="0.3">
      <c r="B59" s="27"/>
      <c r="C59" s="27">
        <v>56</v>
      </c>
      <c r="D59" s="27" t="s">
        <v>61</v>
      </c>
      <c r="E59" s="107">
        <v>3.15</v>
      </c>
      <c r="F59" s="27">
        <v>1</v>
      </c>
      <c r="G59" s="27">
        <v>1</v>
      </c>
      <c r="H59" s="44">
        <v>5</v>
      </c>
      <c r="I59" s="44">
        <f t="shared" si="0"/>
        <v>0.63</v>
      </c>
      <c r="K59" s="66" t="s">
        <v>1697</v>
      </c>
      <c r="L59" s="66" t="s">
        <v>1698</v>
      </c>
    </row>
    <row r="60" spans="2:12" x14ac:dyDescent="0.3">
      <c r="B60" s="27"/>
      <c r="C60" s="27">
        <v>57</v>
      </c>
      <c r="D60" s="27" t="s">
        <v>26</v>
      </c>
      <c r="E60" s="107">
        <f>VLOOKUP(D60,'[1]new tesco'!$B$6:$I$297,8,FALSE)</f>
        <v>1.26</v>
      </c>
      <c r="F60" s="27">
        <v>1</v>
      </c>
      <c r="G60" s="27">
        <v>1</v>
      </c>
      <c r="H60" s="44">
        <v>52</v>
      </c>
      <c r="I60" s="44">
        <f t="shared" si="0"/>
        <v>2.4230769230769229E-2</v>
      </c>
      <c r="K60" s="66" t="s">
        <v>1699</v>
      </c>
      <c r="L60" s="66" t="s">
        <v>1700</v>
      </c>
    </row>
    <row r="61" spans="2:12" x14ac:dyDescent="0.3">
      <c r="B61" s="27"/>
      <c r="C61" s="27">
        <v>58</v>
      </c>
      <c r="D61" s="27" t="s">
        <v>265</v>
      </c>
      <c r="E61" s="107">
        <f>VLOOKUP(D61,'[1]new tesco'!$B$6:$I$297,8,FALSE)</f>
        <v>0.44999999999999996</v>
      </c>
      <c r="F61" s="27">
        <v>1</v>
      </c>
      <c r="G61" s="27">
        <v>1</v>
      </c>
      <c r="H61" s="44">
        <v>2.1</v>
      </c>
      <c r="I61" s="44">
        <f t="shared" si="0"/>
        <v>0.21428571428571425</v>
      </c>
      <c r="K61" s="66" t="s">
        <v>1701</v>
      </c>
      <c r="L61" s="66" t="s">
        <v>1702</v>
      </c>
    </row>
    <row r="62" spans="2:12" x14ac:dyDescent="0.3">
      <c r="B62" s="27"/>
      <c r="C62" s="27">
        <v>59</v>
      </c>
      <c r="D62" s="27" t="s">
        <v>1673</v>
      </c>
      <c r="E62" s="107">
        <v>1.05</v>
      </c>
      <c r="F62" s="27">
        <v>1</v>
      </c>
      <c r="G62" s="27">
        <v>1</v>
      </c>
      <c r="H62" s="44">
        <v>5</v>
      </c>
      <c r="I62" s="44">
        <f t="shared" si="0"/>
        <v>0.21000000000000002</v>
      </c>
      <c r="K62" s="66" t="s">
        <v>1061</v>
      </c>
      <c r="L62" s="66" t="s">
        <v>1703</v>
      </c>
    </row>
    <row r="63" spans="2:12" x14ac:dyDescent="0.3">
      <c r="B63" s="27"/>
      <c r="C63" s="27">
        <v>60</v>
      </c>
      <c r="D63" s="27" t="s">
        <v>1674</v>
      </c>
      <c r="E63" s="107">
        <v>0.65</v>
      </c>
      <c r="F63" s="27">
        <v>1</v>
      </c>
      <c r="G63" s="27">
        <v>1</v>
      </c>
      <c r="H63" s="44">
        <v>2</v>
      </c>
      <c r="I63" s="44">
        <f t="shared" si="0"/>
        <v>0.32500000000000001</v>
      </c>
      <c r="K63" s="66" t="s">
        <v>1704</v>
      </c>
      <c r="L63" s="66" t="s">
        <v>1705</v>
      </c>
    </row>
    <row r="64" spans="2:12" x14ac:dyDescent="0.3">
      <c r="B64" s="27"/>
      <c r="C64" s="27">
        <v>61</v>
      </c>
      <c r="D64" s="27" t="s">
        <v>64</v>
      </c>
      <c r="E64" s="107">
        <v>1.58</v>
      </c>
      <c r="F64" s="27">
        <v>1</v>
      </c>
      <c r="G64" s="27">
        <v>1</v>
      </c>
      <c r="H64" s="44">
        <v>28</v>
      </c>
      <c r="I64" s="44">
        <f t="shared" si="0"/>
        <v>5.6428571428571432E-2</v>
      </c>
      <c r="K64" s="66" t="s">
        <v>1706</v>
      </c>
      <c r="L64" s="66" t="s">
        <v>1707</v>
      </c>
    </row>
    <row r="65" spans="2:12" x14ac:dyDescent="0.3">
      <c r="B65" s="27"/>
      <c r="C65" s="27">
        <v>62</v>
      </c>
      <c r="D65" s="27" t="s">
        <v>1675</v>
      </c>
      <c r="E65" s="107">
        <v>0.7</v>
      </c>
      <c r="F65" s="27">
        <v>1</v>
      </c>
      <c r="G65" s="27">
        <v>1</v>
      </c>
      <c r="H65" s="44">
        <v>1</v>
      </c>
      <c r="I65" s="44">
        <f t="shared" si="0"/>
        <v>0.7</v>
      </c>
      <c r="K65" s="66" t="s">
        <v>1708</v>
      </c>
      <c r="L65" s="66" t="s">
        <v>1709</v>
      </c>
    </row>
    <row r="66" spans="2:12" x14ac:dyDescent="0.3">
      <c r="B66" s="27"/>
      <c r="C66" s="27">
        <v>63</v>
      </c>
      <c r="D66" s="27" t="s">
        <v>374</v>
      </c>
      <c r="E66" s="107">
        <f>VLOOKUP(D66,'[1]new tesco'!$B$6:$I$297,8,FALSE)</f>
        <v>0.53</v>
      </c>
      <c r="F66" s="27">
        <v>1</v>
      </c>
      <c r="G66" s="27">
        <v>1</v>
      </c>
      <c r="H66" s="44">
        <v>2.5</v>
      </c>
      <c r="I66" s="44">
        <f t="shared" si="0"/>
        <v>0.21200000000000002</v>
      </c>
      <c r="K66" s="66" t="s">
        <v>1060</v>
      </c>
      <c r="L66" s="66" t="s">
        <v>1710</v>
      </c>
    </row>
    <row r="67" spans="2:12" x14ac:dyDescent="0.3">
      <c r="B67" s="27"/>
      <c r="C67" s="27">
        <v>64</v>
      </c>
      <c r="D67" s="27" t="s">
        <v>1676</v>
      </c>
      <c r="E67" s="107">
        <v>1.58</v>
      </c>
      <c r="F67" s="27">
        <v>1</v>
      </c>
      <c r="G67" s="27">
        <v>1</v>
      </c>
      <c r="H67" s="44">
        <v>8</v>
      </c>
      <c r="I67" s="44">
        <f t="shared" si="0"/>
        <v>0.19750000000000001</v>
      </c>
      <c r="K67" s="66" t="s">
        <v>1711</v>
      </c>
      <c r="L67" s="66" t="s">
        <v>1712</v>
      </c>
    </row>
    <row r="68" spans="2:12" x14ac:dyDescent="0.3">
      <c r="B68" s="27"/>
      <c r="C68" s="27">
        <v>65</v>
      </c>
      <c r="D68" s="27" t="s">
        <v>1677</v>
      </c>
      <c r="E68" s="107">
        <v>0.65</v>
      </c>
      <c r="F68" s="27">
        <v>1</v>
      </c>
      <c r="G68" s="27">
        <v>1</v>
      </c>
      <c r="H68" s="44">
        <v>12</v>
      </c>
      <c r="I68" s="44">
        <f t="shared" si="0"/>
        <v>5.4166666666666669E-2</v>
      </c>
      <c r="K68" s="66" t="s">
        <v>1713</v>
      </c>
      <c r="L68" s="66" t="s">
        <v>1714</v>
      </c>
    </row>
    <row r="69" spans="2:12" x14ac:dyDescent="0.3">
      <c r="B69" s="27"/>
      <c r="C69" s="27">
        <v>66</v>
      </c>
      <c r="D69" s="27" t="s">
        <v>1678</v>
      </c>
      <c r="E69" s="107">
        <v>1.89</v>
      </c>
      <c r="F69" s="27">
        <v>1</v>
      </c>
      <c r="G69" s="27">
        <v>1</v>
      </c>
      <c r="H69" s="44">
        <v>7</v>
      </c>
      <c r="I69" s="44">
        <f t="shared" ref="I69:I71" si="1">(E69*G69)/H69</f>
        <v>0.26999999999999996</v>
      </c>
      <c r="K69" s="66" t="s">
        <v>1059</v>
      </c>
      <c r="L69" s="66" t="s">
        <v>1096</v>
      </c>
    </row>
    <row r="70" spans="2:12" x14ac:dyDescent="0.3">
      <c r="B70" s="27"/>
      <c r="C70" s="27">
        <v>67</v>
      </c>
      <c r="D70" s="27" t="s">
        <v>1679</v>
      </c>
      <c r="E70" s="107">
        <v>35</v>
      </c>
      <c r="F70" s="27"/>
      <c r="G70" s="27">
        <v>1</v>
      </c>
      <c r="H70" s="44">
        <v>52.142857100000001</v>
      </c>
      <c r="I70" s="44">
        <f t="shared" si="1"/>
        <v>0.67123287726402703</v>
      </c>
      <c r="K70" s="66" t="s">
        <v>1715</v>
      </c>
    </row>
    <row r="71" spans="2:12" x14ac:dyDescent="0.3">
      <c r="B71" s="27"/>
      <c r="C71" s="27">
        <v>68</v>
      </c>
      <c r="D71" s="27" t="s">
        <v>1034</v>
      </c>
      <c r="E71" s="107">
        <v>15</v>
      </c>
      <c r="F71" s="27"/>
      <c r="G71" s="27">
        <v>1</v>
      </c>
      <c r="H71" s="44">
        <v>2</v>
      </c>
      <c r="I71" s="44">
        <f t="shared" si="1"/>
        <v>7.5</v>
      </c>
      <c r="K71" s="66" t="s">
        <v>1716</v>
      </c>
      <c r="L71" s="66" t="s">
        <v>1717</v>
      </c>
    </row>
    <row r="72" spans="2:12" x14ac:dyDescent="0.3">
      <c r="B72" s="27"/>
      <c r="C72" s="27"/>
      <c r="D72" s="27"/>
      <c r="E72" s="107"/>
      <c r="F72" s="27"/>
      <c r="G72" s="27"/>
      <c r="H72" s="44"/>
      <c r="I72" s="44"/>
      <c r="J72" s="133"/>
      <c r="K72" s="132"/>
    </row>
    <row r="73" spans="2:12" x14ac:dyDescent="0.3">
      <c r="B73" s="40" t="s">
        <v>238</v>
      </c>
      <c r="C73" s="27"/>
      <c r="D73" s="27"/>
      <c r="E73" s="107"/>
      <c r="F73" s="27"/>
      <c r="G73" s="27"/>
      <c r="H73" s="44"/>
      <c r="I73" s="44"/>
    </row>
    <row r="74" spans="2:12" x14ac:dyDescent="0.3">
      <c r="B74" s="27"/>
      <c r="C74" s="27">
        <v>69</v>
      </c>
      <c r="D74" s="27" t="s">
        <v>239</v>
      </c>
      <c r="E74" s="107">
        <v>5</v>
      </c>
      <c r="F74" s="27">
        <v>1</v>
      </c>
      <c r="G74" s="27">
        <v>1</v>
      </c>
      <c r="H74" s="44">
        <v>1</v>
      </c>
      <c r="I74" s="44">
        <f t="shared" ref="I74:I77" si="2">(E74*G74)/H74</f>
        <v>5</v>
      </c>
      <c r="K74" s="66" t="s">
        <v>1718</v>
      </c>
      <c r="L74" s="66" t="s">
        <v>1719</v>
      </c>
    </row>
    <row r="75" spans="2:12" x14ac:dyDescent="0.3">
      <c r="B75" s="27"/>
      <c r="C75" s="27">
        <v>70</v>
      </c>
      <c r="D75" s="27" t="s">
        <v>375</v>
      </c>
      <c r="E75" s="107">
        <v>3.6</v>
      </c>
      <c r="F75" s="27">
        <v>4</v>
      </c>
      <c r="G75" s="27">
        <v>1</v>
      </c>
      <c r="H75" s="44">
        <v>2</v>
      </c>
      <c r="I75" s="44">
        <f t="shared" si="2"/>
        <v>1.8</v>
      </c>
      <c r="J75" s="57"/>
      <c r="K75" s="132" t="s">
        <v>1720</v>
      </c>
      <c r="L75" s="66" t="s">
        <v>1721</v>
      </c>
    </row>
    <row r="76" spans="2:12" x14ac:dyDescent="0.3">
      <c r="B76" s="27"/>
      <c r="C76" s="27">
        <v>71</v>
      </c>
      <c r="D76" s="27" t="s">
        <v>1101</v>
      </c>
      <c r="E76" s="107">
        <v>30</v>
      </c>
      <c r="F76" s="27"/>
      <c r="G76" s="27">
        <v>1</v>
      </c>
      <c r="H76" s="44">
        <v>52.14</v>
      </c>
      <c r="I76" s="44">
        <f t="shared" si="2"/>
        <v>0.57537399309551207</v>
      </c>
      <c r="J76" s="133"/>
      <c r="K76" s="132" t="s">
        <v>1722</v>
      </c>
    </row>
    <row r="77" spans="2:12" x14ac:dyDescent="0.3">
      <c r="B77" s="27"/>
      <c r="C77" s="27">
        <v>72</v>
      </c>
      <c r="D77" s="27" t="s">
        <v>239</v>
      </c>
      <c r="E77" s="107"/>
      <c r="F77" s="27">
        <v>1</v>
      </c>
      <c r="G77" s="27">
        <v>1</v>
      </c>
      <c r="H77" s="44">
        <v>2</v>
      </c>
      <c r="I77" s="44">
        <f t="shared" si="2"/>
        <v>0</v>
      </c>
      <c r="J77" s="57"/>
      <c r="K77" s="132" t="s">
        <v>1723</v>
      </c>
      <c r="L77" s="66" t="s">
        <v>1724</v>
      </c>
    </row>
    <row r="78" spans="2:12" x14ac:dyDescent="0.3">
      <c r="B78" s="27"/>
      <c r="C78" s="27"/>
      <c r="D78" s="27"/>
      <c r="E78" s="107"/>
      <c r="F78" s="27"/>
      <c r="G78" s="27"/>
      <c r="H78" s="44"/>
      <c r="I78" s="44"/>
      <c r="J78" s="133"/>
      <c r="K78" s="132"/>
    </row>
    <row r="79" spans="2:12" x14ac:dyDescent="0.3">
      <c r="B79" s="40" t="s">
        <v>240</v>
      </c>
      <c r="C79" s="27"/>
      <c r="D79" s="27"/>
      <c r="E79" s="107"/>
      <c r="F79" s="27"/>
      <c r="G79" s="27"/>
      <c r="H79" s="44"/>
      <c r="I79" s="44"/>
    </row>
    <row r="80" spans="2:12" x14ac:dyDescent="0.3">
      <c r="B80" s="27" t="s">
        <v>2245</v>
      </c>
      <c r="C80" s="27">
        <v>73</v>
      </c>
      <c r="D80" s="27" t="s">
        <v>66</v>
      </c>
      <c r="E80" s="107">
        <v>9.99</v>
      </c>
      <c r="F80" s="27">
        <v>4</v>
      </c>
      <c r="G80" s="27">
        <v>3</v>
      </c>
      <c r="H80" s="44">
        <v>52.14</v>
      </c>
      <c r="I80" s="44">
        <f t="shared" ref="I80:I123" si="3">(E80*G80)/H80</f>
        <v>0.57479861910241659</v>
      </c>
      <c r="K80" s="66" t="s">
        <v>1743</v>
      </c>
      <c r="L80" s="66" t="s">
        <v>1744</v>
      </c>
    </row>
    <row r="81" spans="2:12" x14ac:dyDescent="0.3">
      <c r="B81" s="27"/>
      <c r="C81" s="27">
        <v>74</v>
      </c>
      <c r="D81" s="27" t="s">
        <v>241</v>
      </c>
      <c r="E81" s="107">
        <v>30</v>
      </c>
      <c r="F81" s="27">
        <v>3</v>
      </c>
      <c r="G81" s="27">
        <v>2</v>
      </c>
      <c r="H81" s="44">
        <v>52.14</v>
      </c>
      <c r="I81" s="44">
        <f t="shared" si="3"/>
        <v>1.1507479861910241</v>
      </c>
      <c r="K81" s="66" t="s">
        <v>1745</v>
      </c>
      <c r="L81" s="66" t="s">
        <v>1746</v>
      </c>
    </row>
    <row r="82" spans="2:12" x14ac:dyDescent="0.3">
      <c r="B82" s="27"/>
      <c r="C82" s="27">
        <v>75</v>
      </c>
      <c r="D82" s="27" t="s">
        <v>65</v>
      </c>
      <c r="E82" s="107">
        <v>8</v>
      </c>
      <c r="F82" s="27">
        <v>5</v>
      </c>
      <c r="G82" s="27">
        <v>3</v>
      </c>
      <c r="H82" s="44">
        <v>52.14</v>
      </c>
      <c r="I82" s="44">
        <f t="shared" si="3"/>
        <v>0.46029919447640966</v>
      </c>
      <c r="K82" s="66" t="s">
        <v>1747</v>
      </c>
      <c r="L82" s="66" t="s">
        <v>1748</v>
      </c>
    </row>
    <row r="83" spans="2:12" x14ac:dyDescent="0.3">
      <c r="B83" s="27"/>
      <c r="C83" s="27">
        <v>76</v>
      </c>
      <c r="D83" s="27" t="s">
        <v>498</v>
      </c>
      <c r="E83" s="107">
        <v>10</v>
      </c>
      <c r="F83" s="27">
        <v>3</v>
      </c>
      <c r="G83" s="27">
        <v>4</v>
      </c>
      <c r="H83" s="44">
        <v>52.14</v>
      </c>
      <c r="I83" s="44">
        <f t="shared" si="3"/>
        <v>0.76716532412734939</v>
      </c>
      <c r="K83" s="66" t="s">
        <v>1749</v>
      </c>
      <c r="L83" s="66" t="s">
        <v>1750</v>
      </c>
    </row>
    <row r="84" spans="2:12" x14ac:dyDescent="0.3">
      <c r="B84" s="27"/>
      <c r="C84" s="27">
        <v>77</v>
      </c>
      <c r="D84" s="27" t="s">
        <v>302</v>
      </c>
      <c r="E84" s="107"/>
      <c r="F84" s="27">
        <v>1</v>
      </c>
      <c r="G84" s="27">
        <v>2</v>
      </c>
      <c r="H84" s="44">
        <v>52.14</v>
      </c>
      <c r="I84" s="44">
        <f t="shared" si="3"/>
        <v>0</v>
      </c>
      <c r="K84" s="66" t="s">
        <v>1751</v>
      </c>
      <c r="L84" s="66" t="s">
        <v>1752</v>
      </c>
    </row>
    <row r="85" spans="2:12" x14ac:dyDescent="0.3">
      <c r="B85" s="27"/>
      <c r="C85" s="27">
        <v>78</v>
      </c>
      <c r="D85" s="27" t="s">
        <v>1725</v>
      </c>
      <c r="E85" s="107"/>
      <c r="F85" s="27">
        <v>1</v>
      </c>
      <c r="G85" s="27">
        <v>3</v>
      </c>
      <c r="H85" s="44">
        <v>52.14</v>
      </c>
      <c r="I85" s="44">
        <f t="shared" si="3"/>
        <v>0</v>
      </c>
      <c r="K85" s="66" t="s">
        <v>1753</v>
      </c>
      <c r="L85" s="66" t="s">
        <v>1754</v>
      </c>
    </row>
    <row r="86" spans="2:12" x14ac:dyDescent="0.3">
      <c r="B86" s="27"/>
      <c r="C86" s="27">
        <v>79</v>
      </c>
      <c r="D86" s="72" t="s">
        <v>1726</v>
      </c>
      <c r="E86" s="107"/>
      <c r="F86" s="27">
        <v>1</v>
      </c>
      <c r="G86" s="27">
        <v>2</v>
      </c>
      <c r="H86" s="44">
        <v>52.14</v>
      </c>
      <c r="I86" s="44">
        <f t="shared" si="3"/>
        <v>0</v>
      </c>
      <c r="K86" s="66" t="s">
        <v>1755</v>
      </c>
      <c r="L86" s="66" t="s">
        <v>1756</v>
      </c>
    </row>
    <row r="87" spans="2:12" x14ac:dyDescent="0.3">
      <c r="B87" s="27"/>
      <c r="C87" s="27">
        <v>80</v>
      </c>
      <c r="D87" s="27" t="s">
        <v>301</v>
      </c>
      <c r="E87" s="107"/>
      <c r="F87" s="27"/>
      <c r="G87" s="27">
        <v>5</v>
      </c>
      <c r="H87" s="44">
        <v>52.14</v>
      </c>
      <c r="I87" s="44">
        <f t="shared" si="3"/>
        <v>0</v>
      </c>
      <c r="K87" s="66" t="s">
        <v>1757</v>
      </c>
      <c r="L87" s="66" t="s">
        <v>1758</v>
      </c>
    </row>
    <row r="88" spans="2:12" x14ac:dyDescent="0.3">
      <c r="B88" s="27"/>
      <c r="C88" s="27">
        <v>81</v>
      </c>
      <c r="D88" s="27" t="s">
        <v>1727</v>
      </c>
      <c r="E88" s="107">
        <v>20</v>
      </c>
      <c r="F88" s="27">
        <v>1</v>
      </c>
      <c r="G88" s="27">
        <v>3</v>
      </c>
      <c r="H88" s="44">
        <v>52.14</v>
      </c>
      <c r="I88" s="44">
        <f t="shared" si="3"/>
        <v>1.1507479861910241</v>
      </c>
      <c r="K88" s="66" t="s">
        <v>1753</v>
      </c>
      <c r="L88" s="66" t="s">
        <v>1759</v>
      </c>
    </row>
    <row r="89" spans="2:12" x14ac:dyDescent="0.3">
      <c r="B89" s="27"/>
      <c r="C89" s="27">
        <v>82</v>
      </c>
      <c r="D89" s="27" t="s">
        <v>1728</v>
      </c>
      <c r="E89" s="107">
        <v>20</v>
      </c>
      <c r="F89" s="27"/>
      <c r="G89" s="27">
        <v>2</v>
      </c>
      <c r="H89" s="44">
        <v>104.2857143</v>
      </c>
      <c r="I89" s="44">
        <f t="shared" si="3"/>
        <v>0.38356164378307378</v>
      </c>
      <c r="K89" s="66" t="s">
        <v>1760</v>
      </c>
      <c r="L89" s="66" t="s">
        <v>1761</v>
      </c>
    </row>
    <row r="90" spans="2:12" x14ac:dyDescent="0.3">
      <c r="B90" s="27"/>
      <c r="C90" s="27">
        <v>83</v>
      </c>
      <c r="D90" s="27" t="s">
        <v>499</v>
      </c>
      <c r="E90" s="107"/>
      <c r="F90" s="27">
        <v>1</v>
      </c>
      <c r="G90" s="27">
        <v>1</v>
      </c>
      <c r="H90" s="44">
        <v>52.14</v>
      </c>
      <c r="I90" s="44">
        <f t="shared" si="3"/>
        <v>0</v>
      </c>
      <c r="K90" s="66" t="s">
        <v>1762</v>
      </c>
      <c r="L90" s="66" t="s">
        <v>1763</v>
      </c>
    </row>
    <row r="91" spans="2:12" x14ac:dyDescent="0.3">
      <c r="B91" s="27"/>
      <c r="C91" s="27">
        <v>84</v>
      </c>
      <c r="D91" s="27" t="s">
        <v>70</v>
      </c>
      <c r="E91" s="107"/>
      <c r="F91" s="27">
        <v>1</v>
      </c>
      <c r="G91" s="27">
        <v>2</v>
      </c>
      <c r="H91" s="44">
        <v>52.14</v>
      </c>
      <c r="I91" s="44">
        <f t="shared" si="3"/>
        <v>0</v>
      </c>
      <c r="K91" s="66" t="s">
        <v>1751</v>
      </c>
      <c r="L91" s="66" t="s">
        <v>1764</v>
      </c>
    </row>
    <row r="92" spans="2:12" x14ac:dyDescent="0.3">
      <c r="B92" s="27"/>
      <c r="C92" s="27">
        <v>85</v>
      </c>
      <c r="D92" s="27" t="s">
        <v>75</v>
      </c>
      <c r="E92" s="107"/>
      <c r="F92" s="27">
        <v>1</v>
      </c>
      <c r="G92" s="27">
        <v>1</v>
      </c>
      <c r="H92" s="44">
        <v>52.14</v>
      </c>
      <c r="I92" s="44">
        <f t="shared" si="3"/>
        <v>0</v>
      </c>
      <c r="K92" s="66" t="s">
        <v>1765</v>
      </c>
      <c r="L92" s="66" t="s">
        <v>1766</v>
      </c>
    </row>
    <row r="93" spans="2:12" x14ac:dyDescent="0.3">
      <c r="B93" s="27"/>
      <c r="C93" s="27">
        <v>86</v>
      </c>
      <c r="D93" s="27" t="s">
        <v>1729</v>
      </c>
      <c r="E93" s="107"/>
      <c r="F93" s="27">
        <v>1</v>
      </c>
      <c r="G93" s="27">
        <v>1</v>
      </c>
      <c r="H93" s="44">
        <v>52.14</v>
      </c>
      <c r="I93" s="44">
        <f t="shared" si="3"/>
        <v>0</v>
      </c>
      <c r="K93" s="66" t="s">
        <v>1767</v>
      </c>
      <c r="L93" s="66" t="s">
        <v>1768</v>
      </c>
    </row>
    <row r="94" spans="2:12" x14ac:dyDescent="0.3">
      <c r="B94" s="27"/>
      <c r="C94" s="27">
        <v>87</v>
      </c>
      <c r="D94" s="27" t="s">
        <v>1730</v>
      </c>
      <c r="E94" s="107"/>
      <c r="F94" s="27">
        <v>1</v>
      </c>
      <c r="G94" s="27">
        <v>1</v>
      </c>
      <c r="H94" s="44">
        <v>260.7142857</v>
      </c>
      <c r="I94" s="44">
        <f t="shared" si="3"/>
        <v>0</v>
      </c>
      <c r="K94" s="66" t="s">
        <v>1769</v>
      </c>
      <c r="L94" s="66" t="s">
        <v>1770</v>
      </c>
    </row>
    <row r="95" spans="2:12" x14ac:dyDescent="0.3">
      <c r="B95" s="27"/>
      <c r="C95" s="27">
        <v>88</v>
      </c>
      <c r="D95" s="27" t="s">
        <v>1731</v>
      </c>
      <c r="E95" s="107"/>
      <c r="F95" s="27">
        <v>1</v>
      </c>
      <c r="G95" s="27">
        <v>1</v>
      </c>
      <c r="H95" s="44">
        <v>104.29</v>
      </c>
      <c r="I95" s="44">
        <f t="shared" si="3"/>
        <v>0</v>
      </c>
      <c r="K95" s="66" t="s">
        <v>1771</v>
      </c>
      <c r="L95" s="66" t="s">
        <v>1772</v>
      </c>
    </row>
    <row r="96" spans="2:12" x14ac:dyDescent="0.3">
      <c r="B96" s="27"/>
      <c r="C96" s="27">
        <v>89</v>
      </c>
      <c r="D96" s="27" t="s">
        <v>1732</v>
      </c>
      <c r="E96" s="107"/>
      <c r="F96" s="27">
        <v>1</v>
      </c>
      <c r="G96" s="27">
        <v>1</v>
      </c>
      <c r="H96" s="44">
        <v>104.29</v>
      </c>
      <c r="I96" s="44">
        <f t="shared" si="3"/>
        <v>0</v>
      </c>
      <c r="K96" s="66" t="s">
        <v>1771</v>
      </c>
      <c r="L96" s="66" t="s">
        <v>1773</v>
      </c>
    </row>
    <row r="97" spans="2:12" x14ac:dyDescent="0.3">
      <c r="B97" s="27"/>
      <c r="C97" s="27">
        <v>90</v>
      </c>
      <c r="D97" s="27" t="s">
        <v>1733</v>
      </c>
      <c r="E97" s="107"/>
      <c r="F97" s="27">
        <v>1</v>
      </c>
      <c r="G97" s="27">
        <v>1</v>
      </c>
      <c r="H97" s="44">
        <v>104.29</v>
      </c>
      <c r="I97" s="44">
        <f t="shared" si="3"/>
        <v>0</v>
      </c>
      <c r="K97" s="66" t="s">
        <v>1774</v>
      </c>
      <c r="L97" s="66" t="s">
        <v>1775</v>
      </c>
    </row>
    <row r="98" spans="2:12" x14ac:dyDescent="0.3">
      <c r="B98" s="27"/>
      <c r="C98" s="27">
        <v>91</v>
      </c>
      <c r="D98" s="27" t="s">
        <v>1734</v>
      </c>
      <c r="E98" s="107"/>
      <c r="F98" s="27">
        <v>1</v>
      </c>
      <c r="G98" s="27">
        <v>1</v>
      </c>
      <c r="H98" s="44">
        <v>104.29</v>
      </c>
      <c r="I98" s="44">
        <f t="shared" si="3"/>
        <v>0</v>
      </c>
      <c r="K98" s="66" t="s">
        <v>1776</v>
      </c>
      <c r="L98" s="66" t="s">
        <v>1777</v>
      </c>
    </row>
    <row r="99" spans="2:12" x14ac:dyDescent="0.3">
      <c r="B99" s="27"/>
      <c r="C99" s="27">
        <v>92</v>
      </c>
      <c r="D99" s="27" t="s">
        <v>71</v>
      </c>
      <c r="E99" s="107">
        <v>12.5</v>
      </c>
      <c r="F99" s="27">
        <v>1</v>
      </c>
      <c r="G99" s="27">
        <v>2</v>
      </c>
      <c r="H99" s="44">
        <v>52.14</v>
      </c>
      <c r="I99" s="44">
        <f t="shared" si="3"/>
        <v>0.47947832757959341</v>
      </c>
      <c r="K99" s="66" t="s">
        <v>1751</v>
      </c>
      <c r="L99" s="66" t="s">
        <v>1778</v>
      </c>
    </row>
    <row r="100" spans="2:12" x14ac:dyDescent="0.3">
      <c r="B100" s="27"/>
      <c r="C100" s="27">
        <v>93</v>
      </c>
      <c r="D100" s="27" t="s">
        <v>1735</v>
      </c>
      <c r="E100" s="107"/>
      <c r="F100" s="27">
        <v>1</v>
      </c>
      <c r="G100" s="27">
        <v>3</v>
      </c>
      <c r="H100" s="44">
        <v>156.43</v>
      </c>
      <c r="I100" s="44">
        <f t="shared" si="3"/>
        <v>0</v>
      </c>
      <c r="K100" s="66" t="s">
        <v>1779</v>
      </c>
      <c r="L100" s="66" t="s">
        <v>1780</v>
      </c>
    </row>
    <row r="101" spans="2:12" x14ac:dyDescent="0.3">
      <c r="B101" s="27" t="s">
        <v>2246</v>
      </c>
      <c r="C101" s="27">
        <v>94</v>
      </c>
      <c r="D101" s="27" t="s">
        <v>72</v>
      </c>
      <c r="E101" s="107"/>
      <c r="F101" s="27">
        <v>1</v>
      </c>
      <c r="G101" s="27">
        <v>3</v>
      </c>
      <c r="H101" s="44">
        <v>156.43</v>
      </c>
      <c r="I101" s="44">
        <f t="shared" si="3"/>
        <v>0</v>
      </c>
      <c r="K101" s="66" t="s">
        <v>1781</v>
      </c>
      <c r="L101" s="66" t="s">
        <v>1782</v>
      </c>
    </row>
    <row r="102" spans="2:12" x14ac:dyDescent="0.3">
      <c r="B102" s="27" t="s">
        <v>2246</v>
      </c>
      <c r="C102" s="27">
        <v>95</v>
      </c>
      <c r="D102" s="27" t="s">
        <v>377</v>
      </c>
      <c r="E102" s="107"/>
      <c r="F102" s="27">
        <v>1</v>
      </c>
      <c r="G102" s="27">
        <v>1</v>
      </c>
      <c r="H102" s="44">
        <v>260.70999999999998</v>
      </c>
      <c r="I102" s="44">
        <f t="shared" si="3"/>
        <v>0</v>
      </c>
      <c r="K102" s="66" t="s">
        <v>1783</v>
      </c>
      <c r="L102" s="66" t="s">
        <v>1784</v>
      </c>
    </row>
    <row r="103" spans="2:12" x14ac:dyDescent="0.3">
      <c r="B103" s="27"/>
      <c r="C103" s="27">
        <v>96</v>
      </c>
      <c r="D103" s="27" t="s">
        <v>82</v>
      </c>
      <c r="E103" s="107">
        <v>8.99</v>
      </c>
      <c r="F103" s="27">
        <v>1</v>
      </c>
      <c r="G103" s="27">
        <v>1</v>
      </c>
      <c r="H103" s="44">
        <v>104.2857143</v>
      </c>
      <c r="I103" s="44">
        <f t="shared" si="3"/>
        <v>8.6205479440245827E-2</v>
      </c>
      <c r="K103" s="66" t="s">
        <v>1785</v>
      </c>
      <c r="L103" s="66" t="s">
        <v>1786</v>
      </c>
    </row>
    <row r="104" spans="2:12" x14ac:dyDescent="0.3">
      <c r="B104" s="27"/>
      <c r="C104" s="27">
        <v>97</v>
      </c>
      <c r="D104" s="27" t="s">
        <v>84</v>
      </c>
      <c r="E104" s="107">
        <v>8.99</v>
      </c>
      <c r="F104" s="27">
        <v>1</v>
      </c>
      <c r="G104" s="27">
        <v>1</v>
      </c>
      <c r="H104" s="44">
        <v>104.2857143</v>
      </c>
      <c r="I104" s="44">
        <f t="shared" si="3"/>
        <v>8.6205479440245827E-2</v>
      </c>
      <c r="K104" s="66" t="s">
        <v>1785</v>
      </c>
      <c r="L104" s="66" t="s">
        <v>1787</v>
      </c>
    </row>
    <row r="105" spans="2:12" x14ac:dyDescent="0.3">
      <c r="B105" s="27"/>
      <c r="C105" s="27">
        <v>98</v>
      </c>
      <c r="D105" s="27" t="s">
        <v>1117</v>
      </c>
      <c r="E105" s="107">
        <v>8.99</v>
      </c>
      <c r="F105" s="27">
        <v>1</v>
      </c>
      <c r="G105" s="27">
        <v>1</v>
      </c>
      <c r="H105" s="44">
        <v>104.2857143</v>
      </c>
      <c r="I105" s="44">
        <f t="shared" si="3"/>
        <v>8.6205479440245827E-2</v>
      </c>
      <c r="K105" s="66" t="s">
        <v>1785</v>
      </c>
      <c r="L105" s="66" t="s">
        <v>1788</v>
      </c>
    </row>
    <row r="106" spans="2:12" x14ac:dyDescent="0.3">
      <c r="B106" s="27"/>
      <c r="C106" s="27">
        <v>99</v>
      </c>
      <c r="D106" s="27" t="s">
        <v>1736</v>
      </c>
      <c r="E106" s="107">
        <v>12</v>
      </c>
      <c r="F106" s="27">
        <v>1</v>
      </c>
      <c r="G106" s="27">
        <v>1</v>
      </c>
      <c r="H106" s="44">
        <v>156.42857140000001</v>
      </c>
      <c r="I106" s="44">
        <f t="shared" si="3"/>
        <v>7.6712328781134667E-2</v>
      </c>
      <c r="K106" s="66" t="s">
        <v>1789</v>
      </c>
      <c r="L106" s="66" t="s">
        <v>1790</v>
      </c>
    </row>
    <row r="107" spans="2:12" x14ac:dyDescent="0.3">
      <c r="B107" s="27" t="s">
        <v>2247</v>
      </c>
      <c r="C107" s="27">
        <v>100</v>
      </c>
      <c r="D107" s="27" t="s">
        <v>1737</v>
      </c>
      <c r="E107" s="107">
        <v>4.99</v>
      </c>
      <c r="F107" s="27">
        <v>2</v>
      </c>
      <c r="G107" s="27">
        <v>1</v>
      </c>
      <c r="H107" s="44">
        <v>156.42857140000001</v>
      </c>
      <c r="I107" s="44">
        <f t="shared" si="3"/>
        <v>3.1899543384821837E-2</v>
      </c>
      <c r="K107" s="66" t="s">
        <v>1791</v>
      </c>
      <c r="L107" s="66" t="s">
        <v>1792</v>
      </c>
    </row>
    <row r="108" spans="2:12" x14ac:dyDescent="0.3">
      <c r="B108" s="27"/>
      <c r="C108" s="27">
        <v>101</v>
      </c>
      <c r="D108" s="27" t="s">
        <v>1118</v>
      </c>
      <c r="E108" s="107">
        <v>28</v>
      </c>
      <c r="F108" s="27">
        <v>1</v>
      </c>
      <c r="G108" s="27">
        <v>1</v>
      </c>
      <c r="H108" s="44">
        <v>104.29</v>
      </c>
      <c r="I108" s="44">
        <f t="shared" si="3"/>
        <v>0.26848211717326681</v>
      </c>
      <c r="K108" s="66" t="s">
        <v>1793</v>
      </c>
      <c r="L108" s="66" t="s">
        <v>1794</v>
      </c>
    </row>
    <row r="109" spans="2:12" x14ac:dyDescent="0.3">
      <c r="B109" s="27"/>
      <c r="C109" s="27">
        <v>102</v>
      </c>
      <c r="D109" s="27" t="s">
        <v>1738</v>
      </c>
      <c r="E109" s="107">
        <v>30</v>
      </c>
      <c r="F109" s="27"/>
      <c r="G109" s="27">
        <v>1</v>
      </c>
      <c r="H109" s="44">
        <v>104.29</v>
      </c>
      <c r="I109" s="44">
        <f t="shared" si="3"/>
        <v>0.28765941125707162</v>
      </c>
      <c r="K109" s="66" t="s">
        <v>1795</v>
      </c>
      <c r="L109" s="66" t="s">
        <v>1796</v>
      </c>
    </row>
    <row r="110" spans="2:12" x14ac:dyDescent="0.3">
      <c r="B110" s="27"/>
      <c r="C110" s="27">
        <v>103</v>
      </c>
      <c r="D110" s="27" t="s">
        <v>1739</v>
      </c>
      <c r="E110" s="107">
        <v>17</v>
      </c>
      <c r="F110" s="27">
        <v>1</v>
      </c>
      <c r="G110" s="27">
        <v>1</v>
      </c>
      <c r="H110" s="44">
        <v>52.14</v>
      </c>
      <c r="I110" s="44">
        <f t="shared" si="3"/>
        <v>0.32604526275412349</v>
      </c>
      <c r="K110" s="66" t="s">
        <v>1767</v>
      </c>
      <c r="L110" s="66" t="s">
        <v>1797</v>
      </c>
    </row>
    <row r="111" spans="2:12" x14ac:dyDescent="0.3">
      <c r="B111" s="27"/>
      <c r="C111" s="27">
        <v>104</v>
      </c>
      <c r="D111" s="27" t="s">
        <v>1740</v>
      </c>
      <c r="E111" s="107">
        <v>39</v>
      </c>
      <c r="F111" s="27">
        <v>1</v>
      </c>
      <c r="G111" s="27">
        <v>1</v>
      </c>
      <c r="H111" s="44">
        <v>52.14</v>
      </c>
      <c r="I111" s="44">
        <f t="shared" si="3"/>
        <v>0.74798619102416575</v>
      </c>
      <c r="K111" s="66" t="s">
        <v>1767</v>
      </c>
      <c r="L111" s="66" t="s">
        <v>1798</v>
      </c>
    </row>
    <row r="112" spans="2:12" x14ac:dyDescent="0.3">
      <c r="B112" s="27"/>
      <c r="C112" s="27">
        <v>105</v>
      </c>
      <c r="D112" s="27" t="s">
        <v>1741</v>
      </c>
      <c r="E112" s="107">
        <v>28</v>
      </c>
      <c r="F112" s="27">
        <v>1</v>
      </c>
      <c r="G112" s="27">
        <v>2</v>
      </c>
      <c r="H112" s="44">
        <v>104.29</v>
      </c>
      <c r="I112" s="44">
        <f t="shared" si="3"/>
        <v>0.53696423434653362</v>
      </c>
      <c r="K112" s="66" t="s">
        <v>1799</v>
      </c>
      <c r="L112" s="66" t="s">
        <v>1800</v>
      </c>
    </row>
    <row r="113" spans="2:12" x14ac:dyDescent="0.3">
      <c r="B113" s="27"/>
      <c r="C113" s="27">
        <v>106</v>
      </c>
      <c r="D113" s="27" t="s">
        <v>1742</v>
      </c>
      <c r="E113" s="107">
        <v>12.99</v>
      </c>
      <c r="F113" s="27">
        <v>1</v>
      </c>
      <c r="G113" s="27">
        <v>2</v>
      </c>
      <c r="H113" s="44">
        <v>104.29</v>
      </c>
      <c r="I113" s="44">
        <f t="shared" si="3"/>
        <v>0.249113050148624</v>
      </c>
      <c r="J113" s="57"/>
      <c r="K113" s="132" t="s">
        <v>1799</v>
      </c>
      <c r="L113" s="66" t="s">
        <v>1801</v>
      </c>
    </row>
    <row r="114" spans="2:12" x14ac:dyDescent="0.3">
      <c r="B114" s="27"/>
      <c r="C114" s="27">
        <v>107</v>
      </c>
      <c r="D114" s="27" t="s">
        <v>67</v>
      </c>
      <c r="E114" s="107">
        <v>15</v>
      </c>
      <c r="F114" s="27"/>
      <c r="G114" s="27">
        <v>1</v>
      </c>
      <c r="H114" s="44">
        <v>104.29</v>
      </c>
      <c r="I114" s="44">
        <f t="shared" si="3"/>
        <v>0.14382970562853581</v>
      </c>
      <c r="K114" s="66" t="s">
        <v>1771</v>
      </c>
      <c r="L114" s="66" t="s">
        <v>1802</v>
      </c>
    </row>
    <row r="115" spans="2:12" x14ac:dyDescent="0.3">
      <c r="B115" s="27" t="s">
        <v>2249</v>
      </c>
      <c r="C115" s="27">
        <v>108</v>
      </c>
      <c r="D115" s="27" t="s">
        <v>80</v>
      </c>
      <c r="E115" s="107">
        <v>3.99</v>
      </c>
      <c r="F115" s="27">
        <v>1</v>
      </c>
      <c r="G115" s="27">
        <v>1</v>
      </c>
      <c r="H115" s="44">
        <v>52.14</v>
      </c>
      <c r="I115" s="44">
        <f t="shared" si="3"/>
        <v>7.652474108170311E-2</v>
      </c>
      <c r="K115" s="66" t="s">
        <v>1762</v>
      </c>
      <c r="L115" s="66" t="s">
        <v>1806</v>
      </c>
    </row>
    <row r="116" spans="2:12" x14ac:dyDescent="0.3">
      <c r="B116" s="27" t="s">
        <v>2249</v>
      </c>
      <c r="C116" s="27">
        <v>109</v>
      </c>
      <c r="D116" s="27" t="s">
        <v>1803</v>
      </c>
      <c r="E116" s="107">
        <v>11</v>
      </c>
      <c r="F116" s="27">
        <v>1</v>
      </c>
      <c r="G116" s="27">
        <v>1</v>
      </c>
      <c r="H116" s="44">
        <v>26.071428569999998</v>
      </c>
      <c r="I116" s="44">
        <f t="shared" si="3"/>
        <v>0.42191780824229691</v>
      </c>
      <c r="K116" s="66" t="s">
        <v>1807</v>
      </c>
      <c r="L116" s="66" t="s">
        <v>1808</v>
      </c>
    </row>
    <row r="117" spans="2:12" x14ac:dyDescent="0.3">
      <c r="B117" s="27" t="s">
        <v>2249</v>
      </c>
      <c r="C117" s="27">
        <v>110</v>
      </c>
      <c r="D117" s="27" t="s">
        <v>1123</v>
      </c>
      <c r="E117" s="107">
        <v>11.24</v>
      </c>
      <c r="F117" s="27">
        <v>1</v>
      </c>
      <c r="G117" s="27">
        <v>1</v>
      </c>
      <c r="H117" s="44">
        <v>52.142857139999997</v>
      </c>
      <c r="I117" s="44">
        <f t="shared" si="3"/>
        <v>0.21556164384742804</v>
      </c>
      <c r="K117" s="66" t="s">
        <v>1809</v>
      </c>
      <c r="L117" s="66" t="s">
        <v>1810</v>
      </c>
    </row>
    <row r="118" spans="2:12" x14ac:dyDescent="0.3">
      <c r="B118" s="27" t="s">
        <v>2250</v>
      </c>
      <c r="C118" s="27">
        <v>111</v>
      </c>
      <c r="D118" s="27" t="s">
        <v>1804</v>
      </c>
      <c r="E118" s="107">
        <v>17.989999999999998</v>
      </c>
      <c r="F118" s="27">
        <v>1</v>
      </c>
      <c r="G118" s="27">
        <v>1</v>
      </c>
      <c r="H118" s="44">
        <v>260.7142857</v>
      </c>
      <c r="I118" s="44">
        <f t="shared" si="3"/>
        <v>6.900273972980836E-2</v>
      </c>
      <c r="K118" s="66" t="s">
        <v>1811</v>
      </c>
      <c r="L118" s="66" t="s">
        <v>1812</v>
      </c>
    </row>
    <row r="119" spans="2:12" x14ac:dyDescent="0.3">
      <c r="B119" s="27" t="s">
        <v>2249</v>
      </c>
      <c r="C119" s="27">
        <v>112</v>
      </c>
      <c r="D119" s="27" t="s">
        <v>78</v>
      </c>
      <c r="E119" s="107">
        <v>35</v>
      </c>
      <c r="F119" s="27">
        <v>1</v>
      </c>
      <c r="G119" s="27">
        <v>1</v>
      </c>
      <c r="H119" s="44">
        <v>26.07</v>
      </c>
      <c r="I119" s="44">
        <f t="shared" si="3"/>
        <v>1.3425393172228615</v>
      </c>
      <c r="K119" s="66" t="s">
        <v>1813</v>
      </c>
      <c r="L119" s="66" t="s">
        <v>1814</v>
      </c>
    </row>
    <row r="120" spans="2:12" x14ac:dyDescent="0.3">
      <c r="B120" s="27" t="s">
        <v>2249</v>
      </c>
      <c r="C120" s="27">
        <v>113</v>
      </c>
      <c r="D120" s="27" t="s">
        <v>79</v>
      </c>
      <c r="E120" s="109">
        <v>15.99</v>
      </c>
      <c r="F120" s="27">
        <v>1</v>
      </c>
      <c r="G120" s="27">
        <v>1</v>
      </c>
      <c r="H120" s="27">
        <v>52.14</v>
      </c>
      <c r="I120" s="44">
        <f t="shared" si="3"/>
        <v>0.30667433831990792</v>
      </c>
      <c r="J120" s="66"/>
      <c r="K120" s="66" t="s">
        <v>1762</v>
      </c>
      <c r="L120" s="66" t="s">
        <v>1815</v>
      </c>
    </row>
    <row r="121" spans="2:12" x14ac:dyDescent="0.3">
      <c r="B121" s="27" t="s">
        <v>2249</v>
      </c>
      <c r="C121" s="27">
        <v>114</v>
      </c>
      <c r="D121" s="27" t="s">
        <v>1124</v>
      </c>
      <c r="E121" s="109">
        <v>16.989999999999998</v>
      </c>
      <c r="F121" s="27">
        <v>1</v>
      </c>
      <c r="G121" s="27">
        <v>1</v>
      </c>
      <c r="H121" s="27">
        <v>260.70999999999998</v>
      </c>
      <c r="I121" s="44">
        <f t="shared" si="3"/>
        <v>6.5168194545663763E-2</v>
      </c>
      <c r="J121" s="66"/>
      <c r="K121" s="66" t="s">
        <v>1816</v>
      </c>
      <c r="L121" s="66" t="s">
        <v>1817</v>
      </c>
    </row>
    <row r="122" spans="2:12" x14ac:dyDescent="0.3">
      <c r="B122" s="27" t="s">
        <v>2250</v>
      </c>
      <c r="C122" s="27">
        <v>115</v>
      </c>
      <c r="D122" s="27" t="s">
        <v>1805</v>
      </c>
      <c r="E122" s="109">
        <v>49.99</v>
      </c>
      <c r="F122" s="27">
        <v>1</v>
      </c>
      <c r="G122" s="27">
        <v>1</v>
      </c>
      <c r="H122" s="27">
        <v>260.70999999999998</v>
      </c>
      <c r="I122" s="44">
        <f t="shared" si="3"/>
        <v>0.19174561773618198</v>
      </c>
      <c r="J122" s="66"/>
      <c r="K122" s="66" t="s">
        <v>1818</v>
      </c>
      <c r="L122" s="66" t="s">
        <v>1819</v>
      </c>
    </row>
    <row r="123" spans="2:12" x14ac:dyDescent="0.3">
      <c r="B123" s="27" t="s">
        <v>2249</v>
      </c>
      <c r="C123" s="27">
        <v>116</v>
      </c>
      <c r="D123" s="27" t="s">
        <v>305</v>
      </c>
      <c r="E123" s="109">
        <v>3.99</v>
      </c>
      <c r="F123" s="27">
        <v>1</v>
      </c>
      <c r="G123" s="27">
        <v>1</v>
      </c>
      <c r="H123" s="27">
        <v>52.14</v>
      </c>
      <c r="I123" s="44">
        <f t="shared" si="3"/>
        <v>7.652474108170311E-2</v>
      </c>
      <c r="J123" s="66"/>
      <c r="K123" s="66" t="s">
        <v>1820</v>
      </c>
      <c r="L123" s="66" t="s">
        <v>1821</v>
      </c>
    </row>
    <row r="124" spans="2:12" x14ac:dyDescent="0.3">
      <c r="E124" s="66"/>
      <c r="H124" s="66"/>
      <c r="I124" s="66"/>
      <c r="J124" s="66"/>
    </row>
    <row r="125" spans="2:12" x14ac:dyDescent="0.3">
      <c r="B125" s="40" t="s">
        <v>244</v>
      </c>
      <c r="C125" s="27"/>
      <c r="D125" s="27"/>
      <c r="E125" s="107"/>
      <c r="F125" s="27"/>
      <c r="G125" s="27"/>
      <c r="H125" s="44"/>
      <c r="I125" s="44"/>
    </row>
    <row r="126" spans="2:12" x14ac:dyDescent="0.3">
      <c r="B126" s="27"/>
      <c r="C126" s="27">
        <v>117</v>
      </c>
      <c r="D126" s="50" t="s">
        <v>87</v>
      </c>
      <c r="E126" s="108"/>
      <c r="F126" s="27"/>
      <c r="G126" s="27">
        <v>1</v>
      </c>
      <c r="H126" s="44">
        <v>1</v>
      </c>
      <c r="I126" s="44">
        <f t="shared" ref="I126:I131" si="4">(E126*G126)/H126</f>
        <v>0</v>
      </c>
    </row>
    <row r="127" spans="2:12" x14ac:dyDescent="0.3">
      <c r="B127" s="27"/>
      <c r="C127" s="27">
        <v>118</v>
      </c>
      <c r="D127" s="50" t="s">
        <v>88</v>
      </c>
      <c r="E127" s="108">
        <v>5.7711983979000001</v>
      </c>
      <c r="F127" s="27"/>
      <c r="G127" s="27">
        <v>1</v>
      </c>
      <c r="H127" s="44">
        <v>52.142857100000001</v>
      </c>
      <c r="I127" s="44">
        <f t="shared" si="4"/>
        <v>0.11068051731097028</v>
      </c>
    </row>
    <row r="128" spans="2:12" x14ac:dyDescent="0.3">
      <c r="B128" s="27"/>
      <c r="C128" s="27">
        <v>119</v>
      </c>
      <c r="D128" s="50" t="s">
        <v>554</v>
      </c>
      <c r="E128" s="108">
        <v>7.1537884313999998</v>
      </c>
      <c r="F128" s="27"/>
      <c r="G128" s="27">
        <v>1</v>
      </c>
      <c r="H128" s="44">
        <v>1</v>
      </c>
      <c r="I128" s="44">
        <f t="shared" si="4"/>
        <v>7.1537884313999998</v>
      </c>
    </row>
    <row r="129" spans="2:12" x14ac:dyDescent="0.3">
      <c r="B129" s="27"/>
      <c r="C129" s="27">
        <v>120</v>
      </c>
      <c r="D129" s="50" t="s">
        <v>89</v>
      </c>
      <c r="E129" s="108">
        <v>1.72</v>
      </c>
      <c r="F129" s="27"/>
      <c r="G129" s="27">
        <v>1</v>
      </c>
      <c r="H129" s="44">
        <v>52.142857100000001</v>
      </c>
      <c r="I129" s="44">
        <f t="shared" si="4"/>
        <v>3.2986301396975039E-2</v>
      </c>
    </row>
    <row r="130" spans="2:12" x14ac:dyDescent="0.3">
      <c r="B130" s="27"/>
      <c r="C130" s="27">
        <v>121</v>
      </c>
      <c r="D130" s="50" t="s">
        <v>90</v>
      </c>
      <c r="E130" s="108">
        <v>13.0944656076</v>
      </c>
      <c r="F130" s="27"/>
      <c r="G130" s="27">
        <v>1</v>
      </c>
      <c r="H130" s="44">
        <v>52.142857100000001</v>
      </c>
      <c r="I130" s="44">
        <f t="shared" si="4"/>
        <v>0.25112673788640555</v>
      </c>
    </row>
    <row r="131" spans="2:12" x14ac:dyDescent="0.3">
      <c r="B131" s="27"/>
      <c r="C131" s="27">
        <v>122</v>
      </c>
      <c r="D131" s="50" t="s">
        <v>91</v>
      </c>
      <c r="E131" s="108">
        <v>145.35</v>
      </c>
      <c r="F131" s="27"/>
      <c r="G131" s="27">
        <v>1</v>
      </c>
      <c r="H131" s="44">
        <v>52.142857100000001</v>
      </c>
      <c r="I131" s="44">
        <f t="shared" si="4"/>
        <v>2.7875342488664665</v>
      </c>
      <c r="J131" s="57"/>
    </row>
    <row r="133" spans="2:12" x14ac:dyDescent="0.3">
      <c r="B133" s="40" t="s">
        <v>245</v>
      </c>
      <c r="C133" s="27"/>
      <c r="D133" s="27"/>
      <c r="E133" s="107"/>
      <c r="F133" s="27"/>
      <c r="G133" s="27"/>
      <c r="H133" s="44"/>
      <c r="I133" s="44"/>
    </row>
    <row r="134" spans="2:12" x14ac:dyDescent="0.3">
      <c r="B134" s="27" t="s">
        <v>2269</v>
      </c>
      <c r="C134" s="27">
        <v>123</v>
      </c>
      <c r="D134" s="27" t="s">
        <v>6904</v>
      </c>
      <c r="E134" s="109">
        <v>5</v>
      </c>
      <c r="F134" s="27">
        <v>1</v>
      </c>
      <c r="G134" s="27">
        <v>1</v>
      </c>
      <c r="H134" s="27">
        <v>521.42857100000003</v>
      </c>
      <c r="I134" s="44">
        <f t="shared" ref="I134:I197" si="5">(E134*G134)/H134</f>
        <v>9.5890411037718136E-3</v>
      </c>
      <c r="J134" s="66"/>
      <c r="K134" s="132" t="s">
        <v>1822</v>
      </c>
      <c r="L134" s="66" t="s">
        <v>1194</v>
      </c>
    </row>
    <row r="135" spans="2:12" x14ac:dyDescent="0.3">
      <c r="B135" s="27" t="s">
        <v>2269</v>
      </c>
      <c r="C135" s="27">
        <v>124</v>
      </c>
      <c r="D135" s="50" t="s">
        <v>6918</v>
      </c>
      <c r="E135" s="108">
        <v>6.5</v>
      </c>
      <c r="F135" s="27">
        <v>1</v>
      </c>
      <c r="G135" s="27">
        <v>1</v>
      </c>
      <c r="H135" s="44">
        <v>521.42857100000003</v>
      </c>
      <c r="I135" s="44">
        <f t="shared" si="5"/>
        <v>1.2465753434903358E-2</v>
      </c>
      <c r="J135" s="133"/>
      <c r="K135" s="132" t="s">
        <v>1224</v>
      </c>
      <c r="L135" s="66" t="s">
        <v>1823</v>
      </c>
    </row>
    <row r="136" spans="2:12" x14ac:dyDescent="0.3">
      <c r="B136" s="27" t="s">
        <v>2269</v>
      </c>
      <c r="C136" s="27">
        <v>125</v>
      </c>
      <c r="D136" s="27" t="s">
        <v>1188</v>
      </c>
      <c r="E136" s="107">
        <v>16</v>
      </c>
      <c r="F136" s="27">
        <v>1</v>
      </c>
      <c r="G136" s="27">
        <v>1</v>
      </c>
      <c r="H136" s="44">
        <v>260.71428600000002</v>
      </c>
      <c r="I136" s="44">
        <f t="shared" si="5"/>
        <v>6.1369862946443983E-2</v>
      </c>
      <c r="K136" s="66" t="s">
        <v>1824</v>
      </c>
      <c r="L136" s="66" t="s">
        <v>1825</v>
      </c>
    </row>
    <row r="137" spans="2:12" x14ac:dyDescent="0.3">
      <c r="B137" s="27" t="s">
        <v>2269</v>
      </c>
      <c r="C137" s="27">
        <v>126</v>
      </c>
      <c r="D137" s="27" t="s">
        <v>178</v>
      </c>
      <c r="E137" s="107">
        <v>5</v>
      </c>
      <c r="F137" s="27">
        <v>1</v>
      </c>
      <c r="G137" s="27">
        <v>1</v>
      </c>
      <c r="H137" s="44">
        <v>521.42857100000003</v>
      </c>
      <c r="I137" s="44">
        <f t="shared" si="5"/>
        <v>9.5890411037718136E-3</v>
      </c>
      <c r="K137" s="66" t="s">
        <v>1826</v>
      </c>
      <c r="L137" s="66" t="s">
        <v>1200</v>
      </c>
    </row>
    <row r="138" spans="2:12" x14ac:dyDescent="0.3">
      <c r="B138" s="27" t="s">
        <v>2270</v>
      </c>
      <c r="C138" s="27">
        <v>127</v>
      </c>
      <c r="D138" s="27" t="s">
        <v>6904</v>
      </c>
      <c r="E138" s="107">
        <v>5</v>
      </c>
      <c r="F138" s="27">
        <v>1</v>
      </c>
      <c r="G138" s="27">
        <v>1</v>
      </c>
      <c r="H138" s="44">
        <v>521.42857100000003</v>
      </c>
      <c r="I138" s="44">
        <f t="shared" si="5"/>
        <v>9.5890411037718136E-3</v>
      </c>
      <c r="K138" s="66" t="s">
        <v>1827</v>
      </c>
      <c r="L138" s="66" t="s">
        <v>1194</v>
      </c>
    </row>
    <row r="139" spans="2:12" x14ac:dyDescent="0.3">
      <c r="B139" s="27" t="s">
        <v>2270</v>
      </c>
      <c r="C139" s="27">
        <v>128</v>
      </c>
      <c r="D139" s="27" t="s">
        <v>6918</v>
      </c>
      <c r="E139" s="107">
        <v>6.5</v>
      </c>
      <c r="F139" s="27">
        <v>1</v>
      </c>
      <c r="G139" s="27">
        <v>3</v>
      </c>
      <c r="H139" s="44">
        <v>521.42857100000003</v>
      </c>
      <c r="I139" s="44">
        <f t="shared" si="5"/>
        <v>3.7397260304710071E-2</v>
      </c>
      <c r="K139" s="66" t="s">
        <v>1828</v>
      </c>
      <c r="L139" s="66" t="s">
        <v>1823</v>
      </c>
    </row>
    <row r="140" spans="2:12" x14ac:dyDescent="0.3">
      <c r="B140" s="27" t="s">
        <v>2270</v>
      </c>
      <c r="C140" s="27">
        <v>129</v>
      </c>
      <c r="D140" s="27" t="s">
        <v>6927</v>
      </c>
      <c r="E140" s="107">
        <v>15</v>
      </c>
      <c r="F140" s="27">
        <v>1</v>
      </c>
      <c r="G140" s="27">
        <v>1</v>
      </c>
      <c r="H140" s="44">
        <v>521.42857100000003</v>
      </c>
      <c r="I140" s="44">
        <f t="shared" si="5"/>
        <v>2.8767123311315441E-2</v>
      </c>
      <c r="K140" s="66" t="s">
        <v>1829</v>
      </c>
      <c r="L140" s="66" t="s">
        <v>1204</v>
      </c>
    </row>
    <row r="141" spans="2:12" x14ac:dyDescent="0.3">
      <c r="B141" s="27" t="s">
        <v>2270</v>
      </c>
      <c r="C141" s="27">
        <v>130</v>
      </c>
      <c r="D141" s="27" t="s">
        <v>6928</v>
      </c>
      <c r="E141" s="107">
        <v>15</v>
      </c>
      <c r="F141" s="27"/>
      <c r="G141" s="27">
        <v>1</v>
      </c>
      <c r="H141" s="44">
        <v>1042.857143</v>
      </c>
      <c r="I141" s="44">
        <f t="shared" si="5"/>
        <v>1.4383561641865265E-2</v>
      </c>
      <c r="K141" s="66" t="s">
        <v>1830</v>
      </c>
      <c r="L141" s="66" t="s">
        <v>1206</v>
      </c>
    </row>
    <row r="142" spans="2:12" x14ac:dyDescent="0.3">
      <c r="B142" s="27" t="s">
        <v>2270</v>
      </c>
      <c r="C142" s="27">
        <v>131</v>
      </c>
      <c r="D142" s="27" t="s">
        <v>1190</v>
      </c>
      <c r="E142" s="107"/>
      <c r="F142" s="27">
        <v>1</v>
      </c>
      <c r="G142" s="27">
        <v>2</v>
      </c>
      <c r="H142" s="44">
        <v>104.285714</v>
      </c>
      <c r="I142" s="44">
        <f t="shared" si="5"/>
        <v>0</v>
      </c>
      <c r="K142" s="66" t="s">
        <v>1831</v>
      </c>
      <c r="L142" s="66" t="s">
        <v>1208</v>
      </c>
    </row>
    <row r="143" spans="2:12" x14ac:dyDescent="0.3">
      <c r="B143" s="27" t="s">
        <v>2270</v>
      </c>
      <c r="C143" s="27">
        <v>132</v>
      </c>
      <c r="D143" s="165" t="s">
        <v>6930</v>
      </c>
      <c r="E143" s="107">
        <v>3</v>
      </c>
      <c r="F143" s="27"/>
      <c r="G143" s="27">
        <v>1</v>
      </c>
      <c r="H143" s="44">
        <v>521.42857100000003</v>
      </c>
      <c r="I143" s="44">
        <f t="shared" si="5"/>
        <v>5.7534246622630882E-3</v>
      </c>
      <c r="K143" s="66" t="s">
        <v>1209</v>
      </c>
      <c r="L143" s="66" t="s">
        <v>1210</v>
      </c>
    </row>
    <row r="144" spans="2:12" x14ac:dyDescent="0.3">
      <c r="B144" s="27" t="s">
        <v>2270</v>
      </c>
      <c r="C144" s="27">
        <v>133</v>
      </c>
      <c r="D144" s="27" t="s">
        <v>97</v>
      </c>
      <c r="E144" s="107">
        <v>192.88</v>
      </c>
      <c r="F144" s="27"/>
      <c r="G144" s="27">
        <v>2</v>
      </c>
      <c r="H144" s="44">
        <v>521.42857100000003</v>
      </c>
      <c r="I144" s="44">
        <f t="shared" si="5"/>
        <v>0.73981369923820295</v>
      </c>
      <c r="K144" s="66" t="s">
        <v>1832</v>
      </c>
      <c r="L144" s="66" t="s">
        <v>1833</v>
      </c>
    </row>
    <row r="145" spans="2:12" x14ac:dyDescent="0.3">
      <c r="B145" s="27" t="s">
        <v>2270</v>
      </c>
      <c r="C145" s="27">
        <v>134</v>
      </c>
      <c r="D145" s="27" t="s">
        <v>103</v>
      </c>
      <c r="E145" s="107">
        <v>6</v>
      </c>
      <c r="F145" s="27">
        <v>1</v>
      </c>
      <c r="G145" s="27">
        <v>4</v>
      </c>
      <c r="H145" s="44">
        <v>208.57142899999999</v>
      </c>
      <c r="I145" s="44">
        <f t="shared" si="5"/>
        <v>0.11506849291424283</v>
      </c>
      <c r="K145" s="66" t="s">
        <v>1834</v>
      </c>
      <c r="L145" s="66" t="s">
        <v>1835</v>
      </c>
    </row>
    <row r="146" spans="2:12" x14ac:dyDescent="0.3">
      <c r="B146" s="27" t="s">
        <v>2270</v>
      </c>
      <c r="C146" s="27">
        <v>135</v>
      </c>
      <c r="D146" s="27" t="s">
        <v>99</v>
      </c>
      <c r="E146" s="107">
        <v>250</v>
      </c>
      <c r="F146" s="27">
        <v>1</v>
      </c>
      <c r="G146" s="27">
        <v>1</v>
      </c>
      <c r="H146" s="44">
        <v>521.42857100000003</v>
      </c>
      <c r="I146" s="44">
        <f t="shared" si="5"/>
        <v>0.47945205518859069</v>
      </c>
      <c r="K146" s="66" t="s">
        <v>1836</v>
      </c>
      <c r="L146" s="66" t="s">
        <v>1216</v>
      </c>
    </row>
    <row r="147" spans="2:12" x14ac:dyDescent="0.3">
      <c r="B147" s="27" t="s">
        <v>2270</v>
      </c>
      <c r="C147" s="27">
        <v>136</v>
      </c>
      <c r="D147" s="27" t="s">
        <v>100</v>
      </c>
      <c r="E147" s="107">
        <v>110</v>
      </c>
      <c r="F147" s="27"/>
      <c r="G147" s="27">
        <v>1</v>
      </c>
      <c r="H147" s="44">
        <v>521.42857100000003</v>
      </c>
      <c r="I147" s="44">
        <f t="shared" si="5"/>
        <v>0.21095890428297992</v>
      </c>
      <c r="K147" s="66" t="s">
        <v>1837</v>
      </c>
      <c r="L147" s="66" t="s">
        <v>1218</v>
      </c>
    </row>
    <row r="148" spans="2:12" x14ac:dyDescent="0.3">
      <c r="B148" s="27" t="s">
        <v>2270</v>
      </c>
      <c r="C148" s="27">
        <v>137</v>
      </c>
      <c r="D148" s="27" t="s">
        <v>406</v>
      </c>
      <c r="E148" s="107">
        <v>97</v>
      </c>
      <c r="F148" s="27"/>
      <c r="G148" s="27">
        <v>1</v>
      </c>
      <c r="H148" s="44">
        <v>521.42857100000003</v>
      </c>
      <c r="I148" s="44">
        <f t="shared" si="5"/>
        <v>0.1860273974131732</v>
      </c>
      <c r="K148" s="66" t="s">
        <v>1838</v>
      </c>
      <c r="L148" s="66" t="s">
        <v>1220</v>
      </c>
    </row>
    <row r="149" spans="2:12" x14ac:dyDescent="0.3">
      <c r="B149" s="27" t="s">
        <v>2270</v>
      </c>
      <c r="C149" s="27">
        <v>138</v>
      </c>
      <c r="D149" s="27" t="s">
        <v>1192</v>
      </c>
      <c r="E149" s="107">
        <v>18</v>
      </c>
      <c r="F149" s="27"/>
      <c r="G149" s="27">
        <v>1</v>
      </c>
      <c r="H149" s="44">
        <v>521.42857100000003</v>
      </c>
      <c r="I149" s="44">
        <f t="shared" si="5"/>
        <v>3.4520547973578529E-2</v>
      </c>
      <c r="K149" s="66" t="s">
        <v>1839</v>
      </c>
      <c r="L149" s="66" t="s">
        <v>1222</v>
      </c>
    </row>
    <row r="150" spans="2:12" x14ac:dyDescent="0.3">
      <c r="B150" s="27" t="s">
        <v>2270</v>
      </c>
      <c r="C150" s="27">
        <v>139</v>
      </c>
      <c r="D150" s="27" t="s">
        <v>102</v>
      </c>
      <c r="E150" s="107"/>
      <c r="F150" s="27"/>
      <c r="G150" s="27">
        <v>1</v>
      </c>
      <c r="H150" s="44">
        <v>260.71428600000002</v>
      </c>
      <c r="I150" s="44">
        <f t="shared" si="5"/>
        <v>0</v>
      </c>
      <c r="K150" s="66" t="s">
        <v>1840</v>
      </c>
    </row>
    <row r="151" spans="2:12" x14ac:dyDescent="0.3">
      <c r="B151" s="27" t="s">
        <v>2271</v>
      </c>
      <c r="C151" s="27">
        <v>140</v>
      </c>
      <c r="D151" s="27" t="s">
        <v>6904</v>
      </c>
      <c r="E151" s="107">
        <v>5</v>
      </c>
      <c r="F151" s="27">
        <v>1</v>
      </c>
      <c r="G151" s="27">
        <v>1</v>
      </c>
      <c r="H151" s="44">
        <v>521.42857100000003</v>
      </c>
      <c r="I151" s="44">
        <f t="shared" si="5"/>
        <v>9.5890411037718136E-3</v>
      </c>
      <c r="K151" s="66" t="s">
        <v>1822</v>
      </c>
      <c r="L151" s="66" t="s">
        <v>1194</v>
      </c>
    </row>
    <row r="152" spans="2:12" x14ac:dyDescent="0.3">
      <c r="B152" s="27" t="s">
        <v>2271</v>
      </c>
      <c r="C152" s="27">
        <v>141</v>
      </c>
      <c r="D152" s="50" t="s">
        <v>6918</v>
      </c>
      <c r="E152" s="107">
        <v>6.5</v>
      </c>
      <c r="F152" s="27">
        <v>1</v>
      </c>
      <c r="G152" s="27">
        <v>1</v>
      </c>
      <c r="H152" s="44">
        <v>521.42857100000003</v>
      </c>
      <c r="I152" s="44">
        <f t="shared" si="5"/>
        <v>1.2465753434903358E-2</v>
      </c>
      <c r="K152" s="66" t="s">
        <v>1224</v>
      </c>
    </row>
    <row r="153" spans="2:12" x14ac:dyDescent="0.3">
      <c r="B153" s="27" t="s">
        <v>2271</v>
      </c>
      <c r="C153" s="27">
        <v>142</v>
      </c>
      <c r="D153" s="27" t="s">
        <v>6927</v>
      </c>
      <c r="E153" s="107">
        <v>15</v>
      </c>
      <c r="F153" s="27">
        <v>1</v>
      </c>
      <c r="G153" s="27">
        <v>1</v>
      </c>
      <c r="H153" s="44">
        <v>521.42857100000003</v>
      </c>
      <c r="I153" s="44">
        <f t="shared" si="5"/>
        <v>2.8767123311315441E-2</v>
      </c>
      <c r="K153" s="66" t="s">
        <v>1841</v>
      </c>
      <c r="L153" s="66" t="s">
        <v>1204</v>
      </c>
    </row>
    <row r="154" spans="2:12" x14ac:dyDescent="0.3">
      <c r="B154" s="27" t="s">
        <v>2271</v>
      </c>
      <c r="C154" s="27">
        <v>143</v>
      </c>
      <c r="D154" s="27" t="s">
        <v>6928</v>
      </c>
      <c r="E154" s="107">
        <v>15</v>
      </c>
      <c r="F154" s="27"/>
      <c r="G154" s="27">
        <v>1</v>
      </c>
      <c r="H154" s="44">
        <v>1042.857143</v>
      </c>
      <c r="I154" s="44">
        <f t="shared" si="5"/>
        <v>1.4383561641865265E-2</v>
      </c>
      <c r="K154" s="66" t="s">
        <v>1830</v>
      </c>
      <c r="L154" s="66" t="s">
        <v>1206</v>
      </c>
    </row>
    <row r="155" spans="2:12" x14ac:dyDescent="0.3">
      <c r="B155" s="27" t="s">
        <v>2271</v>
      </c>
      <c r="C155" s="27">
        <v>144</v>
      </c>
      <c r="D155" s="27" t="s">
        <v>1190</v>
      </c>
      <c r="E155" s="107"/>
      <c r="F155" s="27">
        <v>1</v>
      </c>
      <c r="G155" s="27">
        <v>2</v>
      </c>
      <c r="H155" s="44">
        <v>104.285714</v>
      </c>
      <c r="I155" s="44">
        <f t="shared" si="5"/>
        <v>0</v>
      </c>
      <c r="K155" s="66" t="s">
        <v>1831</v>
      </c>
      <c r="L155" s="66" t="s">
        <v>1208</v>
      </c>
    </row>
    <row r="156" spans="2:12" x14ac:dyDescent="0.3">
      <c r="B156" s="27" t="s">
        <v>2271</v>
      </c>
      <c r="C156" s="27">
        <v>145</v>
      </c>
      <c r="D156" s="165" t="s">
        <v>6930</v>
      </c>
      <c r="E156" s="107">
        <v>3</v>
      </c>
      <c r="F156" s="27"/>
      <c r="G156" s="27">
        <v>1</v>
      </c>
      <c r="H156" s="44">
        <v>521.42857100000003</v>
      </c>
      <c r="I156" s="44">
        <f t="shared" si="5"/>
        <v>5.7534246622630882E-3</v>
      </c>
      <c r="K156" s="66" t="s">
        <v>1209</v>
      </c>
      <c r="L156" s="66" t="s">
        <v>1210</v>
      </c>
    </row>
    <row r="157" spans="2:12" x14ac:dyDescent="0.3">
      <c r="B157" s="27" t="s">
        <v>2271</v>
      </c>
      <c r="C157" s="27">
        <v>146</v>
      </c>
      <c r="D157" s="27" t="s">
        <v>104</v>
      </c>
      <c r="E157" s="107">
        <v>174.95</v>
      </c>
      <c r="F157" s="27"/>
      <c r="G157" s="27">
        <v>1</v>
      </c>
      <c r="H157" s="44">
        <v>521.42857100000003</v>
      </c>
      <c r="I157" s="44">
        <f t="shared" si="5"/>
        <v>0.33552054822097577</v>
      </c>
      <c r="K157" s="66" t="s">
        <v>1842</v>
      </c>
      <c r="L157" s="66" t="s">
        <v>1227</v>
      </c>
    </row>
    <row r="158" spans="2:12" x14ac:dyDescent="0.3">
      <c r="B158" s="27" t="s">
        <v>2271</v>
      </c>
      <c r="C158" s="27">
        <v>147</v>
      </c>
      <c r="D158" s="27" t="s">
        <v>105</v>
      </c>
      <c r="E158" s="107">
        <v>9</v>
      </c>
      <c r="F158" s="27">
        <v>8</v>
      </c>
      <c r="G158" s="27">
        <v>1</v>
      </c>
      <c r="H158" s="44">
        <v>156.42857100000001</v>
      </c>
      <c r="I158" s="44">
        <f t="shared" si="5"/>
        <v>5.7534246732970536E-2</v>
      </c>
      <c r="K158" s="66" t="s">
        <v>1843</v>
      </c>
      <c r="L158" s="66" t="s">
        <v>1229</v>
      </c>
    </row>
    <row r="159" spans="2:12" x14ac:dyDescent="0.3">
      <c r="B159" s="27" t="s">
        <v>2271</v>
      </c>
      <c r="C159" s="27">
        <v>148</v>
      </c>
      <c r="D159" s="27" t="s">
        <v>106</v>
      </c>
      <c r="E159" s="107">
        <v>0</v>
      </c>
      <c r="F159" s="27">
        <v>0</v>
      </c>
      <c r="G159" s="27">
        <v>1</v>
      </c>
      <c r="H159" s="44">
        <v>156.42857100000001</v>
      </c>
      <c r="I159" s="44">
        <f t="shared" si="5"/>
        <v>0</v>
      </c>
      <c r="K159" s="66" t="s">
        <v>1844</v>
      </c>
      <c r="L159" s="66" t="s">
        <v>1845</v>
      </c>
    </row>
    <row r="160" spans="2:12" x14ac:dyDescent="0.3">
      <c r="B160" s="27" t="s">
        <v>2272</v>
      </c>
      <c r="C160" s="27">
        <v>149</v>
      </c>
      <c r="D160" s="50" t="s">
        <v>6918</v>
      </c>
      <c r="E160" s="107">
        <v>6.5</v>
      </c>
      <c r="F160" s="27">
        <v>1</v>
      </c>
      <c r="G160" s="27">
        <v>1</v>
      </c>
      <c r="H160" s="44">
        <v>521.42857100000003</v>
      </c>
      <c r="I160" s="44">
        <f t="shared" si="5"/>
        <v>1.2465753434903358E-2</v>
      </c>
      <c r="K160" s="66" t="s">
        <v>1224</v>
      </c>
      <c r="L160" s="66" t="s">
        <v>1823</v>
      </c>
    </row>
    <row r="161" spans="2:12" x14ac:dyDescent="0.3">
      <c r="B161" s="27" t="s">
        <v>2272</v>
      </c>
      <c r="C161" s="27">
        <v>150</v>
      </c>
      <c r="D161" s="27" t="s">
        <v>317</v>
      </c>
      <c r="E161" s="107">
        <v>23.99</v>
      </c>
      <c r="F161" s="27"/>
      <c r="G161" s="27">
        <v>1</v>
      </c>
      <c r="H161" s="44">
        <v>260.71428600000002</v>
      </c>
      <c r="I161" s="44">
        <f t="shared" si="5"/>
        <v>9.2016438255324434E-2</v>
      </c>
      <c r="K161" s="66" t="s">
        <v>1846</v>
      </c>
      <c r="L161" s="66" t="s">
        <v>1847</v>
      </c>
    </row>
    <row r="162" spans="2:12" x14ac:dyDescent="0.3">
      <c r="B162" s="27" t="s">
        <v>2273</v>
      </c>
      <c r="C162" s="27">
        <v>151</v>
      </c>
      <c r="D162" s="27" t="s">
        <v>107</v>
      </c>
      <c r="E162" s="107">
        <v>17</v>
      </c>
      <c r="F162" s="27">
        <v>12</v>
      </c>
      <c r="G162" s="27">
        <v>1</v>
      </c>
      <c r="H162" s="44">
        <v>260.71428600000002</v>
      </c>
      <c r="I162" s="44">
        <f t="shared" si="5"/>
        <v>6.5205479380596731E-2</v>
      </c>
      <c r="K162" s="66" t="s">
        <v>1848</v>
      </c>
      <c r="L162" s="66" t="s">
        <v>1235</v>
      </c>
    </row>
    <row r="163" spans="2:12" x14ac:dyDescent="0.3">
      <c r="B163" s="27" t="s">
        <v>2273</v>
      </c>
      <c r="C163" s="27">
        <v>152</v>
      </c>
      <c r="D163" s="27" t="s">
        <v>107</v>
      </c>
      <c r="E163" s="107">
        <v>7.2</v>
      </c>
      <c r="F163" s="27">
        <v>1</v>
      </c>
      <c r="G163" s="27">
        <v>6</v>
      </c>
      <c r="H163" s="44">
        <v>260.71428600000002</v>
      </c>
      <c r="I163" s="44">
        <f t="shared" si="5"/>
        <v>0.16569862995539877</v>
      </c>
      <c r="K163" s="66" t="s">
        <v>1849</v>
      </c>
      <c r="L163" s="66" t="s">
        <v>1850</v>
      </c>
    </row>
    <row r="164" spans="2:12" x14ac:dyDescent="0.3">
      <c r="B164" s="27" t="s">
        <v>2273</v>
      </c>
      <c r="C164" s="27">
        <v>153</v>
      </c>
      <c r="D164" s="27" t="s">
        <v>109</v>
      </c>
      <c r="E164" s="107">
        <v>7</v>
      </c>
      <c r="F164" s="27">
        <v>16</v>
      </c>
      <c r="G164" s="27">
        <v>1</v>
      </c>
      <c r="H164" s="44">
        <v>521.42857100000003</v>
      </c>
      <c r="I164" s="44">
        <f t="shared" si="5"/>
        <v>1.3424657545280539E-2</v>
      </c>
      <c r="K164" s="66" t="s">
        <v>1851</v>
      </c>
      <c r="L164" s="66" t="s">
        <v>1247</v>
      </c>
    </row>
    <row r="165" spans="2:12" x14ac:dyDescent="0.3">
      <c r="B165" s="27" t="s">
        <v>2273</v>
      </c>
      <c r="C165" s="27">
        <v>154</v>
      </c>
      <c r="D165" s="27" t="s">
        <v>318</v>
      </c>
      <c r="E165" s="107">
        <v>8</v>
      </c>
      <c r="F165" s="27">
        <v>2</v>
      </c>
      <c r="G165" s="27">
        <v>1</v>
      </c>
      <c r="H165" s="44">
        <v>521.42857100000003</v>
      </c>
      <c r="I165" s="44">
        <f t="shared" si="5"/>
        <v>1.5342465766034902E-2</v>
      </c>
      <c r="K165" s="66" t="s">
        <v>1852</v>
      </c>
      <c r="L165" s="66" t="s">
        <v>1249</v>
      </c>
    </row>
    <row r="166" spans="2:12" x14ac:dyDescent="0.3">
      <c r="B166" s="27" t="s">
        <v>2273</v>
      </c>
      <c r="C166" s="27">
        <v>155</v>
      </c>
      <c r="D166" s="27" t="s">
        <v>110</v>
      </c>
      <c r="E166" s="107">
        <v>4</v>
      </c>
      <c r="F166" s="27">
        <v>4</v>
      </c>
      <c r="G166" s="27">
        <v>1</v>
      </c>
      <c r="H166" s="44">
        <v>156.42857100000001</v>
      </c>
      <c r="I166" s="44">
        <f t="shared" si="5"/>
        <v>2.5570776325764683E-2</v>
      </c>
      <c r="K166" s="66" t="s">
        <v>1853</v>
      </c>
      <c r="L166" s="66" t="s">
        <v>1251</v>
      </c>
    </row>
    <row r="167" spans="2:12" x14ac:dyDescent="0.3">
      <c r="B167" s="27" t="s">
        <v>2273</v>
      </c>
      <c r="C167" s="27">
        <v>156</v>
      </c>
      <c r="D167" s="27" t="s">
        <v>1238</v>
      </c>
      <c r="E167" s="107">
        <v>8</v>
      </c>
      <c r="F167" s="27">
        <v>4</v>
      </c>
      <c r="G167" s="27">
        <v>1</v>
      </c>
      <c r="H167" s="44">
        <v>156.42857100000001</v>
      </c>
      <c r="I167" s="44">
        <f t="shared" si="5"/>
        <v>5.1141552651529365E-2</v>
      </c>
      <c r="K167" s="66" t="s">
        <v>1854</v>
      </c>
      <c r="L167" s="66" t="s">
        <v>1253</v>
      </c>
    </row>
    <row r="168" spans="2:12" x14ac:dyDescent="0.3">
      <c r="B168" s="27" t="s">
        <v>2273</v>
      </c>
      <c r="C168" s="27">
        <v>157</v>
      </c>
      <c r="D168" s="27" t="s">
        <v>111</v>
      </c>
      <c r="E168" s="107">
        <v>9</v>
      </c>
      <c r="F168" s="27">
        <v>4</v>
      </c>
      <c r="G168" s="27">
        <v>1</v>
      </c>
      <c r="H168" s="44">
        <v>156.42857100000001</v>
      </c>
      <c r="I168" s="44">
        <f t="shared" si="5"/>
        <v>5.7534246732970536E-2</v>
      </c>
      <c r="K168" s="66" t="s">
        <v>1855</v>
      </c>
      <c r="L168" s="66" t="s">
        <v>1255</v>
      </c>
    </row>
    <row r="169" spans="2:12" x14ac:dyDescent="0.3">
      <c r="B169" s="27" t="s">
        <v>2304</v>
      </c>
      <c r="C169" s="27">
        <v>158</v>
      </c>
      <c r="D169" s="27" t="s">
        <v>113</v>
      </c>
      <c r="E169" s="107">
        <v>49.99</v>
      </c>
      <c r="F169" s="27">
        <v>1</v>
      </c>
      <c r="G169" s="27">
        <v>1</v>
      </c>
      <c r="H169" s="44">
        <v>260.71428600000002</v>
      </c>
      <c r="I169" s="44">
        <f t="shared" si="5"/>
        <v>0.19174246554329594</v>
      </c>
      <c r="K169" s="66" t="s">
        <v>1856</v>
      </c>
      <c r="L169" s="66" t="s">
        <v>1257</v>
      </c>
    </row>
    <row r="170" spans="2:12" x14ac:dyDescent="0.3">
      <c r="B170" s="27" t="s">
        <v>2304</v>
      </c>
      <c r="C170" s="27">
        <v>159</v>
      </c>
      <c r="D170" s="27" t="s">
        <v>114</v>
      </c>
      <c r="E170" s="107">
        <v>0</v>
      </c>
      <c r="F170" s="27"/>
      <c r="G170" s="27"/>
      <c r="H170" s="44"/>
      <c r="I170" s="44" t="e">
        <f t="shared" si="5"/>
        <v>#DIV/0!</v>
      </c>
      <c r="K170" s="66" t="s">
        <v>1857</v>
      </c>
    </row>
    <row r="171" spans="2:12" x14ac:dyDescent="0.3">
      <c r="B171" s="27" t="s">
        <v>2304</v>
      </c>
      <c r="C171" s="27">
        <v>160</v>
      </c>
      <c r="D171" s="27" t="s">
        <v>115</v>
      </c>
      <c r="E171" s="107">
        <v>0</v>
      </c>
      <c r="F171" s="27"/>
      <c r="G171" s="27"/>
      <c r="H171" s="44"/>
      <c r="I171" s="44" t="e">
        <f t="shared" si="5"/>
        <v>#DIV/0!</v>
      </c>
      <c r="K171" s="66" t="s">
        <v>1857</v>
      </c>
    </row>
    <row r="172" spans="2:12" x14ac:dyDescent="0.3">
      <c r="B172" s="27" t="s">
        <v>2304</v>
      </c>
      <c r="C172" s="27">
        <v>161</v>
      </c>
      <c r="D172" s="27" t="s">
        <v>1239</v>
      </c>
      <c r="E172" s="107">
        <v>0</v>
      </c>
      <c r="F172" s="27"/>
      <c r="G172" s="27"/>
      <c r="H172" s="44"/>
      <c r="I172" s="44" t="e">
        <f t="shared" si="5"/>
        <v>#DIV/0!</v>
      </c>
      <c r="K172" s="66" t="s">
        <v>1857</v>
      </c>
    </row>
    <row r="173" spans="2:12" x14ac:dyDescent="0.3">
      <c r="B173" s="27" t="s">
        <v>2304</v>
      </c>
      <c r="C173" s="27">
        <v>162</v>
      </c>
      <c r="D173" s="27" t="s">
        <v>117</v>
      </c>
      <c r="E173" s="107">
        <v>7.29</v>
      </c>
      <c r="F173" s="27">
        <v>1</v>
      </c>
      <c r="G173" s="27">
        <v>1</v>
      </c>
      <c r="H173" s="44">
        <v>156.42857100000001</v>
      </c>
      <c r="I173" s="44">
        <f t="shared" si="5"/>
        <v>4.6602739853706138E-2</v>
      </c>
      <c r="K173" s="66" t="s">
        <v>1858</v>
      </c>
      <c r="L173" s="66" t="s">
        <v>1260</v>
      </c>
    </row>
    <row r="174" spans="2:12" x14ac:dyDescent="0.3">
      <c r="B174" s="27" t="s">
        <v>2304</v>
      </c>
      <c r="C174" s="27">
        <v>163</v>
      </c>
      <c r="D174" s="27" t="s">
        <v>118</v>
      </c>
      <c r="E174" s="107">
        <v>9.99</v>
      </c>
      <c r="F174" s="27">
        <v>1</v>
      </c>
      <c r="G174" s="27">
        <v>1</v>
      </c>
      <c r="H174" s="44">
        <v>156.42857100000001</v>
      </c>
      <c r="I174" s="44">
        <f t="shared" si="5"/>
        <v>6.3863013873597302E-2</v>
      </c>
      <c r="K174" s="66" t="s">
        <v>1859</v>
      </c>
      <c r="L174" s="66" t="s">
        <v>1262</v>
      </c>
    </row>
    <row r="175" spans="2:12" x14ac:dyDescent="0.3">
      <c r="B175" s="27" t="s">
        <v>2304</v>
      </c>
      <c r="C175" s="27">
        <v>164</v>
      </c>
      <c r="D175" s="27" t="s">
        <v>1240</v>
      </c>
      <c r="E175" s="107">
        <v>32</v>
      </c>
      <c r="F175" s="27">
        <v>1</v>
      </c>
      <c r="G175" s="27">
        <v>1</v>
      </c>
      <c r="H175" s="44">
        <v>260.71428600000002</v>
      </c>
      <c r="I175" s="44">
        <f t="shared" si="5"/>
        <v>0.12273972589288797</v>
      </c>
      <c r="K175" s="66" t="s">
        <v>1860</v>
      </c>
      <c r="L175" s="66" t="s">
        <v>1264</v>
      </c>
    </row>
    <row r="176" spans="2:12" x14ac:dyDescent="0.3">
      <c r="B176" s="27" t="s">
        <v>2305</v>
      </c>
      <c r="C176" s="27">
        <v>165</v>
      </c>
      <c r="D176" s="27" t="s">
        <v>119</v>
      </c>
      <c r="E176" s="107">
        <v>59</v>
      </c>
      <c r="F176" s="27">
        <v>5</v>
      </c>
      <c r="G176" s="27">
        <v>1</v>
      </c>
      <c r="H176" s="44">
        <v>260.71428600000002</v>
      </c>
      <c r="I176" s="44">
        <f t="shared" si="5"/>
        <v>0.22630136961501218</v>
      </c>
      <c r="K176" s="66" t="s">
        <v>1861</v>
      </c>
      <c r="L176" s="66" t="s">
        <v>1862</v>
      </c>
    </row>
    <row r="177" spans="2:12" x14ac:dyDescent="0.3">
      <c r="B177" s="27" t="s">
        <v>2305</v>
      </c>
      <c r="C177" s="27">
        <v>166</v>
      </c>
      <c r="D177" s="27" t="s">
        <v>321</v>
      </c>
      <c r="E177" s="107">
        <v>0</v>
      </c>
      <c r="F177" s="27"/>
      <c r="G177" s="27">
        <v>0</v>
      </c>
      <c r="H177" s="44"/>
      <c r="I177" s="44" t="e">
        <f t="shared" si="5"/>
        <v>#DIV/0!</v>
      </c>
      <c r="K177" s="66" t="s">
        <v>1863</v>
      </c>
      <c r="L177" s="66" t="s">
        <v>1864</v>
      </c>
    </row>
    <row r="178" spans="2:12" x14ac:dyDescent="0.3">
      <c r="B178" s="27" t="s">
        <v>2305</v>
      </c>
      <c r="C178" s="27">
        <v>167</v>
      </c>
      <c r="D178" s="27" t="s">
        <v>120</v>
      </c>
      <c r="E178" s="107">
        <v>33</v>
      </c>
      <c r="F178" s="27">
        <v>16</v>
      </c>
      <c r="G178" s="27">
        <v>1</v>
      </c>
      <c r="H178" s="44">
        <v>782.14285700000005</v>
      </c>
      <c r="I178" s="44">
        <f t="shared" si="5"/>
        <v>4.2191780829624069E-2</v>
      </c>
      <c r="K178" s="66" t="s">
        <v>1865</v>
      </c>
      <c r="L178" s="66" t="s">
        <v>1270</v>
      </c>
    </row>
    <row r="179" spans="2:12" x14ac:dyDescent="0.3">
      <c r="B179" s="27" t="s">
        <v>2306</v>
      </c>
      <c r="C179" s="27">
        <v>168</v>
      </c>
      <c r="D179" s="27" t="s">
        <v>123</v>
      </c>
      <c r="E179" s="107"/>
      <c r="F179" s="27">
        <v>0</v>
      </c>
      <c r="G179" s="27">
        <v>1</v>
      </c>
      <c r="H179" s="44">
        <v>782.14285700000005</v>
      </c>
      <c r="I179" s="44">
        <f t="shared" si="5"/>
        <v>0</v>
      </c>
      <c r="K179" s="66" t="s">
        <v>1271</v>
      </c>
      <c r="L179" s="66" t="s">
        <v>1272</v>
      </c>
    </row>
    <row r="180" spans="2:12" x14ac:dyDescent="0.3">
      <c r="B180" s="27" t="s">
        <v>2305</v>
      </c>
      <c r="C180" s="27">
        <v>169</v>
      </c>
      <c r="D180" s="27" t="s">
        <v>1242</v>
      </c>
      <c r="E180" s="107">
        <v>3.6</v>
      </c>
      <c r="F180" s="27">
        <v>1</v>
      </c>
      <c r="G180" s="27">
        <v>1</v>
      </c>
      <c r="H180" s="44">
        <v>260.71428600000002</v>
      </c>
      <c r="I180" s="44">
        <f t="shared" si="5"/>
        <v>1.3808219162949897E-2</v>
      </c>
      <c r="K180" s="66" t="s">
        <v>1872</v>
      </c>
      <c r="L180" s="66" t="s">
        <v>1274</v>
      </c>
    </row>
    <row r="181" spans="2:12" x14ac:dyDescent="0.3">
      <c r="B181" s="27" t="s">
        <v>2305</v>
      </c>
      <c r="C181" s="27">
        <v>170</v>
      </c>
      <c r="D181" s="27" t="s">
        <v>1866</v>
      </c>
      <c r="E181" s="107"/>
      <c r="F181" s="27"/>
      <c r="G181" s="27">
        <v>1</v>
      </c>
      <c r="H181" s="44">
        <v>260.71428600000002</v>
      </c>
      <c r="I181" s="44">
        <f t="shared" si="5"/>
        <v>0</v>
      </c>
      <c r="K181" s="66" t="s">
        <v>1873</v>
      </c>
      <c r="L181" s="66" t="s">
        <v>1276</v>
      </c>
    </row>
    <row r="182" spans="2:12" x14ac:dyDescent="0.3">
      <c r="B182" s="27" t="s">
        <v>2305</v>
      </c>
      <c r="C182" s="27">
        <v>171</v>
      </c>
      <c r="D182" s="27" t="s">
        <v>555</v>
      </c>
      <c r="E182" s="107">
        <v>3</v>
      </c>
      <c r="F182" s="27">
        <v>1</v>
      </c>
      <c r="G182" s="27">
        <v>1</v>
      </c>
      <c r="H182" s="44">
        <v>260.71428600000002</v>
      </c>
      <c r="I182" s="44">
        <f t="shared" si="5"/>
        <v>1.1506849302458247E-2</v>
      </c>
      <c r="K182" s="66" t="s">
        <v>1874</v>
      </c>
      <c r="L182" s="66" t="s">
        <v>1277</v>
      </c>
    </row>
    <row r="183" spans="2:12" x14ac:dyDescent="0.3">
      <c r="B183" s="27" t="s">
        <v>2305</v>
      </c>
      <c r="C183" s="27">
        <v>172</v>
      </c>
      <c r="D183" s="27" t="s">
        <v>322</v>
      </c>
      <c r="E183" s="107">
        <v>5</v>
      </c>
      <c r="F183" s="27"/>
      <c r="G183" s="27">
        <v>1</v>
      </c>
      <c r="H183" s="44">
        <v>260.71428600000002</v>
      </c>
      <c r="I183" s="44">
        <f t="shared" si="5"/>
        <v>1.9178082170763746E-2</v>
      </c>
      <c r="K183" s="66" t="s">
        <v>1875</v>
      </c>
      <c r="L183" s="66" t="s">
        <v>1876</v>
      </c>
    </row>
    <row r="184" spans="2:12" x14ac:dyDescent="0.3">
      <c r="B184" s="27" t="s">
        <v>2305</v>
      </c>
      <c r="C184" s="27">
        <v>173</v>
      </c>
      <c r="D184" s="27" t="s">
        <v>1867</v>
      </c>
      <c r="E184" s="107">
        <v>5</v>
      </c>
      <c r="F184" s="27"/>
      <c r="G184" s="27">
        <v>1</v>
      </c>
      <c r="H184" s="44">
        <v>521.42857100000003</v>
      </c>
      <c r="I184" s="44">
        <f t="shared" si="5"/>
        <v>9.5890411037718136E-3</v>
      </c>
      <c r="K184" s="66" t="s">
        <v>1877</v>
      </c>
      <c r="L184" s="66" t="s">
        <v>1280</v>
      </c>
    </row>
    <row r="185" spans="2:12" x14ac:dyDescent="0.3">
      <c r="B185" s="27" t="s">
        <v>2305</v>
      </c>
      <c r="C185" s="27">
        <v>174</v>
      </c>
      <c r="D185" s="27" t="s">
        <v>271</v>
      </c>
      <c r="E185" s="107"/>
      <c r="F185" s="27">
        <v>1</v>
      </c>
      <c r="G185" s="27">
        <v>1</v>
      </c>
      <c r="H185" s="44">
        <v>521.42857100000003</v>
      </c>
      <c r="I185" s="44">
        <f t="shared" si="5"/>
        <v>0</v>
      </c>
      <c r="K185" s="66" t="s">
        <v>1878</v>
      </c>
      <c r="L185" s="66" t="s">
        <v>1879</v>
      </c>
    </row>
    <row r="186" spans="2:12" x14ac:dyDescent="0.3">
      <c r="B186" s="27" t="s">
        <v>2305</v>
      </c>
      <c r="C186" s="27">
        <v>175</v>
      </c>
      <c r="D186" s="27" t="s">
        <v>121</v>
      </c>
      <c r="E186" s="107">
        <v>4</v>
      </c>
      <c r="F186" s="27">
        <v>1</v>
      </c>
      <c r="G186" s="27">
        <v>1</v>
      </c>
      <c r="H186" s="44">
        <v>521.42857100000003</v>
      </c>
      <c r="I186" s="44">
        <f t="shared" si="5"/>
        <v>7.6712328830174509E-3</v>
      </c>
      <c r="K186" s="66" t="s">
        <v>1880</v>
      </c>
      <c r="L186" s="66" t="s">
        <v>1282</v>
      </c>
    </row>
    <row r="187" spans="2:12" x14ac:dyDescent="0.3">
      <c r="B187" s="27" t="s">
        <v>2306</v>
      </c>
      <c r="C187" s="27">
        <v>176</v>
      </c>
      <c r="D187" s="27" t="s">
        <v>327</v>
      </c>
      <c r="E187" s="107">
        <v>1.2</v>
      </c>
      <c r="F187" s="27">
        <v>1</v>
      </c>
      <c r="G187" s="27">
        <v>1</v>
      </c>
      <c r="H187" s="44">
        <v>260.71428600000002</v>
      </c>
      <c r="I187" s="44">
        <f t="shared" si="5"/>
        <v>4.6027397209832989E-3</v>
      </c>
      <c r="K187" s="66" t="s">
        <v>1881</v>
      </c>
      <c r="L187" s="66" t="s">
        <v>1284</v>
      </c>
    </row>
    <row r="188" spans="2:12" x14ac:dyDescent="0.3">
      <c r="B188" s="27" t="s">
        <v>2305</v>
      </c>
      <c r="C188" s="27">
        <v>177</v>
      </c>
      <c r="D188" s="27" t="s">
        <v>122</v>
      </c>
      <c r="E188" s="107">
        <v>22</v>
      </c>
      <c r="F188" s="27">
        <v>2</v>
      </c>
      <c r="G188" s="27">
        <v>1</v>
      </c>
      <c r="H188" s="44">
        <v>521.42857100000003</v>
      </c>
      <c r="I188" s="44">
        <f t="shared" si="5"/>
        <v>4.219178085659598E-2</v>
      </c>
      <c r="K188" s="66" t="s">
        <v>1882</v>
      </c>
      <c r="L188" s="66" t="s">
        <v>1286</v>
      </c>
    </row>
    <row r="189" spans="2:12" x14ac:dyDescent="0.3">
      <c r="B189" s="27" t="s">
        <v>2306</v>
      </c>
      <c r="C189" s="27">
        <v>178</v>
      </c>
      <c r="D189" s="27" t="s">
        <v>124</v>
      </c>
      <c r="E189" s="107">
        <v>26</v>
      </c>
      <c r="F189" s="27">
        <v>9</v>
      </c>
      <c r="G189" s="27">
        <v>1</v>
      </c>
      <c r="H189" s="44">
        <v>260.71428600000002</v>
      </c>
      <c r="I189" s="44">
        <f t="shared" si="5"/>
        <v>9.9726027287971475E-2</v>
      </c>
      <c r="K189" s="66" t="s">
        <v>1883</v>
      </c>
      <c r="L189" s="66" t="s">
        <v>1884</v>
      </c>
    </row>
    <row r="190" spans="2:12" x14ac:dyDescent="0.3">
      <c r="B190" s="27" t="s">
        <v>2306</v>
      </c>
      <c r="C190" s="27">
        <v>179</v>
      </c>
      <c r="D190" s="27" t="s">
        <v>126</v>
      </c>
      <c r="E190" s="107">
        <v>6.5</v>
      </c>
      <c r="F190" s="27">
        <v>1</v>
      </c>
      <c r="G190" s="27">
        <v>1</v>
      </c>
      <c r="H190" s="44">
        <v>782.14285700000005</v>
      </c>
      <c r="I190" s="44">
        <f t="shared" si="5"/>
        <v>8.3105022846229216E-3</v>
      </c>
      <c r="K190" s="66" t="s">
        <v>1885</v>
      </c>
      <c r="L190" s="66" t="s">
        <v>1290</v>
      </c>
    </row>
    <row r="191" spans="2:12" x14ac:dyDescent="0.3">
      <c r="B191" s="27" t="s">
        <v>2306</v>
      </c>
      <c r="C191" s="27">
        <v>180</v>
      </c>
      <c r="D191" s="27" t="s">
        <v>127</v>
      </c>
      <c r="E191" s="107">
        <v>2</v>
      </c>
      <c r="F191" s="27">
        <v>1</v>
      </c>
      <c r="G191" s="27">
        <v>1</v>
      </c>
      <c r="H191" s="44">
        <v>260.71428600000002</v>
      </c>
      <c r="I191" s="44">
        <f t="shared" si="5"/>
        <v>7.6712328683054979E-3</v>
      </c>
      <c r="K191" s="66" t="s">
        <v>1886</v>
      </c>
      <c r="L191" s="66" t="s">
        <v>1292</v>
      </c>
    </row>
    <row r="192" spans="2:12" x14ac:dyDescent="0.3">
      <c r="B192" s="27" t="s">
        <v>2306</v>
      </c>
      <c r="C192" s="27">
        <v>181</v>
      </c>
      <c r="D192" s="27" t="s">
        <v>125</v>
      </c>
      <c r="E192" s="107">
        <v>3.5</v>
      </c>
      <c r="F192" s="27"/>
      <c r="G192" s="27">
        <v>1</v>
      </c>
      <c r="H192" s="44">
        <v>52.142856999999999</v>
      </c>
      <c r="I192" s="44">
        <f t="shared" si="5"/>
        <v>6.7123287855132302E-2</v>
      </c>
      <c r="K192" s="66" t="s">
        <v>1887</v>
      </c>
      <c r="L192" s="66" t="s">
        <v>1294</v>
      </c>
    </row>
    <row r="193" spans="2:12" x14ac:dyDescent="0.3">
      <c r="B193" s="27" t="s">
        <v>2306</v>
      </c>
      <c r="C193" s="27">
        <v>182</v>
      </c>
      <c r="D193" s="27" t="s">
        <v>129</v>
      </c>
      <c r="E193" s="107">
        <v>2</v>
      </c>
      <c r="F193" s="27"/>
      <c r="G193" s="27"/>
      <c r="H193" s="44">
        <v>521.42857100000003</v>
      </c>
      <c r="I193" s="44">
        <f t="shared" si="5"/>
        <v>0</v>
      </c>
      <c r="K193" s="66" t="s">
        <v>1888</v>
      </c>
      <c r="L193" s="66" t="s">
        <v>1296</v>
      </c>
    </row>
    <row r="194" spans="2:12" x14ac:dyDescent="0.3">
      <c r="B194" s="27" t="s">
        <v>2306</v>
      </c>
      <c r="C194" s="27">
        <v>183</v>
      </c>
      <c r="D194" s="27" t="s">
        <v>128</v>
      </c>
      <c r="E194" s="107">
        <v>10</v>
      </c>
      <c r="F194" s="27">
        <v>1</v>
      </c>
      <c r="G194" s="27">
        <v>1</v>
      </c>
      <c r="H194" s="44">
        <v>521.42857100000003</v>
      </c>
      <c r="I194" s="44">
        <f t="shared" si="5"/>
        <v>1.9178082207543627E-2</v>
      </c>
      <c r="K194" s="66" t="s">
        <v>1297</v>
      </c>
      <c r="L194" s="66" t="s">
        <v>1298</v>
      </c>
    </row>
    <row r="195" spans="2:12" x14ac:dyDescent="0.3">
      <c r="B195" s="27" t="s">
        <v>2306</v>
      </c>
      <c r="C195" s="27">
        <v>184</v>
      </c>
      <c r="D195" s="27" t="s">
        <v>131</v>
      </c>
      <c r="E195" s="107">
        <v>20</v>
      </c>
      <c r="F195" s="27">
        <v>3</v>
      </c>
      <c r="G195" s="27">
        <v>1</v>
      </c>
      <c r="H195" s="44">
        <v>156.42857100000001</v>
      </c>
      <c r="I195" s="44">
        <f t="shared" si="5"/>
        <v>0.12785388162882341</v>
      </c>
      <c r="K195" s="66" t="s">
        <v>1889</v>
      </c>
      <c r="L195" s="66" t="s">
        <v>1300</v>
      </c>
    </row>
    <row r="196" spans="2:12" x14ac:dyDescent="0.3">
      <c r="B196" s="27" t="s">
        <v>2306</v>
      </c>
      <c r="C196" s="27">
        <v>185</v>
      </c>
      <c r="D196" s="27" t="s">
        <v>1244</v>
      </c>
      <c r="E196" s="107"/>
      <c r="F196" s="27"/>
      <c r="G196" s="27">
        <v>1</v>
      </c>
      <c r="H196" s="44">
        <v>260.71428600000002</v>
      </c>
      <c r="I196" s="44">
        <f t="shared" si="5"/>
        <v>0</v>
      </c>
      <c r="K196" s="66" t="s">
        <v>1890</v>
      </c>
      <c r="L196" s="66" t="s">
        <v>1302</v>
      </c>
    </row>
    <row r="197" spans="2:12" x14ac:dyDescent="0.3">
      <c r="B197" s="27" t="s">
        <v>2306</v>
      </c>
      <c r="C197" s="27">
        <v>186</v>
      </c>
      <c r="D197" s="27" t="s">
        <v>1868</v>
      </c>
      <c r="E197" s="107">
        <v>1.2</v>
      </c>
      <c r="F197" s="27">
        <v>9</v>
      </c>
      <c r="G197" s="27">
        <v>1</v>
      </c>
      <c r="H197" s="44">
        <v>260.71428600000002</v>
      </c>
      <c r="I197" s="44">
        <f t="shared" si="5"/>
        <v>4.6027397209832989E-3</v>
      </c>
      <c r="K197" s="66" t="s">
        <v>1891</v>
      </c>
      <c r="L197" s="66" t="s">
        <v>1304</v>
      </c>
    </row>
    <row r="198" spans="2:12" x14ac:dyDescent="0.3">
      <c r="B198" s="27" t="s">
        <v>2306</v>
      </c>
      <c r="C198" s="27">
        <v>187</v>
      </c>
      <c r="D198" s="27" t="s">
        <v>1869</v>
      </c>
      <c r="E198" s="107">
        <v>1.2</v>
      </c>
      <c r="F198" s="27">
        <v>1</v>
      </c>
      <c r="G198" s="27">
        <v>2</v>
      </c>
      <c r="H198" s="44">
        <v>52.142856999999999</v>
      </c>
      <c r="I198" s="44">
        <f t="shared" ref="I198:I261" si="6">(E198*G198)/H198</f>
        <v>4.6027397386376429E-2</v>
      </c>
      <c r="K198" s="66" t="s">
        <v>1321</v>
      </c>
      <c r="L198" s="66" t="s">
        <v>1892</v>
      </c>
    </row>
    <row r="199" spans="2:12" x14ac:dyDescent="0.3">
      <c r="B199" s="27" t="s">
        <v>2306</v>
      </c>
      <c r="C199" s="27">
        <v>188</v>
      </c>
      <c r="D199" s="27" t="s">
        <v>1306</v>
      </c>
      <c r="E199" s="107">
        <v>1.2</v>
      </c>
      <c r="F199" s="27">
        <v>12</v>
      </c>
      <c r="G199" s="27">
        <v>1</v>
      </c>
      <c r="H199" s="44">
        <v>52.142856999999999</v>
      </c>
      <c r="I199" s="44">
        <f t="shared" si="6"/>
        <v>2.3013698693188214E-2</v>
      </c>
      <c r="K199" s="66" t="s">
        <v>1323</v>
      </c>
      <c r="L199" s="66" t="s">
        <v>1893</v>
      </c>
    </row>
    <row r="200" spans="2:12" x14ac:dyDescent="0.3">
      <c r="B200" s="27" t="s">
        <v>2306</v>
      </c>
      <c r="C200" s="27">
        <v>189</v>
      </c>
      <c r="D200" s="27" t="s">
        <v>1306</v>
      </c>
      <c r="E200" s="107">
        <v>1.2</v>
      </c>
      <c r="F200" s="27">
        <v>8</v>
      </c>
      <c r="G200" s="27">
        <v>1</v>
      </c>
      <c r="H200" s="44">
        <v>52.142856999999999</v>
      </c>
      <c r="I200" s="44">
        <f t="shared" si="6"/>
        <v>2.3013698693188214E-2</v>
      </c>
      <c r="K200" s="66" t="s">
        <v>1325</v>
      </c>
      <c r="L200" s="66" t="s">
        <v>1326</v>
      </c>
    </row>
    <row r="201" spans="2:12" x14ac:dyDescent="0.3">
      <c r="B201" s="27" t="s">
        <v>2306</v>
      </c>
      <c r="C201" s="27">
        <v>190</v>
      </c>
      <c r="D201" s="27" t="s">
        <v>134</v>
      </c>
      <c r="E201" s="107"/>
      <c r="F201" s="27">
        <v>1</v>
      </c>
      <c r="G201" s="27">
        <v>1</v>
      </c>
      <c r="H201" s="44">
        <v>260.71428600000002</v>
      </c>
      <c r="I201" s="44">
        <f t="shared" si="6"/>
        <v>0</v>
      </c>
      <c r="K201" s="66" t="s">
        <v>1894</v>
      </c>
      <c r="L201" s="66" t="s">
        <v>1328</v>
      </c>
    </row>
    <row r="202" spans="2:12" x14ac:dyDescent="0.3">
      <c r="B202" s="27" t="s">
        <v>2356</v>
      </c>
      <c r="C202" s="27">
        <v>191</v>
      </c>
      <c r="D202" s="27" t="s">
        <v>158</v>
      </c>
      <c r="E202" s="107">
        <v>1.58</v>
      </c>
      <c r="F202" s="27">
        <v>25</v>
      </c>
      <c r="G202" s="27">
        <v>1</v>
      </c>
      <c r="H202" s="44">
        <v>8.3000000000000007</v>
      </c>
      <c r="I202" s="44">
        <f t="shared" si="6"/>
        <v>0.19036144578313252</v>
      </c>
      <c r="K202" s="66" t="s">
        <v>1895</v>
      </c>
      <c r="L202" s="66" t="s">
        <v>1330</v>
      </c>
    </row>
    <row r="203" spans="2:12" x14ac:dyDescent="0.3">
      <c r="B203" s="27" t="s">
        <v>2306</v>
      </c>
      <c r="C203" s="27">
        <v>192</v>
      </c>
      <c r="D203" s="27" t="s">
        <v>133</v>
      </c>
      <c r="E203" s="107">
        <v>3</v>
      </c>
      <c r="F203" s="27">
        <v>1</v>
      </c>
      <c r="G203" s="27">
        <v>2</v>
      </c>
      <c r="H203" s="44">
        <v>260.71428600000002</v>
      </c>
      <c r="I203" s="44">
        <f t="shared" si="6"/>
        <v>2.3013698604916494E-2</v>
      </c>
      <c r="K203" s="66" t="s">
        <v>1896</v>
      </c>
      <c r="L203" s="66" t="s">
        <v>1332</v>
      </c>
    </row>
    <row r="204" spans="2:12" x14ac:dyDescent="0.3">
      <c r="B204" s="27" t="s">
        <v>2306</v>
      </c>
      <c r="C204" s="27">
        <v>193</v>
      </c>
      <c r="D204" s="27" t="s">
        <v>1307</v>
      </c>
      <c r="E204" s="107">
        <v>3</v>
      </c>
      <c r="F204" s="27">
        <v>1</v>
      </c>
      <c r="G204" s="27">
        <v>1</v>
      </c>
      <c r="H204" s="44">
        <v>260.71428600000002</v>
      </c>
      <c r="I204" s="44">
        <f t="shared" si="6"/>
        <v>1.1506849302458247E-2</v>
      </c>
      <c r="K204" s="66" t="s">
        <v>1897</v>
      </c>
      <c r="L204" s="66" t="s">
        <v>1334</v>
      </c>
    </row>
    <row r="205" spans="2:12" x14ac:dyDescent="0.3">
      <c r="B205" s="27" t="s">
        <v>2306</v>
      </c>
      <c r="C205" s="27">
        <v>194</v>
      </c>
      <c r="D205" s="27" t="s">
        <v>136</v>
      </c>
      <c r="E205" s="107">
        <v>9</v>
      </c>
      <c r="F205" s="27">
        <v>1</v>
      </c>
      <c r="G205" s="27">
        <v>1</v>
      </c>
      <c r="H205" s="44">
        <v>260.71428600000002</v>
      </c>
      <c r="I205" s="44">
        <f t="shared" si="6"/>
        <v>3.4520547907374736E-2</v>
      </c>
      <c r="K205" s="66" t="s">
        <v>1897</v>
      </c>
      <c r="L205" s="66" t="s">
        <v>1336</v>
      </c>
    </row>
    <row r="206" spans="2:12" x14ac:dyDescent="0.3">
      <c r="B206" s="27" t="s">
        <v>2357</v>
      </c>
      <c r="C206" s="27">
        <v>195</v>
      </c>
      <c r="D206" s="27" t="s">
        <v>556</v>
      </c>
      <c r="E206" s="107">
        <v>2.2000000000000002</v>
      </c>
      <c r="F206" s="27">
        <v>1</v>
      </c>
      <c r="G206" s="27">
        <v>1</v>
      </c>
      <c r="H206" s="44">
        <v>10.5</v>
      </c>
      <c r="I206" s="44">
        <f t="shared" si="6"/>
        <v>0.20952380952380953</v>
      </c>
      <c r="K206" s="66" t="s">
        <v>1898</v>
      </c>
      <c r="L206" s="66" t="s">
        <v>1899</v>
      </c>
    </row>
    <row r="207" spans="2:12" x14ac:dyDescent="0.3">
      <c r="B207" s="27" t="s">
        <v>2357</v>
      </c>
      <c r="C207" s="27">
        <v>196</v>
      </c>
      <c r="D207" s="27" t="s">
        <v>1308</v>
      </c>
      <c r="E207" s="107">
        <v>1.36</v>
      </c>
      <c r="F207" s="27">
        <v>1</v>
      </c>
      <c r="G207" s="27">
        <v>1</v>
      </c>
      <c r="H207" s="44">
        <v>10.1</v>
      </c>
      <c r="I207" s="44">
        <f t="shared" si="6"/>
        <v>0.13465346534653466</v>
      </c>
      <c r="K207" s="66" t="s">
        <v>1900</v>
      </c>
      <c r="L207" s="66" t="s">
        <v>1340</v>
      </c>
    </row>
    <row r="208" spans="2:12" x14ac:dyDescent="0.3">
      <c r="B208" s="27" t="s">
        <v>2357</v>
      </c>
      <c r="C208" s="27">
        <v>197</v>
      </c>
      <c r="D208" s="27" t="s">
        <v>139</v>
      </c>
      <c r="E208" s="107">
        <v>19.989999999999998</v>
      </c>
      <c r="F208" s="27">
        <v>1</v>
      </c>
      <c r="G208" s="27">
        <v>1</v>
      </c>
      <c r="H208" s="44">
        <v>260.71428600000002</v>
      </c>
      <c r="I208" s="44">
        <f t="shared" si="6"/>
        <v>7.667397251871344E-2</v>
      </c>
      <c r="K208" s="66" t="s">
        <v>1901</v>
      </c>
      <c r="L208" s="66" t="s">
        <v>1342</v>
      </c>
    </row>
    <row r="209" spans="2:12" x14ac:dyDescent="0.3">
      <c r="B209" s="27" t="s">
        <v>2357</v>
      </c>
      <c r="C209" s="27">
        <v>198</v>
      </c>
      <c r="D209" s="27" t="s">
        <v>140</v>
      </c>
      <c r="E209" s="107">
        <v>30</v>
      </c>
      <c r="F209" s="27">
        <v>1</v>
      </c>
      <c r="G209" s="27">
        <v>1</v>
      </c>
      <c r="H209" s="44">
        <v>1042.857143</v>
      </c>
      <c r="I209" s="44">
        <f t="shared" si="6"/>
        <v>2.8767123283730531E-2</v>
      </c>
      <c r="K209" s="66" t="s">
        <v>1343</v>
      </c>
      <c r="L209" s="66" t="s">
        <v>1344</v>
      </c>
    </row>
    <row r="210" spans="2:12" x14ac:dyDescent="0.3">
      <c r="B210" s="27" t="s">
        <v>2357</v>
      </c>
      <c r="C210" s="27">
        <v>199</v>
      </c>
      <c r="D210" s="27" t="s">
        <v>1309</v>
      </c>
      <c r="E210" s="107">
        <v>8</v>
      </c>
      <c r="F210" s="27">
        <v>1</v>
      </c>
      <c r="G210" s="27">
        <v>1</v>
      </c>
      <c r="H210" s="44">
        <v>156.42857100000001</v>
      </c>
      <c r="I210" s="44">
        <f t="shared" si="6"/>
        <v>5.1141552651529365E-2</v>
      </c>
      <c r="K210" s="66" t="s">
        <v>1902</v>
      </c>
      <c r="L210" s="66" t="s">
        <v>1346</v>
      </c>
    </row>
    <row r="211" spans="2:12" x14ac:dyDescent="0.3">
      <c r="B211" s="27" t="s">
        <v>2357</v>
      </c>
      <c r="C211" s="27">
        <v>200</v>
      </c>
      <c r="D211" s="27" t="s">
        <v>1870</v>
      </c>
      <c r="E211" s="107">
        <v>10</v>
      </c>
      <c r="F211" s="27">
        <v>1</v>
      </c>
      <c r="G211" s="27">
        <v>1</v>
      </c>
      <c r="H211" s="44">
        <v>1042.857143</v>
      </c>
      <c r="I211" s="44">
        <f t="shared" si="6"/>
        <v>9.5890410945768442E-3</v>
      </c>
      <c r="K211" s="66" t="s">
        <v>1903</v>
      </c>
      <c r="L211" s="66" t="s">
        <v>1348</v>
      </c>
    </row>
    <row r="212" spans="2:12" x14ac:dyDescent="0.3">
      <c r="B212" s="27" t="s">
        <v>2357</v>
      </c>
      <c r="C212" s="27">
        <v>201</v>
      </c>
      <c r="D212" s="27" t="s">
        <v>1310</v>
      </c>
      <c r="E212" s="107">
        <v>3.49</v>
      </c>
      <c r="F212" s="27">
        <v>3</v>
      </c>
      <c r="G212" s="27">
        <v>1</v>
      </c>
      <c r="H212" s="44">
        <v>1042.857143</v>
      </c>
      <c r="I212" s="44">
        <f t="shared" si="6"/>
        <v>3.3465753420073188E-3</v>
      </c>
      <c r="K212" s="66" t="s">
        <v>1349</v>
      </c>
      <c r="L212" s="66" t="s">
        <v>1904</v>
      </c>
    </row>
    <row r="213" spans="2:12" x14ac:dyDescent="0.3">
      <c r="B213" s="27" t="s">
        <v>2359</v>
      </c>
      <c r="C213" s="27">
        <v>202</v>
      </c>
      <c r="D213" s="27" t="s">
        <v>142</v>
      </c>
      <c r="E213" s="107">
        <v>7.49</v>
      </c>
      <c r="F213" s="27">
        <v>1</v>
      </c>
      <c r="G213" s="27">
        <v>1</v>
      </c>
      <c r="H213" s="44">
        <v>260.71428600000002</v>
      </c>
      <c r="I213" s="44">
        <f t="shared" si="6"/>
        <v>2.8728767091804091E-2</v>
      </c>
      <c r="K213" s="66" t="s">
        <v>1905</v>
      </c>
      <c r="L213" s="66" t="s">
        <v>1352</v>
      </c>
    </row>
    <row r="214" spans="2:12" x14ac:dyDescent="0.3">
      <c r="B214" s="27" t="s">
        <v>2359</v>
      </c>
      <c r="C214" s="27">
        <v>203</v>
      </c>
      <c r="D214" s="27" t="s">
        <v>143</v>
      </c>
      <c r="E214" s="107">
        <v>7.91</v>
      </c>
      <c r="F214" s="27">
        <v>1</v>
      </c>
      <c r="G214" s="27">
        <v>1</v>
      </c>
      <c r="H214" s="44">
        <v>26.071428999999998</v>
      </c>
      <c r="I214" s="44">
        <f t="shared" si="6"/>
        <v>0.30339725528662048</v>
      </c>
      <c r="K214" s="66" t="s">
        <v>1906</v>
      </c>
      <c r="L214" s="66" t="s">
        <v>1354</v>
      </c>
    </row>
    <row r="215" spans="2:12" x14ac:dyDescent="0.3">
      <c r="B215" s="27" t="s">
        <v>2359</v>
      </c>
      <c r="C215" s="27">
        <v>204</v>
      </c>
      <c r="D215" s="27" t="s">
        <v>144</v>
      </c>
      <c r="E215" s="107">
        <v>5.8</v>
      </c>
      <c r="F215" s="27">
        <v>1</v>
      </c>
      <c r="G215" s="27">
        <v>1</v>
      </c>
      <c r="H215" s="44">
        <v>260.71428600000002</v>
      </c>
      <c r="I215" s="44">
        <f t="shared" si="6"/>
        <v>2.2246575318085944E-2</v>
      </c>
      <c r="K215" s="66" t="s">
        <v>1907</v>
      </c>
      <c r="L215" s="66" t="s">
        <v>1356</v>
      </c>
    </row>
    <row r="216" spans="2:12" x14ac:dyDescent="0.3">
      <c r="B216" s="27" t="s">
        <v>2359</v>
      </c>
      <c r="C216" s="27">
        <v>205</v>
      </c>
      <c r="D216" s="27" t="s">
        <v>1871</v>
      </c>
      <c r="E216" s="107"/>
      <c r="F216" s="27">
        <v>1</v>
      </c>
      <c r="G216" s="27">
        <v>1</v>
      </c>
      <c r="H216" s="44">
        <v>260.71428600000002</v>
      </c>
      <c r="I216" s="44">
        <f t="shared" si="6"/>
        <v>0</v>
      </c>
      <c r="K216" s="66" t="s">
        <v>1908</v>
      </c>
      <c r="L216" s="66" t="s">
        <v>1358</v>
      </c>
    </row>
    <row r="217" spans="2:12" x14ac:dyDescent="0.3">
      <c r="B217" s="27" t="s">
        <v>2359</v>
      </c>
      <c r="C217" s="27">
        <v>206</v>
      </c>
      <c r="D217" s="27" t="s">
        <v>146</v>
      </c>
      <c r="E217" s="107"/>
      <c r="F217" s="27">
        <v>1</v>
      </c>
      <c r="G217" s="27">
        <v>1</v>
      </c>
      <c r="H217" s="44">
        <v>260.71428600000002</v>
      </c>
      <c r="I217" s="44">
        <f t="shared" si="6"/>
        <v>0</v>
      </c>
      <c r="K217" s="66" t="s">
        <v>1909</v>
      </c>
      <c r="L217" s="66" t="s">
        <v>1360</v>
      </c>
    </row>
    <row r="218" spans="2:12" x14ac:dyDescent="0.3">
      <c r="B218" s="27" t="s">
        <v>2359</v>
      </c>
      <c r="C218" s="27">
        <v>207</v>
      </c>
      <c r="D218" s="27" t="s">
        <v>147</v>
      </c>
      <c r="E218" s="107">
        <v>1.2</v>
      </c>
      <c r="F218" s="27">
        <v>4</v>
      </c>
      <c r="G218" s="27">
        <v>4</v>
      </c>
      <c r="H218" s="44">
        <v>52.142856999999999</v>
      </c>
      <c r="I218" s="44">
        <f t="shared" si="6"/>
        <v>9.2054794772752857E-2</v>
      </c>
      <c r="K218" s="66" t="s">
        <v>1910</v>
      </c>
      <c r="L218" s="66" t="s">
        <v>1362</v>
      </c>
    </row>
    <row r="219" spans="2:12" x14ac:dyDescent="0.3">
      <c r="B219" s="27" t="s">
        <v>2359</v>
      </c>
      <c r="C219" s="27">
        <v>208</v>
      </c>
      <c r="D219" s="27" t="s">
        <v>1312</v>
      </c>
      <c r="E219" s="107">
        <v>1.2</v>
      </c>
      <c r="F219" s="27">
        <v>10</v>
      </c>
      <c r="G219" s="27">
        <v>1</v>
      </c>
      <c r="H219" s="44">
        <v>20</v>
      </c>
      <c r="I219" s="44">
        <f t="shared" si="6"/>
        <v>0.06</v>
      </c>
      <c r="K219" s="66" t="s">
        <v>1911</v>
      </c>
      <c r="L219" s="66" t="s">
        <v>1364</v>
      </c>
    </row>
    <row r="220" spans="2:12" x14ac:dyDescent="0.3">
      <c r="B220" s="27" t="s">
        <v>2359</v>
      </c>
      <c r="C220" s="27">
        <v>209</v>
      </c>
      <c r="D220" s="27" t="s">
        <v>149</v>
      </c>
      <c r="E220" s="107">
        <v>1.1000000000000001</v>
      </c>
      <c r="F220" s="27">
        <v>10</v>
      </c>
      <c r="G220" s="27">
        <v>1</v>
      </c>
      <c r="H220" s="44">
        <v>13.035714</v>
      </c>
      <c r="I220" s="44">
        <f t="shared" si="6"/>
        <v>8.4383563493338379E-2</v>
      </c>
      <c r="K220" s="66" t="s">
        <v>1365</v>
      </c>
      <c r="L220" s="66" t="s">
        <v>1366</v>
      </c>
    </row>
    <row r="221" spans="2:12" x14ac:dyDescent="0.3">
      <c r="B221" s="27" t="s">
        <v>2356</v>
      </c>
      <c r="C221" s="27">
        <v>210</v>
      </c>
      <c r="D221" s="27" t="s">
        <v>155</v>
      </c>
      <c r="E221" s="107">
        <v>1.05</v>
      </c>
      <c r="F221" s="27">
        <v>1</v>
      </c>
      <c r="G221" s="27">
        <v>1</v>
      </c>
      <c r="H221" s="44">
        <v>52.142856999999999</v>
      </c>
      <c r="I221" s="44">
        <f t="shared" si="6"/>
        <v>2.0136986356539689E-2</v>
      </c>
      <c r="K221" s="66" t="s">
        <v>1912</v>
      </c>
      <c r="L221" s="66" t="s">
        <v>1368</v>
      </c>
    </row>
    <row r="222" spans="2:12" x14ac:dyDescent="0.3">
      <c r="B222" s="27" t="s">
        <v>2359</v>
      </c>
      <c r="C222" s="27">
        <v>211</v>
      </c>
      <c r="D222" s="27" t="s">
        <v>152</v>
      </c>
      <c r="E222" s="107">
        <v>3.68</v>
      </c>
      <c r="F222" s="27">
        <v>4</v>
      </c>
      <c r="G222" s="27">
        <v>1</v>
      </c>
      <c r="H222" s="44">
        <v>12</v>
      </c>
      <c r="I222" s="44">
        <f t="shared" si="6"/>
        <v>0.3066666666666667</v>
      </c>
      <c r="K222" s="66" t="s">
        <v>1913</v>
      </c>
      <c r="L222" s="66" t="s">
        <v>1370</v>
      </c>
    </row>
    <row r="223" spans="2:12" x14ac:dyDescent="0.3">
      <c r="B223" s="27" t="s">
        <v>2361</v>
      </c>
      <c r="C223" s="27">
        <v>212</v>
      </c>
      <c r="D223" s="27" t="s">
        <v>132</v>
      </c>
      <c r="E223" s="107">
        <v>4</v>
      </c>
      <c r="F223" s="27">
        <v>1</v>
      </c>
      <c r="G223" s="27">
        <v>1</v>
      </c>
      <c r="H223" s="44">
        <v>104.285714</v>
      </c>
      <c r="I223" s="44">
        <f t="shared" si="6"/>
        <v>3.8356164488647024E-2</v>
      </c>
      <c r="K223" s="66" t="s">
        <v>1371</v>
      </c>
      <c r="L223" s="66" t="s">
        <v>1372</v>
      </c>
    </row>
    <row r="224" spans="2:12" x14ac:dyDescent="0.3">
      <c r="B224" s="27" t="s">
        <v>2361</v>
      </c>
      <c r="C224" s="27">
        <v>213</v>
      </c>
      <c r="D224" s="27" t="s">
        <v>150</v>
      </c>
      <c r="E224" s="107">
        <v>8</v>
      </c>
      <c r="F224" s="27">
        <v>5</v>
      </c>
      <c r="G224" s="27">
        <v>1</v>
      </c>
      <c r="H224" s="44">
        <v>52.142856999999999</v>
      </c>
      <c r="I224" s="44">
        <f t="shared" si="6"/>
        <v>0.1534246579545881</v>
      </c>
      <c r="K224" s="66" t="s">
        <v>1914</v>
      </c>
      <c r="L224" s="66" t="s">
        <v>1374</v>
      </c>
    </row>
    <row r="225" spans="2:12" x14ac:dyDescent="0.3">
      <c r="B225" s="27" t="s">
        <v>2356</v>
      </c>
      <c r="C225" s="27">
        <v>214</v>
      </c>
      <c r="D225" s="27" t="s">
        <v>1313</v>
      </c>
      <c r="E225" s="107">
        <v>1.05</v>
      </c>
      <c r="F225" s="27">
        <v>1</v>
      </c>
      <c r="G225" s="27">
        <v>1</v>
      </c>
      <c r="H225" s="44">
        <v>13.035714</v>
      </c>
      <c r="I225" s="44">
        <f t="shared" si="6"/>
        <v>8.05479469709139E-2</v>
      </c>
      <c r="K225" s="66" t="s">
        <v>1915</v>
      </c>
      <c r="L225" s="66" t="s">
        <v>1376</v>
      </c>
    </row>
    <row r="226" spans="2:12" x14ac:dyDescent="0.3">
      <c r="B226" s="27" t="s">
        <v>2356</v>
      </c>
      <c r="C226" s="27">
        <v>215</v>
      </c>
      <c r="D226" s="27" t="s">
        <v>1314</v>
      </c>
      <c r="E226" s="107">
        <v>0.84</v>
      </c>
      <c r="F226" s="27">
        <v>1</v>
      </c>
      <c r="G226" s="27">
        <v>1</v>
      </c>
      <c r="H226" s="44">
        <v>4.3452380000000002</v>
      </c>
      <c r="I226" s="44">
        <f t="shared" si="6"/>
        <v>0.19331507273019335</v>
      </c>
      <c r="K226" s="66" t="s">
        <v>1377</v>
      </c>
      <c r="L226" s="66" t="s">
        <v>1378</v>
      </c>
    </row>
    <row r="227" spans="2:12" x14ac:dyDescent="0.3">
      <c r="B227" s="27" t="s">
        <v>2356</v>
      </c>
      <c r="C227" s="27">
        <v>216</v>
      </c>
      <c r="D227" s="27" t="s">
        <v>153</v>
      </c>
      <c r="E227" s="107">
        <v>3</v>
      </c>
      <c r="F227" s="27"/>
      <c r="G227" s="27">
        <v>1</v>
      </c>
      <c r="H227" s="44">
        <v>8.6904760000000003</v>
      </c>
      <c r="I227" s="44">
        <f t="shared" si="6"/>
        <v>0.34520548701820242</v>
      </c>
      <c r="K227" s="66" t="s">
        <v>1916</v>
      </c>
      <c r="L227" s="66" t="s">
        <v>1380</v>
      </c>
    </row>
    <row r="228" spans="2:12" x14ac:dyDescent="0.3">
      <c r="B228" s="27" t="s">
        <v>2356</v>
      </c>
      <c r="C228" s="27">
        <v>217</v>
      </c>
      <c r="D228" s="27" t="s">
        <v>154</v>
      </c>
      <c r="E228" s="107">
        <v>2.4500000000000002</v>
      </c>
      <c r="F228" s="27"/>
      <c r="G228" s="27">
        <v>1</v>
      </c>
      <c r="H228" s="44">
        <v>13.035714</v>
      </c>
      <c r="I228" s="44">
        <f t="shared" si="6"/>
        <v>0.18794520959879912</v>
      </c>
      <c r="K228" s="66" t="s">
        <v>1917</v>
      </c>
      <c r="L228" s="66" t="s">
        <v>1382</v>
      </c>
    </row>
    <row r="229" spans="2:12" x14ac:dyDescent="0.3">
      <c r="B229" s="27" t="s">
        <v>2356</v>
      </c>
      <c r="C229" s="27">
        <v>218</v>
      </c>
      <c r="D229" s="27" t="s">
        <v>1315</v>
      </c>
      <c r="E229" s="107">
        <v>1.76</v>
      </c>
      <c r="F229" s="27"/>
      <c r="G229" s="27">
        <v>1</v>
      </c>
      <c r="H229" s="44">
        <v>52.142856999999999</v>
      </c>
      <c r="I229" s="44">
        <f t="shared" si="6"/>
        <v>3.3753424750009385E-2</v>
      </c>
      <c r="K229" s="66" t="s">
        <v>1918</v>
      </c>
      <c r="L229" s="66" t="s">
        <v>1384</v>
      </c>
    </row>
    <row r="230" spans="2:12" x14ac:dyDescent="0.3">
      <c r="B230" s="27" t="s">
        <v>2356</v>
      </c>
      <c r="C230" s="27">
        <v>219</v>
      </c>
      <c r="D230" s="27" t="s">
        <v>1316</v>
      </c>
      <c r="E230" s="107">
        <v>1.9</v>
      </c>
      <c r="F230" s="27"/>
      <c r="G230" s="27">
        <v>1</v>
      </c>
      <c r="H230" s="44">
        <v>26.071428999999998</v>
      </c>
      <c r="I230" s="44">
        <f t="shared" si="6"/>
        <v>7.2876711130793789E-2</v>
      </c>
      <c r="K230" s="66" t="s">
        <v>1385</v>
      </c>
      <c r="L230" s="66" t="s">
        <v>1386</v>
      </c>
    </row>
    <row r="231" spans="2:12" x14ac:dyDescent="0.3">
      <c r="B231" s="27" t="s">
        <v>2356</v>
      </c>
      <c r="C231" s="27">
        <v>220</v>
      </c>
      <c r="D231" s="27" t="s">
        <v>157</v>
      </c>
      <c r="E231" s="107">
        <v>3.2</v>
      </c>
      <c r="F231" s="27"/>
      <c r="G231" s="27">
        <v>1</v>
      </c>
      <c r="H231" s="44">
        <v>26.071428999999998</v>
      </c>
      <c r="I231" s="44">
        <f t="shared" si="6"/>
        <v>0.12273972400975798</v>
      </c>
      <c r="K231" s="66" t="s">
        <v>1387</v>
      </c>
      <c r="L231" s="66" t="s">
        <v>1388</v>
      </c>
    </row>
    <row r="232" spans="2:12" x14ac:dyDescent="0.3">
      <c r="B232" s="27" t="s">
        <v>2356</v>
      </c>
      <c r="C232" s="27">
        <v>221</v>
      </c>
      <c r="D232" s="27" t="s">
        <v>156</v>
      </c>
      <c r="E232" s="107">
        <v>0.39</v>
      </c>
      <c r="F232" s="27">
        <v>1</v>
      </c>
      <c r="G232" s="27">
        <v>1</v>
      </c>
      <c r="H232" s="44">
        <v>13.035714</v>
      </c>
      <c r="I232" s="44">
        <f t="shared" si="6"/>
        <v>2.991780887491088E-2</v>
      </c>
      <c r="K232" s="66" t="s">
        <v>1919</v>
      </c>
      <c r="L232" s="66" t="s">
        <v>1390</v>
      </c>
    </row>
    <row r="233" spans="2:12" x14ac:dyDescent="0.3">
      <c r="B233" s="27" t="s">
        <v>2356</v>
      </c>
      <c r="C233" s="27">
        <v>222</v>
      </c>
      <c r="D233" s="27" t="s">
        <v>1317</v>
      </c>
      <c r="E233" s="107">
        <v>0.84</v>
      </c>
      <c r="F233" s="27">
        <v>1</v>
      </c>
      <c r="G233" s="27">
        <v>1</v>
      </c>
      <c r="H233" s="44">
        <v>52.142856999999999</v>
      </c>
      <c r="I233" s="44">
        <f t="shared" si="6"/>
        <v>1.6109589085231749E-2</v>
      </c>
      <c r="K233" s="66" t="s">
        <v>1912</v>
      </c>
      <c r="L233" s="66" t="s">
        <v>1391</v>
      </c>
    </row>
    <row r="234" spans="2:12" x14ac:dyDescent="0.3">
      <c r="B234" s="27" t="s">
        <v>2356</v>
      </c>
      <c r="C234" s="27">
        <v>223</v>
      </c>
      <c r="D234" s="27" t="s">
        <v>148</v>
      </c>
      <c r="E234" s="107">
        <v>1</v>
      </c>
      <c r="F234" s="27">
        <v>1</v>
      </c>
      <c r="G234" s="27">
        <v>1</v>
      </c>
      <c r="H234" s="44">
        <v>4.3452380000000002</v>
      </c>
      <c r="I234" s="44">
        <f t="shared" si="6"/>
        <v>0.23013699134546831</v>
      </c>
      <c r="K234" s="66" t="s">
        <v>1392</v>
      </c>
      <c r="L234" s="66" t="s">
        <v>1393</v>
      </c>
    </row>
    <row r="235" spans="2:12" x14ac:dyDescent="0.3">
      <c r="B235" s="27" t="s">
        <v>2564</v>
      </c>
      <c r="C235" s="27">
        <v>224</v>
      </c>
      <c r="D235" s="27" t="s">
        <v>557</v>
      </c>
      <c r="E235" s="107"/>
      <c r="F235" s="27">
        <v>25</v>
      </c>
      <c r="G235" s="27">
        <v>1</v>
      </c>
      <c r="H235" s="44">
        <v>1042.857143</v>
      </c>
      <c r="I235" s="44">
        <f t="shared" si="6"/>
        <v>0</v>
      </c>
      <c r="K235" s="66" t="s">
        <v>1920</v>
      </c>
      <c r="L235" s="66" t="s">
        <v>1921</v>
      </c>
    </row>
    <row r="236" spans="2:12" x14ac:dyDescent="0.3">
      <c r="B236" s="27" t="s">
        <v>2365</v>
      </c>
      <c r="C236" s="27">
        <v>225</v>
      </c>
      <c r="D236" s="27" t="s">
        <v>317</v>
      </c>
      <c r="E236" s="107">
        <v>23.99</v>
      </c>
      <c r="F236" s="27">
        <v>1</v>
      </c>
      <c r="G236" s="27">
        <v>1</v>
      </c>
      <c r="H236" s="44">
        <v>260.71428600000002</v>
      </c>
      <c r="I236" s="44">
        <f t="shared" si="6"/>
        <v>9.2016438255324434E-2</v>
      </c>
      <c r="K236" s="66" t="s">
        <v>1922</v>
      </c>
      <c r="L236" s="66" t="s">
        <v>1397</v>
      </c>
    </row>
    <row r="237" spans="2:12" x14ac:dyDescent="0.3">
      <c r="B237" s="27" t="s">
        <v>2365</v>
      </c>
      <c r="C237" s="27">
        <v>226</v>
      </c>
      <c r="D237" s="50" t="s">
        <v>6918</v>
      </c>
      <c r="E237" s="107">
        <v>6.5</v>
      </c>
      <c r="F237" s="27">
        <v>1</v>
      </c>
      <c r="G237" s="27">
        <v>1</v>
      </c>
      <c r="H237" s="44">
        <v>521.42857100000003</v>
      </c>
      <c r="I237" s="44">
        <f t="shared" si="6"/>
        <v>1.2465753434903358E-2</v>
      </c>
      <c r="K237" s="66" t="s">
        <v>1195</v>
      </c>
      <c r="L237" s="66" t="s">
        <v>1823</v>
      </c>
    </row>
    <row r="238" spans="2:12" x14ac:dyDescent="0.3">
      <c r="B238" s="27" t="s">
        <v>2365</v>
      </c>
      <c r="C238" s="27">
        <v>227</v>
      </c>
      <c r="D238" s="27" t="s">
        <v>159</v>
      </c>
      <c r="E238" s="107"/>
      <c r="F238" s="27">
        <v>1</v>
      </c>
      <c r="G238" s="27">
        <v>1</v>
      </c>
      <c r="H238" s="44">
        <v>521.42857100000003</v>
      </c>
      <c r="I238" s="44">
        <f t="shared" si="6"/>
        <v>0</v>
      </c>
      <c r="K238" s="66" t="s">
        <v>1923</v>
      </c>
      <c r="L238" s="66" t="s">
        <v>1399</v>
      </c>
    </row>
    <row r="239" spans="2:12" x14ac:dyDescent="0.3">
      <c r="B239" s="27" t="s">
        <v>2365</v>
      </c>
      <c r="C239" s="27">
        <v>228</v>
      </c>
      <c r="D239" s="27" t="s">
        <v>1318</v>
      </c>
      <c r="E239" s="107"/>
      <c r="F239" s="27">
        <v>1</v>
      </c>
      <c r="G239" s="27">
        <v>2</v>
      </c>
      <c r="H239" s="44">
        <v>260.71428600000002</v>
      </c>
      <c r="I239" s="44">
        <f t="shared" si="6"/>
        <v>0</v>
      </c>
      <c r="K239" s="66" t="s">
        <v>1924</v>
      </c>
      <c r="L239" s="66" t="s">
        <v>1401</v>
      </c>
    </row>
    <row r="240" spans="2:12" x14ac:dyDescent="0.3">
      <c r="B240" s="27" t="s">
        <v>2365</v>
      </c>
      <c r="C240" s="27">
        <v>229</v>
      </c>
      <c r="D240" s="27" t="s">
        <v>275</v>
      </c>
      <c r="E240" s="107"/>
      <c r="F240" s="27">
        <v>1</v>
      </c>
      <c r="G240" s="27">
        <v>2</v>
      </c>
      <c r="H240" s="44">
        <v>260.71428600000002</v>
      </c>
      <c r="I240" s="44">
        <f t="shared" si="6"/>
        <v>0</v>
      </c>
      <c r="K240" s="66" t="s">
        <v>1925</v>
      </c>
      <c r="L240" s="66" t="s">
        <v>1402</v>
      </c>
    </row>
    <row r="241" spans="2:12" x14ac:dyDescent="0.3">
      <c r="B241" s="27" t="s">
        <v>2365</v>
      </c>
      <c r="C241" s="27">
        <v>230</v>
      </c>
      <c r="D241" s="27" t="s">
        <v>161</v>
      </c>
      <c r="E241" s="107">
        <v>2</v>
      </c>
      <c r="F241" s="27">
        <v>1</v>
      </c>
      <c r="G241" s="27">
        <v>2</v>
      </c>
      <c r="H241" s="44">
        <v>260.71428600000002</v>
      </c>
      <c r="I241" s="44">
        <f t="shared" si="6"/>
        <v>1.5342465736610996E-2</v>
      </c>
      <c r="K241" s="66" t="s">
        <v>1924</v>
      </c>
      <c r="L241" s="66" t="s">
        <v>1403</v>
      </c>
    </row>
    <row r="242" spans="2:12" x14ac:dyDescent="0.3">
      <c r="B242" s="27" t="s">
        <v>2365</v>
      </c>
      <c r="C242" s="27">
        <v>231</v>
      </c>
      <c r="D242" s="27" t="s">
        <v>162</v>
      </c>
      <c r="E242" s="107"/>
      <c r="F242" s="27">
        <v>1</v>
      </c>
      <c r="G242" s="27">
        <v>2</v>
      </c>
      <c r="H242" s="44">
        <v>260.71428600000002</v>
      </c>
      <c r="I242" s="44">
        <f t="shared" si="6"/>
        <v>0</v>
      </c>
      <c r="K242" s="66" t="s">
        <v>1924</v>
      </c>
      <c r="L242" s="66" t="s">
        <v>1404</v>
      </c>
    </row>
    <row r="243" spans="2:12" x14ac:dyDescent="0.3">
      <c r="B243" s="27" t="s">
        <v>2365</v>
      </c>
      <c r="C243" s="27">
        <v>232</v>
      </c>
      <c r="D243" s="27" t="s">
        <v>1319</v>
      </c>
      <c r="E243" s="107">
        <v>7</v>
      </c>
      <c r="F243" s="27">
        <v>1</v>
      </c>
      <c r="G243" s="27">
        <v>1</v>
      </c>
      <c r="H243" s="44">
        <v>260.71428600000002</v>
      </c>
      <c r="I243" s="44">
        <f t="shared" si="6"/>
        <v>2.6849315039069243E-2</v>
      </c>
      <c r="K243" s="66" t="s">
        <v>1405</v>
      </c>
      <c r="L243" s="66" t="s">
        <v>1926</v>
      </c>
    </row>
    <row r="244" spans="2:12" x14ac:dyDescent="0.3">
      <c r="B244" s="27" t="s">
        <v>2365</v>
      </c>
      <c r="C244" s="27">
        <v>233</v>
      </c>
      <c r="D244" s="27" t="s">
        <v>1320</v>
      </c>
      <c r="E244" s="107">
        <v>7</v>
      </c>
      <c r="F244" s="27"/>
      <c r="G244" s="27">
        <v>1</v>
      </c>
      <c r="H244" s="44">
        <v>52.142856999999999</v>
      </c>
      <c r="I244" s="44">
        <f t="shared" si="6"/>
        <v>0.1342465757102646</v>
      </c>
      <c r="K244" s="66" t="s">
        <v>1407</v>
      </c>
      <c r="L244" s="66" t="s">
        <v>1408</v>
      </c>
    </row>
    <row r="245" spans="2:12" x14ac:dyDescent="0.3">
      <c r="B245" s="27" t="s">
        <v>2365</v>
      </c>
      <c r="C245" s="27">
        <v>234</v>
      </c>
      <c r="D245" s="27" t="s">
        <v>276</v>
      </c>
      <c r="E245" s="107"/>
      <c r="F245" s="27">
        <v>1</v>
      </c>
      <c r="G245" s="27">
        <v>1</v>
      </c>
      <c r="H245" s="44">
        <v>521.42857100000003</v>
      </c>
      <c r="I245" s="44">
        <f t="shared" si="6"/>
        <v>0</v>
      </c>
      <c r="K245" s="66" t="s">
        <v>1927</v>
      </c>
      <c r="L245" s="66" t="s">
        <v>1410</v>
      </c>
    </row>
    <row r="246" spans="2:12" x14ac:dyDescent="0.3">
      <c r="B246" s="27" t="s">
        <v>2365</v>
      </c>
      <c r="C246" s="27">
        <v>235</v>
      </c>
      <c r="D246" s="27" t="s">
        <v>156</v>
      </c>
      <c r="E246" s="107">
        <v>0.39</v>
      </c>
      <c r="F246" s="27">
        <v>1</v>
      </c>
      <c r="G246" s="27">
        <v>1</v>
      </c>
      <c r="H246" s="44">
        <v>4.3452380000000002</v>
      </c>
      <c r="I246" s="44">
        <f t="shared" si="6"/>
        <v>8.9753426624732638E-2</v>
      </c>
      <c r="K246" s="66" t="s">
        <v>1928</v>
      </c>
      <c r="L246" s="66" t="s">
        <v>1412</v>
      </c>
    </row>
    <row r="247" spans="2:12" x14ac:dyDescent="0.3">
      <c r="B247" s="27" t="s">
        <v>2365</v>
      </c>
      <c r="C247" s="27">
        <v>236</v>
      </c>
      <c r="D247" s="27" t="s">
        <v>165</v>
      </c>
      <c r="E247" s="107">
        <v>8</v>
      </c>
      <c r="F247" s="27">
        <v>1</v>
      </c>
      <c r="G247" s="27">
        <v>1</v>
      </c>
      <c r="H247" s="44">
        <v>26.071428999999998</v>
      </c>
      <c r="I247" s="44">
        <f t="shared" si="6"/>
        <v>0.30684931002439492</v>
      </c>
      <c r="K247" s="66" t="s">
        <v>1929</v>
      </c>
      <c r="L247" s="66" t="s">
        <v>1415</v>
      </c>
    </row>
    <row r="248" spans="2:12" x14ac:dyDescent="0.3">
      <c r="B248" s="27" t="s">
        <v>2424</v>
      </c>
      <c r="C248" s="27">
        <v>237</v>
      </c>
      <c r="D248" s="27" t="s">
        <v>6904</v>
      </c>
      <c r="E248" s="107">
        <v>5</v>
      </c>
      <c r="F248" s="27">
        <v>1</v>
      </c>
      <c r="G248" s="27">
        <v>1</v>
      </c>
      <c r="H248" s="44">
        <v>521.42857100000003</v>
      </c>
      <c r="I248" s="44">
        <f t="shared" si="6"/>
        <v>9.5890411037718136E-3</v>
      </c>
      <c r="K248" s="66" t="s">
        <v>1822</v>
      </c>
      <c r="L248" s="66" t="s">
        <v>1194</v>
      </c>
    </row>
    <row r="249" spans="2:12" x14ac:dyDescent="0.3">
      <c r="B249" s="27" t="s">
        <v>2424</v>
      </c>
      <c r="C249" s="27">
        <v>238</v>
      </c>
      <c r="D249" s="50" t="s">
        <v>6918</v>
      </c>
      <c r="E249" s="107">
        <v>6.5</v>
      </c>
      <c r="F249" s="27">
        <v>1</v>
      </c>
      <c r="G249" s="27">
        <v>1</v>
      </c>
      <c r="H249" s="44">
        <v>521.42857100000003</v>
      </c>
      <c r="I249" s="44">
        <f t="shared" si="6"/>
        <v>1.2465753434903358E-2</v>
      </c>
      <c r="K249" s="66" t="s">
        <v>1195</v>
      </c>
      <c r="L249" s="66" t="s">
        <v>1930</v>
      </c>
    </row>
    <row r="250" spans="2:12" x14ac:dyDescent="0.3">
      <c r="B250" s="27" t="s">
        <v>2424</v>
      </c>
      <c r="C250" s="27">
        <v>239</v>
      </c>
      <c r="D250" s="27" t="s">
        <v>6927</v>
      </c>
      <c r="E250" s="107"/>
      <c r="F250" s="27">
        <v>1</v>
      </c>
      <c r="G250" s="27">
        <v>1</v>
      </c>
      <c r="H250" s="44">
        <v>521.42857100000003</v>
      </c>
      <c r="I250" s="44">
        <f t="shared" si="6"/>
        <v>0</v>
      </c>
      <c r="K250" s="66" t="s">
        <v>1931</v>
      </c>
      <c r="L250" s="66" t="s">
        <v>1417</v>
      </c>
    </row>
    <row r="251" spans="2:12" x14ac:dyDescent="0.3">
      <c r="B251" s="27" t="s">
        <v>2424</v>
      </c>
      <c r="C251" s="27">
        <v>240</v>
      </c>
      <c r="D251" s="27" t="s">
        <v>6928</v>
      </c>
      <c r="E251" s="107">
        <v>15</v>
      </c>
      <c r="F251" s="27"/>
      <c r="G251" s="27">
        <v>1</v>
      </c>
      <c r="H251" s="44">
        <v>1042.857143</v>
      </c>
      <c r="I251" s="44">
        <f t="shared" si="6"/>
        <v>1.4383561641865265E-2</v>
      </c>
      <c r="K251" s="66" t="s">
        <v>1830</v>
      </c>
      <c r="L251" s="66" t="s">
        <v>1206</v>
      </c>
    </row>
    <row r="252" spans="2:12" x14ac:dyDescent="0.3">
      <c r="B252" s="27" t="s">
        <v>2424</v>
      </c>
      <c r="C252" s="27">
        <v>241</v>
      </c>
      <c r="D252" s="27" t="s">
        <v>6929</v>
      </c>
      <c r="E252" s="107">
        <v>3.49</v>
      </c>
      <c r="F252" s="27">
        <v>25</v>
      </c>
      <c r="G252" s="27">
        <v>1</v>
      </c>
      <c r="H252" s="44">
        <v>521.42857100000003</v>
      </c>
      <c r="I252" s="44">
        <f t="shared" si="6"/>
        <v>6.6931506904327268E-3</v>
      </c>
      <c r="K252" s="132" t="s">
        <v>1932</v>
      </c>
      <c r="L252" s="66" t="s">
        <v>1933</v>
      </c>
    </row>
    <row r="253" spans="2:12" ht="14.5" x14ac:dyDescent="0.35">
      <c r="B253" s="27" t="s">
        <v>2424</v>
      </c>
      <c r="C253" s="27">
        <v>242</v>
      </c>
      <c r="D253" s="27" t="s">
        <v>1190</v>
      </c>
      <c r="E253" s="109"/>
      <c r="F253" s="27">
        <v>1</v>
      </c>
      <c r="G253" s="27">
        <v>2</v>
      </c>
      <c r="H253" s="97">
        <v>104.285714</v>
      </c>
      <c r="I253" s="44">
        <f t="shared" si="6"/>
        <v>0</v>
      </c>
      <c r="K253" s="66" t="s">
        <v>1831</v>
      </c>
      <c r="L253" s="66" t="s">
        <v>1208</v>
      </c>
    </row>
    <row r="254" spans="2:12" x14ac:dyDescent="0.3">
      <c r="B254" s="27" t="s">
        <v>2424</v>
      </c>
      <c r="C254" s="27">
        <v>243</v>
      </c>
      <c r="D254" s="165" t="s">
        <v>6930</v>
      </c>
      <c r="E254" s="107">
        <v>3</v>
      </c>
      <c r="F254" s="27"/>
      <c r="G254" s="27">
        <v>1</v>
      </c>
      <c r="H254" s="44">
        <v>521.42857100000003</v>
      </c>
      <c r="I254" s="44">
        <f t="shared" si="6"/>
        <v>5.7534246622630882E-3</v>
      </c>
      <c r="K254" s="66" t="s">
        <v>1209</v>
      </c>
      <c r="L254" s="66" t="s">
        <v>1210</v>
      </c>
    </row>
    <row r="255" spans="2:12" x14ac:dyDescent="0.3">
      <c r="B255" s="27" t="s">
        <v>2424</v>
      </c>
      <c r="C255" s="27">
        <v>244</v>
      </c>
      <c r="D255" s="27" t="s">
        <v>166</v>
      </c>
      <c r="E255" s="107">
        <v>195</v>
      </c>
      <c r="F255" s="27">
        <v>1</v>
      </c>
      <c r="G255" s="27">
        <v>1</v>
      </c>
      <c r="H255" s="44">
        <v>521.42857100000003</v>
      </c>
      <c r="I255" s="44">
        <f t="shared" si="6"/>
        <v>0.37397260304710073</v>
      </c>
      <c r="K255" s="66" t="s">
        <v>1421</v>
      </c>
      <c r="L255" s="66" t="s">
        <v>1422</v>
      </c>
    </row>
    <row r="256" spans="2:12" x14ac:dyDescent="0.3">
      <c r="B256" s="27" t="s">
        <v>2424</v>
      </c>
      <c r="C256" s="27">
        <v>245</v>
      </c>
      <c r="D256" s="27" t="s">
        <v>167</v>
      </c>
      <c r="E256" s="107">
        <v>300</v>
      </c>
      <c r="F256" s="27">
        <v>1</v>
      </c>
      <c r="G256" s="27">
        <v>1</v>
      </c>
      <c r="H256" s="44">
        <v>417.14285699999999</v>
      </c>
      <c r="I256" s="44">
        <f t="shared" si="6"/>
        <v>0.71917808243807468</v>
      </c>
      <c r="K256" s="66" t="s">
        <v>1934</v>
      </c>
      <c r="L256" s="66" t="s">
        <v>1424</v>
      </c>
    </row>
    <row r="257" spans="2:12" x14ac:dyDescent="0.3">
      <c r="B257" s="27" t="s">
        <v>2424</v>
      </c>
      <c r="C257" s="27">
        <v>246</v>
      </c>
      <c r="D257" s="27" t="s">
        <v>168</v>
      </c>
      <c r="E257" s="107">
        <v>250.4</v>
      </c>
      <c r="F257" s="27"/>
      <c r="G257" s="27">
        <v>1</v>
      </c>
      <c r="H257" s="44">
        <v>521.42857100000003</v>
      </c>
      <c r="I257" s="44">
        <f t="shared" si="6"/>
        <v>0.48021917847689244</v>
      </c>
      <c r="K257" s="66" t="s">
        <v>1935</v>
      </c>
      <c r="L257" s="66" t="s">
        <v>1426</v>
      </c>
    </row>
    <row r="258" spans="2:12" x14ac:dyDescent="0.3">
      <c r="B258" s="27" t="s">
        <v>2424</v>
      </c>
      <c r="C258" s="27">
        <v>247</v>
      </c>
      <c r="D258" s="27" t="s">
        <v>169</v>
      </c>
      <c r="E258" s="107"/>
      <c r="F258" s="27"/>
      <c r="G258" s="27"/>
      <c r="H258" s="44">
        <v>521.42857100000003</v>
      </c>
      <c r="I258" s="44">
        <f t="shared" si="6"/>
        <v>0</v>
      </c>
      <c r="K258" s="66" t="s">
        <v>1936</v>
      </c>
      <c r="L258" s="66" t="s">
        <v>1428</v>
      </c>
    </row>
    <row r="259" spans="2:12" x14ac:dyDescent="0.3">
      <c r="B259" s="27" t="s">
        <v>2424</v>
      </c>
      <c r="C259" s="27">
        <v>248</v>
      </c>
      <c r="D259" s="27" t="s">
        <v>170</v>
      </c>
      <c r="E259" s="107"/>
      <c r="F259" s="27"/>
      <c r="G259" s="27"/>
      <c r="H259" s="44">
        <v>521.42857100000003</v>
      </c>
      <c r="I259" s="44">
        <f t="shared" si="6"/>
        <v>0</v>
      </c>
      <c r="K259" s="66" t="s">
        <v>1937</v>
      </c>
      <c r="L259" s="66" t="s">
        <v>1430</v>
      </c>
    </row>
    <row r="260" spans="2:12" x14ac:dyDescent="0.3">
      <c r="B260" s="27" t="s">
        <v>2424</v>
      </c>
      <c r="C260" s="27">
        <v>249</v>
      </c>
      <c r="D260" s="27" t="s">
        <v>101</v>
      </c>
      <c r="E260" s="107">
        <v>15</v>
      </c>
      <c r="F260" s="27">
        <v>1</v>
      </c>
      <c r="G260" s="27">
        <v>1</v>
      </c>
      <c r="H260" s="44">
        <v>521.42857100000003</v>
      </c>
      <c r="I260" s="44">
        <f t="shared" si="6"/>
        <v>2.8767123311315441E-2</v>
      </c>
      <c r="K260" s="66" t="s">
        <v>1938</v>
      </c>
      <c r="L260" s="66" t="s">
        <v>1939</v>
      </c>
    </row>
    <row r="261" spans="2:12" x14ac:dyDescent="0.3">
      <c r="B261" s="27" t="s">
        <v>2424</v>
      </c>
      <c r="C261" s="27">
        <v>250</v>
      </c>
      <c r="D261" s="27" t="s">
        <v>520</v>
      </c>
      <c r="E261" s="107"/>
      <c r="F261" s="27"/>
      <c r="G261" s="27">
        <v>1</v>
      </c>
      <c r="H261" s="44">
        <v>260.71428600000002</v>
      </c>
      <c r="I261" s="44">
        <f t="shared" si="6"/>
        <v>0</v>
      </c>
      <c r="K261" s="66" t="s">
        <v>1940</v>
      </c>
      <c r="L261" s="66" t="s">
        <v>1941</v>
      </c>
    </row>
    <row r="262" spans="2:12" x14ac:dyDescent="0.3">
      <c r="B262" s="27" t="s">
        <v>2424</v>
      </c>
      <c r="C262" s="27">
        <v>251</v>
      </c>
      <c r="D262" s="27" t="s">
        <v>519</v>
      </c>
      <c r="E262" s="107"/>
      <c r="F262" s="27"/>
      <c r="G262" s="27"/>
      <c r="H262" s="44">
        <v>260.71428600000002</v>
      </c>
      <c r="I262" s="44">
        <f t="shared" ref="I262:I272" si="7">(E262*G262)/H262</f>
        <v>0</v>
      </c>
      <c r="K262" s="66" t="s">
        <v>1942</v>
      </c>
      <c r="L262" s="66" t="s">
        <v>1436</v>
      </c>
    </row>
    <row r="263" spans="2:12" x14ac:dyDescent="0.3">
      <c r="B263" s="27" t="s">
        <v>2424</v>
      </c>
      <c r="C263" s="27">
        <v>252</v>
      </c>
      <c r="D263" s="27" t="s">
        <v>172</v>
      </c>
      <c r="E263" s="107"/>
      <c r="F263" s="27">
        <v>2</v>
      </c>
      <c r="G263" s="27">
        <v>2</v>
      </c>
      <c r="H263" s="44">
        <v>104.285714</v>
      </c>
      <c r="I263" s="44">
        <f t="shared" si="7"/>
        <v>0</v>
      </c>
      <c r="K263" s="66" t="s">
        <v>1943</v>
      </c>
      <c r="L263" s="66" t="s">
        <v>1438</v>
      </c>
    </row>
    <row r="264" spans="2:12" x14ac:dyDescent="0.3">
      <c r="B264" s="27" t="s">
        <v>2424</v>
      </c>
      <c r="C264" s="27">
        <v>253</v>
      </c>
      <c r="D264" s="27" t="s">
        <v>1413</v>
      </c>
      <c r="E264" s="107"/>
      <c r="F264" s="27">
        <v>1</v>
      </c>
      <c r="G264" s="27">
        <v>1</v>
      </c>
      <c r="H264" s="44">
        <v>104.285714</v>
      </c>
      <c r="I264" s="44">
        <f t="shared" si="7"/>
        <v>0</v>
      </c>
      <c r="K264" s="66" t="s">
        <v>1439</v>
      </c>
      <c r="L264" s="66" t="s">
        <v>1440</v>
      </c>
    </row>
    <row r="265" spans="2:12" x14ac:dyDescent="0.3">
      <c r="B265" s="27" t="s">
        <v>2424</v>
      </c>
      <c r="C265" s="27">
        <v>254</v>
      </c>
      <c r="D265" s="27" t="s">
        <v>174</v>
      </c>
      <c r="E265" s="107"/>
      <c r="F265" s="27">
        <v>1</v>
      </c>
      <c r="G265" s="27">
        <v>2</v>
      </c>
      <c r="H265" s="44">
        <v>260.71428600000002</v>
      </c>
      <c r="I265" s="44">
        <f t="shared" si="7"/>
        <v>0</v>
      </c>
      <c r="K265" s="66" t="s">
        <v>1944</v>
      </c>
      <c r="L265" s="66" t="s">
        <v>1442</v>
      </c>
    </row>
    <row r="266" spans="2:12" x14ac:dyDescent="0.3">
      <c r="B266" s="27" t="s">
        <v>2424</v>
      </c>
      <c r="C266" s="27">
        <v>255</v>
      </c>
      <c r="D266" s="27" t="s">
        <v>175</v>
      </c>
      <c r="E266" s="107"/>
      <c r="F266" s="27">
        <v>1</v>
      </c>
      <c r="G266" s="27">
        <v>2</v>
      </c>
      <c r="H266" s="44">
        <v>260.71428600000002</v>
      </c>
      <c r="I266" s="44">
        <f t="shared" si="7"/>
        <v>0</v>
      </c>
      <c r="K266" s="66" t="s">
        <v>1945</v>
      </c>
      <c r="L266" s="66" t="s">
        <v>1946</v>
      </c>
    </row>
    <row r="267" spans="2:12" x14ac:dyDescent="0.3">
      <c r="B267" s="27" t="s">
        <v>2424</v>
      </c>
      <c r="C267" s="27">
        <v>256</v>
      </c>
      <c r="D267" s="27" t="s">
        <v>176</v>
      </c>
      <c r="E267" s="107"/>
      <c r="F267" s="27">
        <v>2</v>
      </c>
      <c r="G267" s="27">
        <v>2</v>
      </c>
      <c r="H267" s="44">
        <v>260.71428600000002</v>
      </c>
      <c r="I267" s="44">
        <f t="shared" si="7"/>
        <v>0</v>
      </c>
      <c r="K267" s="66" t="s">
        <v>1947</v>
      </c>
      <c r="L267" s="66" t="s">
        <v>1445</v>
      </c>
    </row>
    <row r="268" spans="2:12" x14ac:dyDescent="0.3">
      <c r="B268" s="27"/>
      <c r="C268" s="27">
        <v>257</v>
      </c>
      <c r="D268" s="27" t="s">
        <v>179</v>
      </c>
      <c r="E268" s="107"/>
      <c r="F268" s="27"/>
      <c r="G268" s="27">
        <v>1</v>
      </c>
      <c r="H268" s="44">
        <v>52.142857139999997</v>
      </c>
      <c r="I268" s="44">
        <f t="shared" si="7"/>
        <v>0</v>
      </c>
      <c r="K268" s="66" t="s">
        <v>1948</v>
      </c>
    </row>
    <row r="269" spans="2:12" x14ac:dyDescent="0.3">
      <c r="B269" s="27"/>
      <c r="C269" s="27">
        <v>258</v>
      </c>
      <c r="D269" s="27" t="s">
        <v>1446</v>
      </c>
      <c r="E269" s="107">
        <v>22.3</v>
      </c>
      <c r="F269" s="27"/>
      <c r="G269" s="27"/>
      <c r="H269" s="44"/>
      <c r="I269" s="44" t="e">
        <f t="shared" si="7"/>
        <v>#DIV/0!</v>
      </c>
      <c r="K269" s="66" t="s">
        <v>1949</v>
      </c>
      <c r="L269" s="66" t="s">
        <v>1451</v>
      </c>
    </row>
    <row r="270" spans="2:12" x14ac:dyDescent="0.3">
      <c r="B270" s="27"/>
      <c r="C270" s="27">
        <v>259</v>
      </c>
      <c r="D270" s="27" t="s">
        <v>180</v>
      </c>
      <c r="E270" s="107">
        <v>0</v>
      </c>
      <c r="F270" s="27">
        <v>1</v>
      </c>
      <c r="G270" s="27">
        <v>1</v>
      </c>
      <c r="H270" s="44">
        <v>4.3499999999999996</v>
      </c>
      <c r="I270" s="44">
        <f t="shared" si="7"/>
        <v>0</v>
      </c>
      <c r="K270" s="66" t="s">
        <v>1950</v>
      </c>
      <c r="L270" s="66" t="s">
        <v>1453</v>
      </c>
    </row>
    <row r="271" spans="2:12" x14ac:dyDescent="0.3">
      <c r="B271" s="27"/>
      <c r="C271" s="27">
        <v>260</v>
      </c>
      <c r="D271" s="27" t="s">
        <v>336</v>
      </c>
      <c r="E271" s="107">
        <v>25.5</v>
      </c>
      <c r="F271" s="27">
        <v>1</v>
      </c>
      <c r="G271" s="27">
        <v>1</v>
      </c>
      <c r="H271" s="44">
        <v>521.42999999999995</v>
      </c>
      <c r="I271" s="44">
        <f t="shared" si="7"/>
        <v>4.8903975605546289E-2</v>
      </c>
      <c r="K271" s="66" t="s">
        <v>1951</v>
      </c>
      <c r="L271" s="66" t="s">
        <v>1449</v>
      </c>
    </row>
    <row r="272" spans="2:12" x14ac:dyDescent="0.3">
      <c r="B272" s="27"/>
      <c r="C272" s="27">
        <v>261</v>
      </c>
      <c r="D272" s="27" t="s">
        <v>337</v>
      </c>
      <c r="E272" s="107">
        <v>25.4</v>
      </c>
      <c r="F272" s="27">
        <v>1</v>
      </c>
      <c r="G272" s="27">
        <v>1</v>
      </c>
      <c r="H272" s="44">
        <v>4.3499999999999996</v>
      </c>
      <c r="I272" s="44">
        <f t="shared" si="7"/>
        <v>5.8390804597701154</v>
      </c>
      <c r="K272" s="66" t="s">
        <v>1952</v>
      </c>
      <c r="L272" s="66" t="s">
        <v>1455</v>
      </c>
    </row>
    <row r="273" spans="2:12" x14ac:dyDescent="0.3">
      <c r="B273" s="27"/>
      <c r="C273" s="27"/>
      <c r="D273" s="27"/>
      <c r="E273" s="107"/>
      <c r="F273" s="27"/>
      <c r="G273" s="27"/>
      <c r="H273" s="44"/>
      <c r="I273" s="44"/>
    </row>
    <row r="274" spans="2:12" x14ac:dyDescent="0.3">
      <c r="B274" s="40" t="s">
        <v>246</v>
      </c>
      <c r="C274" s="27"/>
      <c r="D274" s="27"/>
      <c r="E274" s="107"/>
      <c r="F274" s="27"/>
      <c r="G274" s="27"/>
      <c r="H274" s="44"/>
      <c r="I274" s="44"/>
      <c r="J274" s="57"/>
      <c r="K274" s="132"/>
    </row>
    <row r="275" spans="2:12" x14ac:dyDescent="0.3">
      <c r="C275" s="27">
        <v>262</v>
      </c>
      <c r="D275" s="27" t="s">
        <v>1953</v>
      </c>
      <c r="E275" s="107">
        <v>40</v>
      </c>
      <c r="F275" s="27"/>
      <c r="G275" s="27">
        <v>1</v>
      </c>
      <c r="H275" s="44">
        <v>8.69</v>
      </c>
      <c r="I275" s="44">
        <f t="shared" ref="I275:I322" si="8">(E275*G275)/H275</f>
        <v>4.6029919447640966</v>
      </c>
      <c r="K275" s="66" t="s">
        <v>1970</v>
      </c>
    </row>
    <row r="276" spans="2:12" x14ac:dyDescent="0.3">
      <c r="B276" s="27"/>
      <c r="C276" s="27">
        <v>263</v>
      </c>
      <c r="D276" s="27" t="s">
        <v>1954</v>
      </c>
      <c r="E276" s="107">
        <v>3</v>
      </c>
      <c r="F276" s="27"/>
      <c r="G276" s="27">
        <v>1</v>
      </c>
      <c r="H276" s="44">
        <v>4.3499999999999996</v>
      </c>
      <c r="I276" s="44">
        <f t="shared" si="8"/>
        <v>0.68965517241379315</v>
      </c>
      <c r="K276" s="66" t="s">
        <v>1971</v>
      </c>
      <c r="L276" s="66" t="s">
        <v>1972</v>
      </c>
    </row>
    <row r="277" spans="2:12" x14ac:dyDescent="0.3">
      <c r="B277" s="27"/>
      <c r="C277" s="27">
        <v>264</v>
      </c>
      <c r="D277" s="27" t="s">
        <v>347</v>
      </c>
      <c r="E277" s="107">
        <v>6.49</v>
      </c>
      <c r="F277" s="27"/>
      <c r="G277" s="27">
        <v>1</v>
      </c>
      <c r="H277" s="44">
        <v>8</v>
      </c>
      <c r="I277" s="44">
        <f t="shared" si="8"/>
        <v>0.81125000000000003</v>
      </c>
      <c r="K277" s="66" t="s">
        <v>1973</v>
      </c>
      <c r="L277" s="66" t="s">
        <v>1974</v>
      </c>
    </row>
    <row r="278" spans="2:12" x14ac:dyDescent="0.3">
      <c r="B278" s="27"/>
      <c r="C278" s="27">
        <v>265</v>
      </c>
      <c r="D278" s="27" t="s">
        <v>247</v>
      </c>
      <c r="E278" s="107">
        <v>12.99</v>
      </c>
      <c r="F278" s="27"/>
      <c r="G278" s="27">
        <v>1</v>
      </c>
      <c r="H278" s="44">
        <v>260.70999999999998</v>
      </c>
      <c r="I278" s="44">
        <f t="shared" si="8"/>
        <v>4.9825476583176716E-2</v>
      </c>
      <c r="K278" s="66" t="s">
        <v>1975</v>
      </c>
      <c r="L278" s="66" t="s">
        <v>1976</v>
      </c>
    </row>
    <row r="279" spans="2:12" x14ac:dyDescent="0.3">
      <c r="B279" s="27"/>
      <c r="C279" s="27">
        <v>266</v>
      </c>
      <c r="D279" s="27" t="s">
        <v>189</v>
      </c>
      <c r="E279" s="107">
        <v>1.75</v>
      </c>
      <c r="F279" s="27">
        <v>4</v>
      </c>
      <c r="G279" s="27">
        <v>1</v>
      </c>
      <c r="H279" s="44">
        <v>2</v>
      </c>
      <c r="I279" s="44">
        <f t="shared" si="8"/>
        <v>0.875</v>
      </c>
      <c r="K279" s="66" t="s">
        <v>1977</v>
      </c>
      <c r="L279" s="66" t="s">
        <v>1492</v>
      </c>
    </row>
    <row r="280" spans="2:12" x14ac:dyDescent="0.3">
      <c r="B280" s="27"/>
      <c r="C280" s="27">
        <v>267</v>
      </c>
      <c r="D280" s="27" t="s">
        <v>1955</v>
      </c>
      <c r="E280" s="107">
        <v>1</v>
      </c>
      <c r="F280" s="27"/>
      <c r="G280" s="27">
        <v>1</v>
      </c>
      <c r="H280" s="44">
        <v>2</v>
      </c>
      <c r="I280" s="44">
        <f t="shared" si="8"/>
        <v>0.5</v>
      </c>
      <c r="K280" s="66" t="s">
        <v>1978</v>
      </c>
      <c r="L280" s="66" t="s">
        <v>1979</v>
      </c>
    </row>
    <row r="281" spans="2:12" x14ac:dyDescent="0.3">
      <c r="B281" s="27"/>
      <c r="C281" s="27">
        <v>268</v>
      </c>
      <c r="D281" s="27" t="s">
        <v>1956</v>
      </c>
      <c r="E281" s="107">
        <v>3</v>
      </c>
      <c r="F281" s="27"/>
      <c r="G281" s="27">
        <v>1</v>
      </c>
      <c r="H281" s="44">
        <v>2</v>
      </c>
      <c r="I281" s="44">
        <f t="shared" si="8"/>
        <v>1.5</v>
      </c>
      <c r="K281" s="66" t="s">
        <v>1980</v>
      </c>
      <c r="L281" s="66" t="s">
        <v>1981</v>
      </c>
    </row>
    <row r="282" spans="2:12" x14ac:dyDescent="0.3">
      <c r="B282" s="27"/>
      <c r="C282" s="27">
        <v>269</v>
      </c>
      <c r="D282" s="27" t="s">
        <v>1957</v>
      </c>
      <c r="E282" s="107">
        <v>4.3</v>
      </c>
      <c r="F282" s="27"/>
      <c r="G282" s="27">
        <v>1</v>
      </c>
      <c r="H282" s="44">
        <v>2</v>
      </c>
      <c r="I282" s="44">
        <f t="shared" si="8"/>
        <v>2.15</v>
      </c>
      <c r="K282" s="66" t="s">
        <v>1980</v>
      </c>
      <c r="L282" s="66" t="s">
        <v>1982</v>
      </c>
    </row>
    <row r="283" spans="2:12" x14ac:dyDescent="0.3">
      <c r="B283" s="27"/>
      <c r="C283" s="27">
        <v>270</v>
      </c>
      <c r="D283" s="27" t="s">
        <v>1958</v>
      </c>
      <c r="E283" s="107">
        <v>1.5</v>
      </c>
      <c r="F283" s="27"/>
      <c r="G283" s="27">
        <v>1</v>
      </c>
      <c r="H283" s="44">
        <v>4.3499999999999996</v>
      </c>
      <c r="I283" s="44">
        <f t="shared" si="8"/>
        <v>0.34482758620689657</v>
      </c>
      <c r="K283" s="66" t="s">
        <v>1983</v>
      </c>
      <c r="L283" s="66" t="s">
        <v>1984</v>
      </c>
    </row>
    <row r="284" spans="2:12" x14ac:dyDescent="0.3">
      <c r="B284" s="27"/>
      <c r="C284" s="27">
        <v>271</v>
      </c>
      <c r="D284" s="27" t="s">
        <v>1959</v>
      </c>
      <c r="E284" s="107">
        <v>2</v>
      </c>
      <c r="F284" s="27"/>
      <c r="G284" s="27">
        <v>1</v>
      </c>
      <c r="H284" s="44">
        <v>4.3499999999999996</v>
      </c>
      <c r="I284" s="44">
        <f t="shared" si="8"/>
        <v>0.45977011494252878</v>
      </c>
      <c r="K284" s="66" t="s">
        <v>1983</v>
      </c>
      <c r="L284" s="66" t="s">
        <v>1504</v>
      </c>
    </row>
    <row r="285" spans="2:12" x14ac:dyDescent="0.3">
      <c r="B285" s="27"/>
      <c r="C285" s="27">
        <v>272</v>
      </c>
      <c r="D285" s="27" t="s">
        <v>1960</v>
      </c>
      <c r="E285" s="107">
        <v>2</v>
      </c>
      <c r="F285" s="27"/>
      <c r="G285" s="27">
        <v>1</v>
      </c>
      <c r="H285" s="44">
        <v>13.04</v>
      </c>
      <c r="I285" s="44">
        <f t="shared" si="8"/>
        <v>0.15337423312883436</v>
      </c>
      <c r="K285" s="66" t="s">
        <v>1985</v>
      </c>
      <c r="L285" s="66" t="s">
        <v>1506</v>
      </c>
    </row>
    <row r="286" spans="2:12" x14ac:dyDescent="0.3">
      <c r="B286" s="27"/>
      <c r="C286" s="27">
        <v>273</v>
      </c>
      <c r="D286" s="27" t="s">
        <v>196</v>
      </c>
      <c r="E286" s="107">
        <v>0.47</v>
      </c>
      <c r="F286" s="27"/>
      <c r="G286" s="27">
        <v>1</v>
      </c>
      <c r="H286" s="44">
        <v>8.69</v>
      </c>
      <c r="I286" s="44">
        <f t="shared" si="8"/>
        <v>5.4085155350978138E-2</v>
      </c>
      <c r="K286" s="66" t="s">
        <v>1500</v>
      </c>
      <c r="L286" s="66" t="s">
        <v>1501</v>
      </c>
    </row>
    <row r="287" spans="2:12" x14ac:dyDescent="0.3">
      <c r="B287" s="27"/>
      <c r="C287" s="27">
        <v>274</v>
      </c>
      <c r="D287" s="27" t="s">
        <v>280</v>
      </c>
      <c r="E287" s="107">
        <v>1.59</v>
      </c>
      <c r="F287" s="27"/>
      <c r="G287" s="27">
        <v>1</v>
      </c>
      <c r="H287" s="44">
        <v>17.38</v>
      </c>
      <c r="I287" s="44">
        <f t="shared" si="8"/>
        <v>9.1484464902186424E-2</v>
      </c>
      <c r="K287" s="66" t="s">
        <v>1502</v>
      </c>
      <c r="L287" s="66" t="s">
        <v>1503</v>
      </c>
    </row>
    <row r="288" spans="2:12" x14ac:dyDescent="0.3">
      <c r="B288" s="27"/>
      <c r="C288" s="27">
        <v>275</v>
      </c>
      <c r="D288" s="27" t="s">
        <v>1961</v>
      </c>
      <c r="E288" s="107">
        <v>2.99</v>
      </c>
      <c r="F288" s="27">
        <v>70</v>
      </c>
      <c r="G288" s="27">
        <v>1</v>
      </c>
      <c r="H288" s="44">
        <v>26.07</v>
      </c>
      <c r="I288" s="44">
        <f t="shared" si="8"/>
        <v>0.11469121595703875</v>
      </c>
      <c r="K288" s="66" t="s">
        <v>1986</v>
      </c>
      <c r="L288" s="66" t="s">
        <v>1987</v>
      </c>
    </row>
    <row r="289" spans="2:12" x14ac:dyDescent="0.3">
      <c r="B289" s="27"/>
      <c r="C289" s="27">
        <v>276</v>
      </c>
      <c r="D289" s="27" t="s">
        <v>1460</v>
      </c>
      <c r="E289" s="107">
        <v>2.5</v>
      </c>
      <c r="F289" s="27"/>
      <c r="G289" s="27">
        <v>1</v>
      </c>
      <c r="H289" s="44">
        <v>52.142857139999997</v>
      </c>
      <c r="I289" s="44">
        <f t="shared" si="8"/>
        <v>4.7945205482079194E-2</v>
      </c>
      <c r="K289" s="66" t="s">
        <v>1493</v>
      </c>
      <c r="L289" s="66" t="s">
        <v>1988</v>
      </c>
    </row>
    <row r="290" spans="2:12" x14ac:dyDescent="0.3">
      <c r="B290" s="27"/>
      <c r="C290" s="27">
        <v>277</v>
      </c>
      <c r="D290" s="27" t="s">
        <v>1461</v>
      </c>
      <c r="E290" s="107">
        <v>0.5</v>
      </c>
      <c r="F290" s="27"/>
      <c r="G290" s="27">
        <v>1</v>
      </c>
      <c r="H290" s="44">
        <v>52.142857139999997</v>
      </c>
      <c r="I290" s="44">
        <f t="shared" si="8"/>
        <v>9.5890410964158384E-3</v>
      </c>
      <c r="K290" s="66" t="s">
        <v>1520</v>
      </c>
      <c r="L290" s="66" t="s">
        <v>1989</v>
      </c>
    </row>
    <row r="291" spans="2:12" x14ac:dyDescent="0.3">
      <c r="B291" s="27"/>
      <c r="C291" s="27">
        <v>278</v>
      </c>
      <c r="D291" s="27" t="s">
        <v>1962</v>
      </c>
      <c r="E291" s="107">
        <v>0.57999999999999996</v>
      </c>
      <c r="F291" s="27">
        <v>300</v>
      </c>
      <c r="G291" s="27">
        <v>1</v>
      </c>
      <c r="H291" s="44">
        <v>52.14</v>
      </c>
      <c r="I291" s="44">
        <f t="shared" si="8"/>
        <v>1.1123897199846565E-2</v>
      </c>
      <c r="K291" s="66" t="s">
        <v>1990</v>
      </c>
      <c r="L291" s="66" t="s">
        <v>1991</v>
      </c>
    </row>
    <row r="292" spans="2:12" x14ac:dyDescent="0.3">
      <c r="B292" s="27"/>
      <c r="C292" s="27">
        <v>279</v>
      </c>
      <c r="D292" s="27" t="s">
        <v>1456</v>
      </c>
      <c r="E292" s="107">
        <v>0.79</v>
      </c>
      <c r="F292" s="27"/>
      <c r="G292" s="27">
        <v>1</v>
      </c>
      <c r="H292" s="44">
        <v>8.69</v>
      </c>
      <c r="I292" s="44">
        <f t="shared" si="8"/>
        <v>9.0909090909090912E-2</v>
      </c>
      <c r="K292" s="66" t="s">
        <v>1511</v>
      </c>
      <c r="L292" s="66" t="s">
        <v>1992</v>
      </c>
    </row>
    <row r="293" spans="2:12" x14ac:dyDescent="0.3">
      <c r="B293" s="27"/>
      <c r="C293" s="27">
        <v>280</v>
      </c>
      <c r="D293" s="27" t="s">
        <v>1457</v>
      </c>
      <c r="E293" s="107">
        <v>0.79</v>
      </c>
      <c r="F293" s="27"/>
      <c r="G293" s="27">
        <v>1</v>
      </c>
      <c r="H293" s="44">
        <v>26.07</v>
      </c>
      <c r="I293" s="44">
        <f t="shared" si="8"/>
        <v>3.0303030303030304E-2</v>
      </c>
      <c r="K293" s="66" t="s">
        <v>1513</v>
      </c>
      <c r="L293" s="66" t="s">
        <v>1514</v>
      </c>
    </row>
    <row r="294" spans="2:12" ht="13.5" customHeight="1" x14ac:dyDescent="0.3">
      <c r="B294" s="27"/>
      <c r="C294" s="27">
        <v>281</v>
      </c>
      <c r="D294" s="27" t="s">
        <v>1963</v>
      </c>
      <c r="E294" s="107">
        <v>1.2</v>
      </c>
      <c r="F294" s="27"/>
      <c r="G294" s="27">
        <v>1</v>
      </c>
      <c r="H294" s="44">
        <v>8.69</v>
      </c>
      <c r="I294" s="44">
        <f t="shared" si="8"/>
        <v>0.13808975834292289</v>
      </c>
      <c r="K294" s="66" t="s">
        <v>1993</v>
      </c>
      <c r="L294" s="66" t="s">
        <v>1994</v>
      </c>
    </row>
    <row r="295" spans="2:12" x14ac:dyDescent="0.3">
      <c r="B295" s="27"/>
      <c r="C295" s="27">
        <v>282</v>
      </c>
      <c r="D295" s="27" t="s">
        <v>1964</v>
      </c>
      <c r="E295" s="107">
        <v>1.9</v>
      </c>
      <c r="F295" s="27">
        <v>20</v>
      </c>
      <c r="G295" s="27">
        <v>1</v>
      </c>
      <c r="H295" s="44">
        <v>4.3499999999999996</v>
      </c>
      <c r="I295" s="44">
        <f t="shared" si="8"/>
        <v>0.43678160919540232</v>
      </c>
      <c r="K295" s="66" t="s">
        <v>1995</v>
      </c>
      <c r="L295" s="66" t="s">
        <v>1996</v>
      </c>
    </row>
    <row r="296" spans="2:12" x14ac:dyDescent="0.3">
      <c r="B296" s="27"/>
      <c r="C296" s="27">
        <v>283</v>
      </c>
      <c r="D296" s="27" t="s">
        <v>1965</v>
      </c>
      <c r="E296" s="107">
        <v>1.55</v>
      </c>
      <c r="F296" s="27">
        <v>16</v>
      </c>
      <c r="G296" s="27">
        <v>1</v>
      </c>
      <c r="H296" s="44">
        <v>4.3499999999999996</v>
      </c>
      <c r="I296" s="44">
        <f t="shared" si="8"/>
        <v>0.35632183908045983</v>
      </c>
      <c r="K296" s="66" t="s">
        <v>1995</v>
      </c>
      <c r="L296" s="66" t="s">
        <v>1997</v>
      </c>
    </row>
    <row r="297" spans="2:12" x14ac:dyDescent="0.3">
      <c r="B297" s="27"/>
      <c r="C297" s="27">
        <v>284</v>
      </c>
      <c r="D297" s="27" t="s">
        <v>1458</v>
      </c>
      <c r="E297" s="107">
        <v>4.7300000000000004</v>
      </c>
      <c r="F297" s="27"/>
      <c r="G297" s="27">
        <v>1</v>
      </c>
      <c r="H297" s="44">
        <v>52.14</v>
      </c>
      <c r="I297" s="44">
        <f t="shared" si="8"/>
        <v>9.0717299578059074E-2</v>
      </c>
      <c r="K297" s="66" t="s">
        <v>1515</v>
      </c>
      <c r="L297" s="66" t="s">
        <v>1516</v>
      </c>
    </row>
    <row r="298" spans="2:12" x14ac:dyDescent="0.3">
      <c r="B298" s="27"/>
      <c r="C298" s="27">
        <v>285</v>
      </c>
      <c r="D298" s="27" t="s">
        <v>1966</v>
      </c>
      <c r="E298" s="107">
        <v>1.75</v>
      </c>
      <c r="F298" s="27"/>
      <c r="G298" s="27">
        <v>1</v>
      </c>
      <c r="H298" s="44">
        <v>4</v>
      </c>
      <c r="I298" s="44">
        <f t="shared" si="8"/>
        <v>0.4375</v>
      </c>
      <c r="K298" s="66" t="s">
        <v>1998</v>
      </c>
      <c r="L298" s="66" t="s">
        <v>1999</v>
      </c>
    </row>
    <row r="299" spans="2:12" x14ac:dyDescent="0.3">
      <c r="B299" s="27"/>
      <c r="C299" s="27">
        <v>286</v>
      </c>
      <c r="D299" s="27" t="s">
        <v>201</v>
      </c>
      <c r="E299" s="107">
        <v>2</v>
      </c>
      <c r="F299" s="27"/>
      <c r="G299" s="27">
        <v>1</v>
      </c>
      <c r="H299" s="44">
        <v>26.07</v>
      </c>
      <c r="I299" s="44">
        <f t="shared" si="8"/>
        <v>7.6716532412734947E-2</v>
      </c>
      <c r="K299" s="66" t="s">
        <v>2000</v>
      </c>
      <c r="L299" s="66" t="s">
        <v>2001</v>
      </c>
    </row>
    <row r="300" spans="2:12" x14ac:dyDescent="0.3">
      <c r="B300" s="27"/>
      <c r="C300" s="27">
        <v>287</v>
      </c>
      <c r="D300" s="27" t="s">
        <v>255</v>
      </c>
      <c r="E300" s="107">
        <v>40</v>
      </c>
      <c r="F300" s="27"/>
      <c r="G300" s="27">
        <v>1</v>
      </c>
      <c r="H300" s="44">
        <v>52.142857139999997</v>
      </c>
      <c r="I300" s="44">
        <f t="shared" si="8"/>
        <v>0.7671232877132671</v>
      </c>
      <c r="K300" s="66" t="s">
        <v>2002</v>
      </c>
      <c r="L300" s="66" t="s">
        <v>2003</v>
      </c>
    </row>
    <row r="301" spans="2:12" x14ac:dyDescent="0.3">
      <c r="B301" s="27"/>
      <c r="C301" s="27">
        <v>288</v>
      </c>
      <c r="D301" s="27" t="s">
        <v>256</v>
      </c>
      <c r="E301" s="107">
        <v>10</v>
      </c>
      <c r="F301" s="27"/>
      <c r="G301" s="27">
        <v>1</v>
      </c>
      <c r="H301" s="44">
        <v>4.345238095</v>
      </c>
      <c r="I301" s="44">
        <f t="shared" si="8"/>
        <v>2.3013698631398012</v>
      </c>
      <c r="K301" s="66" t="s">
        <v>2004</v>
      </c>
    </row>
    <row r="302" spans="2:12" x14ac:dyDescent="0.3">
      <c r="B302" s="27"/>
      <c r="C302" s="27">
        <v>289</v>
      </c>
      <c r="D302" s="27" t="s">
        <v>350</v>
      </c>
      <c r="E302" s="107">
        <v>9.99</v>
      </c>
      <c r="F302" s="27"/>
      <c r="G302" s="27">
        <v>1</v>
      </c>
      <c r="H302" s="44">
        <v>104.29</v>
      </c>
      <c r="I302" s="44">
        <f t="shared" si="8"/>
        <v>9.5790583948604846E-2</v>
      </c>
      <c r="K302" s="66" t="s">
        <v>2005</v>
      </c>
      <c r="L302" s="66" t="s">
        <v>2006</v>
      </c>
    </row>
    <row r="303" spans="2:12" x14ac:dyDescent="0.3">
      <c r="B303" s="27"/>
      <c r="C303" s="27">
        <v>290</v>
      </c>
      <c r="D303" s="27" t="s">
        <v>1967</v>
      </c>
      <c r="E303" s="107">
        <v>19.989999999999998</v>
      </c>
      <c r="F303" s="27"/>
      <c r="G303" s="27">
        <v>1</v>
      </c>
      <c r="H303" s="44">
        <v>52.14</v>
      </c>
      <c r="I303" s="44">
        <f t="shared" si="8"/>
        <v>0.38339087073264283</v>
      </c>
      <c r="K303" s="66" t="s">
        <v>2007</v>
      </c>
      <c r="L303" s="66" t="s">
        <v>2008</v>
      </c>
    </row>
    <row r="304" spans="2:12" x14ac:dyDescent="0.3">
      <c r="B304" s="27"/>
      <c r="C304" s="27">
        <v>291</v>
      </c>
      <c r="D304" s="27" t="s">
        <v>530</v>
      </c>
      <c r="E304" s="107">
        <v>29.99</v>
      </c>
      <c r="F304" s="27"/>
      <c r="G304" s="27">
        <v>1</v>
      </c>
      <c r="H304" s="44">
        <v>52.14</v>
      </c>
      <c r="I304" s="44">
        <f t="shared" si="8"/>
        <v>0.57518220176448021</v>
      </c>
      <c r="K304" s="66" t="s">
        <v>2009</v>
      </c>
      <c r="L304" s="66" t="s">
        <v>2010</v>
      </c>
    </row>
    <row r="305" spans="2:12" x14ac:dyDescent="0.3">
      <c r="B305" s="27"/>
      <c r="C305" s="27">
        <v>292</v>
      </c>
      <c r="D305" s="27" t="s">
        <v>1968</v>
      </c>
      <c r="E305" s="107">
        <v>24.99</v>
      </c>
      <c r="F305" s="27"/>
      <c r="G305" s="27">
        <v>1</v>
      </c>
      <c r="H305" s="44">
        <v>260.70999999999998</v>
      </c>
      <c r="I305" s="44">
        <f t="shared" si="8"/>
        <v>9.5853630470637871E-2</v>
      </c>
      <c r="K305" s="66" t="s">
        <v>2011</v>
      </c>
      <c r="L305" s="66" t="s">
        <v>2012</v>
      </c>
    </row>
    <row r="306" spans="2:12" x14ac:dyDescent="0.3">
      <c r="B306" s="27"/>
      <c r="C306" s="27">
        <v>293</v>
      </c>
      <c r="D306" s="27" t="s">
        <v>203</v>
      </c>
      <c r="E306" s="107">
        <v>9.5</v>
      </c>
      <c r="F306" s="27"/>
      <c r="G306" s="27">
        <v>1</v>
      </c>
      <c r="H306" s="44">
        <v>52.14</v>
      </c>
      <c r="I306" s="44">
        <f t="shared" si="8"/>
        <v>0.1822017644802455</v>
      </c>
      <c r="K306" s="66" t="s">
        <v>2013</v>
      </c>
      <c r="L306" s="66" t="s">
        <v>2014</v>
      </c>
    </row>
    <row r="307" spans="2:12" x14ac:dyDescent="0.3">
      <c r="B307" s="27"/>
      <c r="C307" s="27">
        <v>294</v>
      </c>
      <c r="D307" s="27" t="s">
        <v>1969</v>
      </c>
      <c r="E307" s="107">
        <v>69.989999999999995</v>
      </c>
      <c r="F307" s="27"/>
      <c r="G307" s="27">
        <v>1</v>
      </c>
      <c r="H307" s="44">
        <v>260.70999999999998</v>
      </c>
      <c r="I307" s="44">
        <f t="shared" si="8"/>
        <v>0.26845920754861724</v>
      </c>
      <c r="K307" s="66" t="s">
        <v>2015</v>
      </c>
      <c r="L307" s="66" t="s">
        <v>2016</v>
      </c>
    </row>
    <row r="308" spans="2:12" x14ac:dyDescent="0.3">
      <c r="B308" s="27"/>
      <c r="C308" s="27">
        <v>295</v>
      </c>
      <c r="D308" s="27" t="s">
        <v>348</v>
      </c>
      <c r="E308" s="107">
        <v>15</v>
      </c>
      <c r="F308" s="27"/>
      <c r="G308" s="27">
        <v>1</v>
      </c>
      <c r="H308" s="44">
        <v>52.142857139999997</v>
      </c>
      <c r="I308" s="44">
        <f t="shared" si="8"/>
        <v>0.28767123289247515</v>
      </c>
      <c r="K308" s="66" t="s">
        <v>2017</v>
      </c>
    </row>
    <row r="309" spans="2:12" x14ac:dyDescent="0.3">
      <c r="B309" s="27"/>
      <c r="C309" s="27">
        <v>296</v>
      </c>
      <c r="D309" s="27" t="s">
        <v>355</v>
      </c>
      <c r="E309" s="107">
        <v>12</v>
      </c>
      <c r="F309" s="27"/>
      <c r="G309" s="27">
        <v>1</v>
      </c>
      <c r="H309" s="44">
        <v>260.7142857</v>
      </c>
      <c r="I309" s="44">
        <f t="shared" si="8"/>
        <v>4.6027397262796019E-2</v>
      </c>
      <c r="K309" s="66" t="s">
        <v>2018</v>
      </c>
      <c r="L309" s="66" t="s">
        <v>1533</v>
      </c>
    </row>
    <row r="310" spans="2:12" x14ac:dyDescent="0.3">
      <c r="B310" s="27"/>
      <c r="C310" s="27">
        <v>297</v>
      </c>
      <c r="D310" s="27" t="s">
        <v>181</v>
      </c>
      <c r="E310" s="107">
        <v>3.85</v>
      </c>
      <c r="F310" s="27"/>
      <c r="G310" s="27">
        <v>2</v>
      </c>
      <c r="H310" s="44">
        <v>52.142857139999997</v>
      </c>
      <c r="I310" s="44">
        <f t="shared" si="8"/>
        <v>0.14767123288480391</v>
      </c>
      <c r="K310" s="66" t="s">
        <v>2022</v>
      </c>
    </row>
    <row r="311" spans="2:12" x14ac:dyDescent="0.3">
      <c r="B311" s="27"/>
      <c r="C311" s="27">
        <v>298</v>
      </c>
      <c r="D311" s="27" t="s">
        <v>2019</v>
      </c>
      <c r="E311" s="107">
        <v>0</v>
      </c>
      <c r="F311" s="27"/>
      <c r="G311" s="27">
        <v>1</v>
      </c>
      <c r="H311" s="44">
        <v>104.2857143</v>
      </c>
      <c r="I311" s="44">
        <f t="shared" si="8"/>
        <v>0</v>
      </c>
      <c r="K311" s="66" t="s">
        <v>1467</v>
      </c>
      <c r="L311" s="66" t="s">
        <v>1468</v>
      </c>
    </row>
    <row r="312" spans="2:12" x14ac:dyDescent="0.3">
      <c r="B312" s="27"/>
      <c r="C312" s="27">
        <v>299</v>
      </c>
      <c r="D312" s="27" t="s">
        <v>183</v>
      </c>
      <c r="E312" s="107">
        <v>70</v>
      </c>
      <c r="F312" s="27"/>
      <c r="G312" s="27">
        <v>1</v>
      </c>
      <c r="H312" s="44">
        <v>104.2857143</v>
      </c>
      <c r="I312" s="44">
        <f t="shared" si="8"/>
        <v>0.67123287662037912</v>
      </c>
      <c r="K312" s="66" t="s">
        <v>2023</v>
      </c>
      <c r="L312" s="66" t="s">
        <v>2024</v>
      </c>
    </row>
    <row r="313" spans="2:12" x14ac:dyDescent="0.3">
      <c r="B313" s="27"/>
      <c r="C313" s="27">
        <v>300</v>
      </c>
      <c r="D313" s="27" t="s">
        <v>184</v>
      </c>
      <c r="E313" s="107">
        <v>18.5</v>
      </c>
      <c r="F313" s="27"/>
      <c r="G313" s="27">
        <v>2</v>
      </c>
      <c r="H313" s="44">
        <v>52.142857139999997</v>
      </c>
      <c r="I313" s="44">
        <f t="shared" si="8"/>
        <v>0.70958904113477206</v>
      </c>
      <c r="K313" s="66" t="s">
        <v>2025</v>
      </c>
      <c r="L313" s="66" t="s">
        <v>1472</v>
      </c>
    </row>
    <row r="314" spans="2:12" x14ac:dyDescent="0.3">
      <c r="B314" s="27"/>
      <c r="C314" s="27">
        <v>301</v>
      </c>
      <c r="D314" s="27" t="s">
        <v>2020</v>
      </c>
      <c r="E314" s="107">
        <v>50.5</v>
      </c>
      <c r="F314" s="27"/>
      <c r="G314" s="27">
        <v>1</v>
      </c>
      <c r="H314" s="44">
        <v>52.142857139999997</v>
      </c>
      <c r="I314" s="44">
        <f t="shared" si="8"/>
        <v>0.96849315073799969</v>
      </c>
      <c r="J314" s="57"/>
      <c r="K314" s="132" t="s">
        <v>2026</v>
      </c>
      <c r="L314" s="66" t="s">
        <v>2027</v>
      </c>
    </row>
    <row r="315" spans="2:12" x14ac:dyDescent="0.3">
      <c r="B315" s="27"/>
      <c r="C315" s="27">
        <v>302</v>
      </c>
      <c r="D315" s="27" t="s">
        <v>1464</v>
      </c>
      <c r="E315" s="107">
        <v>10.5</v>
      </c>
      <c r="F315" s="27">
        <v>12</v>
      </c>
      <c r="G315" s="27">
        <v>1</v>
      </c>
      <c r="H315" s="44">
        <v>4.345238095</v>
      </c>
      <c r="I315" s="44">
        <f t="shared" si="8"/>
        <v>2.416438356296791</v>
      </c>
      <c r="J315" s="133"/>
      <c r="K315" s="132" t="s">
        <v>2028</v>
      </c>
      <c r="L315" s="66" t="s">
        <v>1476</v>
      </c>
    </row>
    <row r="316" spans="2:12" x14ac:dyDescent="0.3">
      <c r="B316" s="27"/>
      <c r="C316" s="27">
        <v>303</v>
      </c>
      <c r="D316" s="27" t="s">
        <v>346</v>
      </c>
      <c r="E316" s="107">
        <v>0.79</v>
      </c>
      <c r="F316" s="27">
        <v>16</v>
      </c>
      <c r="G316" s="27">
        <v>1</v>
      </c>
      <c r="H316" s="44">
        <v>26.071428569999998</v>
      </c>
      <c r="I316" s="44">
        <f t="shared" si="8"/>
        <v>3.0301369864674049E-2</v>
      </c>
      <c r="J316" s="133"/>
      <c r="K316" s="132" t="s">
        <v>1477</v>
      </c>
      <c r="L316" s="66" t="s">
        <v>2029</v>
      </c>
    </row>
    <row r="317" spans="2:12" x14ac:dyDescent="0.3">
      <c r="B317" s="27"/>
      <c r="C317" s="27">
        <v>304</v>
      </c>
      <c r="D317" s="27" t="s">
        <v>187</v>
      </c>
      <c r="E317" s="107">
        <v>0.57999999999999996</v>
      </c>
      <c r="F317" s="27">
        <v>16</v>
      </c>
      <c r="G317" s="27">
        <v>1</v>
      </c>
      <c r="H317" s="44">
        <v>26.071428569999998</v>
      </c>
      <c r="I317" s="44">
        <f t="shared" si="8"/>
        <v>2.2246575343684745E-2</v>
      </c>
      <c r="J317" s="133"/>
      <c r="K317" s="132" t="s">
        <v>1477</v>
      </c>
      <c r="L317" s="66" t="s">
        <v>1479</v>
      </c>
    </row>
    <row r="318" spans="2:12" x14ac:dyDescent="0.3">
      <c r="B318" s="27"/>
      <c r="C318" s="27">
        <v>305</v>
      </c>
      <c r="D318" s="27" t="s">
        <v>2021</v>
      </c>
      <c r="E318" s="107">
        <v>2.36</v>
      </c>
      <c r="F318" s="27">
        <v>48</v>
      </c>
      <c r="G318" s="27">
        <v>1</v>
      </c>
      <c r="H318" s="44">
        <v>52.142857139999997</v>
      </c>
      <c r="I318" s="44">
        <f t="shared" si="8"/>
        <v>4.5260273975082754E-2</v>
      </c>
      <c r="J318" s="133"/>
      <c r="K318" s="132" t="s">
        <v>2030</v>
      </c>
      <c r="L318" s="66" t="s">
        <v>1481</v>
      </c>
    </row>
    <row r="319" spans="2:12" x14ac:dyDescent="0.3">
      <c r="B319" s="27"/>
      <c r="C319" s="27">
        <v>306</v>
      </c>
      <c r="D319" s="27" t="s">
        <v>1465</v>
      </c>
      <c r="E319" s="107">
        <v>2.89</v>
      </c>
      <c r="F319" s="27">
        <v>30</v>
      </c>
      <c r="G319" s="27">
        <v>4</v>
      </c>
      <c r="H319" s="44">
        <v>52.142857139999997</v>
      </c>
      <c r="I319" s="44">
        <f t="shared" si="8"/>
        <v>0.22169863014913418</v>
      </c>
      <c r="J319" s="133"/>
      <c r="K319" s="132" t="s">
        <v>2031</v>
      </c>
      <c r="L319" s="66" t="s">
        <v>1483</v>
      </c>
    </row>
    <row r="320" spans="2:12" x14ac:dyDescent="0.3">
      <c r="B320" s="27"/>
      <c r="C320" s="27">
        <v>307</v>
      </c>
      <c r="D320" s="27" t="s">
        <v>186</v>
      </c>
      <c r="E320" s="107">
        <v>1.75</v>
      </c>
      <c r="F320" s="27">
        <v>10</v>
      </c>
      <c r="G320" s="27">
        <v>1</v>
      </c>
      <c r="H320" s="44">
        <v>52.142857139999997</v>
      </c>
      <c r="I320" s="44">
        <f t="shared" si="8"/>
        <v>3.3561643837455434E-2</v>
      </c>
      <c r="J320" s="133"/>
      <c r="K320" s="132" t="s">
        <v>1484</v>
      </c>
      <c r="L320" s="66" t="s">
        <v>1485</v>
      </c>
    </row>
    <row r="321" spans="2:12" x14ac:dyDescent="0.3">
      <c r="B321" s="27"/>
      <c r="C321" s="27">
        <v>308</v>
      </c>
      <c r="D321" s="27" t="s">
        <v>279</v>
      </c>
      <c r="E321" s="107">
        <v>1.05</v>
      </c>
      <c r="F321" s="27"/>
      <c r="G321" s="27">
        <v>1</v>
      </c>
      <c r="H321" s="44">
        <v>52.142857139999997</v>
      </c>
      <c r="I321" s="44">
        <f t="shared" si="8"/>
        <v>2.0136986302473261E-2</v>
      </c>
      <c r="J321" s="133"/>
      <c r="K321" s="132" t="s">
        <v>1486</v>
      </c>
      <c r="L321" s="66" t="s">
        <v>2032</v>
      </c>
    </row>
    <row r="322" spans="2:12" x14ac:dyDescent="0.3">
      <c r="B322" s="27"/>
      <c r="C322" s="27">
        <v>309</v>
      </c>
      <c r="D322" s="27" t="s">
        <v>188</v>
      </c>
      <c r="E322" s="107">
        <v>6.99</v>
      </c>
      <c r="F322" s="27"/>
      <c r="G322" s="27">
        <v>1</v>
      </c>
      <c r="H322" s="44">
        <v>104.2857143</v>
      </c>
      <c r="I322" s="44">
        <f t="shared" si="8"/>
        <v>6.7027397251092136E-2</v>
      </c>
      <c r="J322" s="133"/>
      <c r="K322" s="132" t="s">
        <v>1488</v>
      </c>
      <c r="L322" s="66" t="s">
        <v>2033</v>
      </c>
    </row>
    <row r="323" spans="2:12" x14ac:dyDescent="0.3">
      <c r="E323" s="66"/>
      <c r="H323" s="66"/>
      <c r="I323" s="66"/>
      <c r="J323" s="66"/>
    </row>
    <row r="324" spans="2:12" x14ac:dyDescent="0.3">
      <c r="B324" s="40" t="s">
        <v>14</v>
      </c>
      <c r="E324" s="66"/>
      <c r="H324" s="66"/>
      <c r="I324" s="66"/>
      <c r="J324" s="66"/>
    </row>
    <row r="325" spans="2:12" x14ac:dyDescent="0.3">
      <c r="C325" s="27">
        <v>310</v>
      </c>
      <c r="D325" s="27" t="s">
        <v>205</v>
      </c>
      <c r="E325" s="107"/>
      <c r="F325" s="27"/>
      <c r="G325" s="27">
        <v>1</v>
      </c>
      <c r="H325" s="44">
        <v>4</v>
      </c>
      <c r="I325" s="44">
        <f t="shared" ref="I325:I328" si="9">(E325*G325)/H325</f>
        <v>0</v>
      </c>
      <c r="K325" s="66" t="s">
        <v>2035</v>
      </c>
      <c r="L325" s="66" t="s">
        <v>2036</v>
      </c>
    </row>
    <row r="326" spans="2:12" x14ac:dyDescent="0.3">
      <c r="B326" s="27"/>
      <c r="C326" s="27">
        <v>311</v>
      </c>
      <c r="D326" s="27" t="s">
        <v>210</v>
      </c>
      <c r="E326" s="107">
        <v>10</v>
      </c>
      <c r="F326" s="27"/>
      <c r="G326" s="27">
        <v>1</v>
      </c>
      <c r="H326" s="44">
        <v>1</v>
      </c>
      <c r="I326" s="44">
        <f t="shared" si="9"/>
        <v>10</v>
      </c>
      <c r="K326" s="66" t="s">
        <v>2037</v>
      </c>
    </row>
    <row r="327" spans="2:12" x14ac:dyDescent="0.3">
      <c r="B327" s="27"/>
      <c r="C327" s="27">
        <v>312</v>
      </c>
      <c r="D327" s="27" t="s">
        <v>2034</v>
      </c>
      <c r="E327" s="107"/>
      <c r="F327" s="27"/>
      <c r="G327" s="27">
        <v>1</v>
      </c>
      <c r="H327" s="44">
        <v>52.142857100000001</v>
      </c>
      <c r="I327" s="44">
        <f t="shared" si="9"/>
        <v>0</v>
      </c>
      <c r="K327" s="66" t="s">
        <v>2038</v>
      </c>
      <c r="L327" s="66" t="s">
        <v>1539</v>
      </c>
    </row>
    <row r="328" spans="2:12" x14ac:dyDescent="0.3">
      <c r="B328" s="27"/>
      <c r="C328" s="27">
        <v>313</v>
      </c>
      <c r="D328" s="27" t="s">
        <v>1534</v>
      </c>
      <c r="E328" s="107">
        <v>120</v>
      </c>
      <c r="F328" s="27"/>
      <c r="G328" s="27">
        <v>1</v>
      </c>
      <c r="H328" s="44">
        <v>52.142857100000001</v>
      </c>
      <c r="I328" s="44">
        <f t="shared" si="9"/>
        <v>2.3013698649052357</v>
      </c>
      <c r="K328" s="66" t="s">
        <v>1540</v>
      </c>
    </row>
    <row r="329" spans="2:12" x14ac:dyDescent="0.3">
      <c r="B329" s="27"/>
      <c r="C329" s="27"/>
      <c r="D329" s="27"/>
      <c r="E329" s="107"/>
      <c r="F329" s="27"/>
      <c r="G329" s="27"/>
      <c r="H329" s="44"/>
      <c r="I329" s="44"/>
      <c r="J329" s="133"/>
      <c r="K329" s="132"/>
    </row>
    <row r="330" spans="2:12" x14ac:dyDescent="0.3">
      <c r="B330" s="40" t="s">
        <v>257</v>
      </c>
      <c r="C330" s="27"/>
      <c r="D330" s="27"/>
      <c r="E330" s="107"/>
      <c r="F330" s="27"/>
      <c r="G330" s="27"/>
      <c r="H330" s="44"/>
      <c r="I330" s="44"/>
    </row>
    <row r="331" spans="2:12" x14ac:dyDescent="0.3">
      <c r="B331" s="27" t="s">
        <v>2529</v>
      </c>
      <c r="C331" s="27">
        <v>314</v>
      </c>
      <c r="D331" s="27" t="s">
        <v>212</v>
      </c>
      <c r="E331" s="107">
        <v>140</v>
      </c>
      <c r="F331" s="27">
        <v>1</v>
      </c>
      <c r="G331" s="27">
        <v>1</v>
      </c>
      <c r="H331" s="44">
        <v>260.71428600000002</v>
      </c>
      <c r="I331" s="44">
        <f t="shared" ref="I331:I350" si="10">(E331*G331)/H331</f>
        <v>0.53698630078138487</v>
      </c>
      <c r="K331" s="66" t="s">
        <v>2039</v>
      </c>
      <c r="L331" s="66" t="s">
        <v>2040</v>
      </c>
    </row>
    <row r="332" spans="2:12" x14ac:dyDescent="0.3">
      <c r="B332" s="27" t="s">
        <v>2529</v>
      </c>
      <c r="C332" s="27">
        <v>315</v>
      </c>
      <c r="D332" s="27" t="s">
        <v>214</v>
      </c>
      <c r="E332" s="107">
        <v>400</v>
      </c>
      <c r="F332" s="27">
        <v>1</v>
      </c>
      <c r="G332" s="27">
        <v>1</v>
      </c>
      <c r="H332" s="44">
        <v>260.71428600000002</v>
      </c>
      <c r="I332" s="44">
        <f t="shared" si="10"/>
        <v>1.5342465736610995</v>
      </c>
      <c r="K332" s="66" t="s">
        <v>2041</v>
      </c>
      <c r="L332" s="66" t="s">
        <v>1549</v>
      </c>
    </row>
    <row r="333" spans="2:12" x14ac:dyDescent="0.3">
      <c r="B333" s="27" t="s">
        <v>2565</v>
      </c>
      <c r="C333" s="27">
        <v>316</v>
      </c>
      <c r="D333" s="27" t="s">
        <v>1541</v>
      </c>
      <c r="E333" s="107">
        <v>4.99</v>
      </c>
      <c r="F333" s="27">
        <v>1</v>
      </c>
      <c r="G333" s="27">
        <v>1</v>
      </c>
      <c r="H333" s="44">
        <v>156.42857100000001</v>
      </c>
      <c r="I333" s="44">
        <f t="shared" si="10"/>
        <v>3.1899543466391442E-2</v>
      </c>
      <c r="K333" s="66" t="s">
        <v>2042</v>
      </c>
      <c r="L333" s="66" t="s">
        <v>1551</v>
      </c>
    </row>
    <row r="334" spans="2:12" x14ac:dyDescent="0.3">
      <c r="B334" s="27" t="s">
        <v>2530</v>
      </c>
      <c r="C334" s="27">
        <v>317</v>
      </c>
      <c r="D334" s="27" t="s">
        <v>216</v>
      </c>
      <c r="E334" s="107">
        <v>266</v>
      </c>
      <c r="F334" s="27"/>
      <c r="G334" s="27">
        <v>1</v>
      </c>
      <c r="H334" s="44">
        <v>52.142857100000001</v>
      </c>
      <c r="I334" s="44">
        <f t="shared" si="10"/>
        <v>5.1013698672066052</v>
      </c>
      <c r="K334" s="66" t="s">
        <v>2043</v>
      </c>
    </row>
    <row r="335" spans="2:12" x14ac:dyDescent="0.3">
      <c r="B335" s="27" t="s">
        <v>2531</v>
      </c>
      <c r="C335" s="27">
        <v>318</v>
      </c>
      <c r="D335" s="27" t="s">
        <v>216</v>
      </c>
      <c r="E335" s="107">
        <v>256</v>
      </c>
      <c r="F335" s="27"/>
      <c r="G335" s="27">
        <v>1</v>
      </c>
      <c r="H335" s="44">
        <v>52.142857100000001</v>
      </c>
      <c r="I335" s="44">
        <f t="shared" si="10"/>
        <v>4.9095890451311694</v>
      </c>
      <c r="K335" s="66" t="s">
        <v>2044</v>
      </c>
    </row>
    <row r="336" spans="2:12" x14ac:dyDescent="0.3">
      <c r="B336" s="27" t="s">
        <v>2532</v>
      </c>
      <c r="C336" s="27">
        <v>319</v>
      </c>
      <c r="D336" s="27" t="s">
        <v>1542</v>
      </c>
      <c r="E336" s="107">
        <v>25</v>
      </c>
      <c r="F336" s="27"/>
      <c r="G336" s="27">
        <v>1</v>
      </c>
      <c r="H336" s="44">
        <v>260.71428600000002</v>
      </c>
      <c r="I336" s="44">
        <f t="shared" si="10"/>
        <v>9.5890410853818719E-2</v>
      </c>
      <c r="K336" s="66" t="s">
        <v>1554</v>
      </c>
    </row>
    <row r="337" spans="2:12" x14ac:dyDescent="0.3">
      <c r="B337" s="27" t="s">
        <v>425</v>
      </c>
      <c r="C337" s="27">
        <v>320</v>
      </c>
      <c r="D337" s="27" t="s">
        <v>1543</v>
      </c>
      <c r="E337" s="107">
        <v>1.58</v>
      </c>
      <c r="F337" s="27">
        <v>160</v>
      </c>
      <c r="G337" s="27">
        <v>1</v>
      </c>
      <c r="H337" s="44">
        <v>104.285714</v>
      </c>
      <c r="I337" s="44">
        <f t="shared" si="10"/>
        <v>1.5150684973015575E-2</v>
      </c>
      <c r="K337" s="66" t="s">
        <v>2045</v>
      </c>
      <c r="L337" s="66" t="s">
        <v>1556</v>
      </c>
    </row>
    <row r="338" spans="2:12" x14ac:dyDescent="0.3">
      <c r="B338" s="27" t="s">
        <v>425</v>
      </c>
      <c r="C338" s="27">
        <v>321</v>
      </c>
      <c r="D338" s="27" t="s">
        <v>358</v>
      </c>
      <c r="E338" s="107">
        <v>1.05</v>
      </c>
      <c r="F338" s="27">
        <v>50</v>
      </c>
      <c r="G338" s="27">
        <v>1</v>
      </c>
      <c r="H338" s="44">
        <v>130.35714300000001</v>
      </c>
      <c r="I338" s="44">
        <f t="shared" si="10"/>
        <v>8.0547945117207722E-3</v>
      </c>
      <c r="K338" s="66" t="s">
        <v>2046</v>
      </c>
      <c r="L338" s="66" t="s">
        <v>1558</v>
      </c>
    </row>
    <row r="339" spans="2:12" x14ac:dyDescent="0.3">
      <c r="B339" s="27" t="s">
        <v>425</v>
      </c>
      <c r="C339" s="27">
        <v>322</v>
      </c>
      <c r="D339" s="27" t="s">
        <v>360</v>
      </c>
      <c r="E339" s="107">
        <v>1.31</v>
      </c>
      <c r="F339" s="27">
        <v>10</v>
      </c>
      <c r="G339" s="27">
        <v>1</v>
      </c>
      <c r="H339" s="44">
        <v>260.71428600000002</v>
      </c>
      <c r="I339" s="44">
        <f t="shared" si="10"/>
        <v>5.0246575287401013E-3</v>
      </c>
      <c r="K339" s="66" t="s">
        <v>2047</v>
      </c>
      <c r="L339" s="66" t="s">
        <v>1560</v>
      </c>
    </row>
    <row r="340" spans="2:12" x14ac:dyDescent="0.3">
      <c r="B340" s="27" t="s">
        <v>2534</v>
      </c>
      <c r="C340" s="27">
        <v>323</v>
      </c>
      <c r="D340" s="27" t="s">
        <v>1544</v>
      </c>
      <c r="E340" s="107">
        <v>20</v>
      </c>
      <c r="F340" s="27"/>
      <c r="G340" s="27">
        <v>1</v>
      </c>
      <c r="H340" s="44">
        <v>52.142857100000001</v>
      </c>
      <c r="I340" s="44">
        <f t="shared" si="10"/>
        <v>0.38356164415087257</v>
      </c>
      <c r="K340" s="66" t="s">
        <v>2048</v>
      </c>
    </row>
    <row r="341" spans="2:12" x14ac:dyDescent="0.3">
      <c r="B341" s="27" t="s">
        <v>2532</v>
      </c>
      <c r="C341" s="27">
        <v>324</v>
      </c>
      <c r="D341" s="27" t="s">
        <v>1545</v>
      </c>
      <c r="E341" s="107">
        <v>64.989999999999995</v>
      </c>
      <c r="F341" s="27">
        <v>1</v>
      </c>
      <c r="G341" s="27">
        <v>1</v>
      </c>
      <c r="H341" s="44">
        <v>156.42857100000001</v>
      </c>
      <c r="I341" s="44">
        <f t="shared" si="10"/>
        <v>0.41546118835286167</v>
      </c>
      <c r="K341" s="66" t="s">
        <v>2049</v>
      </c>
      <c r="L341" s="66" t="s">
        <v>1563</v>
      </c>
    </row>
    <row r="342" spans="2:12" x14ac:dyDescent="0.3">
      <c r="B342" s="27" t="s">
        <v>219</v>
      </c>
      <c r="C342" s="27">
        <v>325</v>
      </c>
      <c r="D342" s="27" t="s">
        <v>219</v>
      </c>
      <c r="E342" s="107">
        <v>150.5</v>
      </c>
      <c r="F342" s="27">
        <v>1</v>
      </c>
      <c r="G342" s="27">
        <v>1</v>
      </c>
      <c r="H342" s="44">
        <v>52.142857139999997</v>
      </c>
      <c r="I342" s="44">
        <f t="shared" si="10"/>
        <v>2.8863013700211675</v>
      </c>
      <c r="K342" s="66" t="s">
        <v>2050</v>
      </c>
      <c r="L342" s="66" t="s">
        <v>2051</v>
      </c>
    </row>
    <row r="343" spans="2:12" x14ac:dyDescent="0.3">
      <c r="B343" s="27" t="s">
        <v>2543</v>
      </c>
      <c r="C343" s="27">
        <v>326</v>
      </c>
      <c r="D343" s="27" t="s">
        <v>217</v>
      </c>
      <c r="E343" s="108">
        <v>27</v>
      </c>
      <c r="F343" s="27"/>
      <c r="G343" s="27">
        <v>1</v>
      </c>
      <c r="H343" s="44">
        <v>4.3499999999999996</v>
      </c>
      <c r="I343" s="44">
        <f t="shared" si="10"/>
        <v>6.2068965517241388</v>
      </c>
      <c r="K343" s="66" t="s">
        <v>1566</v>
      </c>
    </row>
    <row r="344" spans="2:12" x14ac:dyDescent="0.3">
      <c r="B344" s="27" t="s">
        <v>2529</v>
      </c>
      <c r="C344" s="27">
        <v>327</v>
      </c>
      <c r="D344" s="50" t="s">
        <v>215</v>
      </c>
      <c r="E344" s="108">
        <v>5</v>
      </c>
      <c r="F344" s="27"/>
      <c r="G344" s="27">
        <v>1</v>
      </c>
      <c r="H344" s="44">
        <v>52</v>
      </c>
      <c r="I344" s="44">
        <f t="shared" si="10"/>
        <v>9.6153846153846159E-2</v>
      </c>
      <c r="K344" s="66" t="s">
        <v>2052</v>
      </c>
      <c r="L344" s="66" t="s">
        <v>1569</v>
      </c>
    </row>
    <row r="345" spans="2:12" x14ac:dyDescent="0.3">
      <c r="B345" s="27" t="s">
        <v>2544</v>
      </c>
      <c r="C345" s="27">
        <v>328</v>
      </c>
      <c r="D345" s="50" t="s">
        <v>218</v>
      </c>
      <c r="E345" s="108">
        <v>20</v>
      </c>
      <c r="F345" s="27"/>
      <c r="G345" s="27">
        <v>1</v>
      </c>
      <c r="H345" s="44">
        <v>1</v>
      </c>
      <c r="I345" s="44">
        <f t="shared" si="10"/>
        <v>20</v>
      </c>
      <c r="K345" s="66" t="s">
        <v>2053</v>
      </c>
    </row>
    <row r="346" spans="2:12" x14ac:dyDescent="0.3">
      <c r="B346" s="27" t="s">
        <v>364</v>
      </c>
      <c r="C346" s="27">
        <v>329</v>
      </c>
      <c r="D346" s="50" t="s">
        <v>220</v>
      </c>
      <c r="E346" s="108">
        <v>179</v>
      </c>
      <c r="F346" s="27"/>
      <c r="G346" s="27">
        <v>1</v>
      </c>
      <c r="H346" s="44">
        <v>52.142857139999997</v>
      </c>
      <c r="I346" s="44">
        <f t="shared" si="10"/>
        <v>3.4328767125168702</v>
      </c>
      <c r="J346" s="57"/>
      <c r="K346" s="132" t="s">
        <v>2054</v>
      </c>
      <c r="L346" s="66" t="s">
        <v>2055</v>
      </c>
    </row>
    <row r="347" spans="2:12" x14ac:dyDescent="0.3">
      <c r="B347" s="27"/>
      <c r="C347" s="27"/>
      <c r="D347" s="50" t="s">
        <v>7034</v>
      </c>
      <c r="E347" s="108">
        <v>232.5</v>
      </c>
      <c r="F347" s="27"/>
      <c r="G347" s="27">
        <v>1</v>
      </c>
      <c r="H347" s="44">
        <v>52.14</v>
      </c>
      <c r="I347" s="44">
        <f t="shared" si="10"/>
        <v>4.4591484464902189</v>
      </c>
      <c r="J347" s="133"/>
      <c r="K347" s="132"/>
    </row>
    <row r="348" spans="2:12" x14ac:dyDescent="0.3">
      <c r="B348" s="27" t="s">
        <v>364</v>
      </c>
      <c r="C348" s="27">
        <v>330</v>
      </c>
      <c r="D348" s="27" t="s">
        <v>221</v>
      </c>
      <c r="E348" s="107">
        <v>135</v>
      </c>
      <c r="F348" s="27"/>
      <c r="G348" s="27">
        <v>1</v>
      </c>
      <c r="H348" s="44">
        <v>52.142857139999997</v>
      </c>
      <c r="I348" s="44">
        <f t="shared" si="10"/>
        <v>2.5890410960322763</v>
      </c>
      <c r="K348" s="66" t="s">
        <v>2056</v>
      </c>
    </row>
    <row r="349" spans="2:12" x14ac:dyDescent="0.3">
      <c r="B349" s="27" t="s">
        <v>2545</v>
      </c>
      <c r="C349" s="27">
        <v>331</v>
      </c>
      <c r="D349" s="27" t="s">
        <v>222</v>
      </c>
      <c r="E349" s="107">
        <v>80</v>
      </c>
      <c r="F349" s="27">
        <v>1</v>
      </c>
      <c r="G349" s="27">
        <v>1</v>
      </c>
      <c r="H349" s="44">
        <v>521.42857140000001</v>
      </c>
      <c r="I349" s="44">
        <f t="shared" si="10"/>
        <v>0.15342465754265341</v>
      </c>
      <c r="L349" s="66" t="s">
        <v>2057</v>
      </c>
    </row>
    <row r="350" spans="2:12" x14ac:dyDescent="0.3">
      <c r="B350" s="66" t="s">
        <v>2545</v>
      </c>
      <c r="C350" s="27">
        <v>332</v>
      </c>
      <c r="D350" s="66" t="s">
        <v>1564</v>
      </c>
      <c r="E350" s="105">
        <v>6</v>
      </c>
      <c r="G350" s="66">
        <v>1</v>
      </c>
      <c r="H350" s="25">
        <v>521.42857140000001</v>
      </c>
      <c r="I350" s="44">
        <f t="shared" si="10"/>
        <v>1.1506849315699005E-2</v>
      </c>
      <c r="L350" s="66" t="s">
        <v>2058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1"/>
  <sheetViews>
    <sheetView topLeftCell="C1" zoomScale="80" zoomScaleNormal="80" workbookViewId="0">
      <pane ySplit="2" topLeftCell="A390" activePane="bottomLeft" state="frozen"/>
      <selection pane="bottomLeft" activeCell="M357" sqref="A1:XFD1048576"/>
    </sheetView>
  </sheetViews>
  <sheetFormatPr defaultColWidth="9" defaultRowHeight="14" x14ac:dyDescent="0.3"/>
  <cols>
    <col min="1" max="1" width="3.83203125" style="66" customWidth="1"/>
    <col min="2" max="2" width="24.25" style="66" customWidth="1"/>
    <col min="3" max="3" width="4.33203125" style="66" bestFit="1" customWidth="1"/>
    <col min="4" max="4" width="43.25" style="66" customWidth="1"/>
    <col min="5" max="5" width="12" style="110" customWidth="1"/>
    <col min="6" max="6" width="10" style="66" bestFit="1" customWidth="1"/>
    <col min="7" max="7" width="7.75" style="66" bestFit="1" customWidth="1"/>
    <col min="8" max="8" width="17.58203125" style="25" bestFit="1" customWidth="1"/>
    <col min="9" max="9" width="14.33203125" style="25" bestFit="1" customWidth="1"/>
    <col min="10" max="10" width="12.33203125" style="25" customWidth="1"/>
    <col min="11" max="16384" width="9" style="66"/>
  </cols>
  <sheetData>
    <row r="1" spans="2:10" x14ac:dyDescent="0.3">
      <c r="B1" s="146" t="s">
        <v>429</v>
      </c>
    </row>
    <row r="2" spans="2:10" x14ac:dyDescent="0.3">
      <c r="B2" s="40" t="s">
        <v>8</v>
      </c>
      <c r="C2" s="40" t="s">
        <v>0</v>
      </c>
      <c r="D2" s="40" t="s">
        <v>1</v>
      </c>
      <c r="E2" s="111" t="s">
        <v>578</v>
      </c>
      <c r="F2" s="40" t="s">
        <v>3</v>
      </c>
      <c r="G2" s="40" t="s">
        <v>4</v>
      </c>
      <c r="H2" s="49" t="s">
        <v>5</v>
      </c>
      <c r="I2" s="49" t="s">
        <v>6</v>
      </c>
    </row>
    <row r="3" spans="2:10" x14ac:dyDescent="0.3">
      <c r="B3" s="40" t="s">
        <v>7</v>
      </c>
      <c r="C3" s="27"/>
      <c r="D3" s="27"/>
      <c r="E3" s="109"/>
      <c r="F3" s="27"/>
      <c r="G3" s="27"/>
      <c r="H3" s="44"/>
      <c r="I3" s="44"/>
      <c r="J3" s="26"/>
    </row>
    <row r="4" spans="2:10" x14ac:dyDescent="0.3">
      <c r="B4" s="27"/>
      <c r="C4" s="27">
        <v>1</v>
      </c>
      <c r="D4" s="27" t="s">
        <v>365</v>
      </c>
      <c r="E4" s="109">
        <v>0.79</v>
      </c>
      <c r="F4" s="27">
        <v>16</v>
      </c>
      <c r="G4" s="27">
        <v>1</v>
      </c>
      <c r="H4" s="98">
        <v>1.23</v>
      </c>
      <c r="I4" s="44">
        <f t="shared" ref="I4:I35" si="0">+(E4*G4)/H4</f>
        <v>0.64227642276422769</v>
      </c>
    </row>
    <row r="5" spans="2:10" x14ac:dyDescent="0.3">
      <c r="B5" s="27"/>
      <c r="C5" s="27">
        <v>2</v>
      </c>
      <c r="D5" s="27" t="s">
        <v>17</v>
      </c>
      <c r="E5" s="109">
        <v>1.3</v>
      </c>
      <c r="F5" s="27" t="s">
        <v>1593</v>
      </c>
      <c r="G5" s="27">
        <v>3</v>
      </c>
      <c r="H5" s="98">
        <v>1.1399999999999999</v>
      </c>
      <c r="I5" s="44">
        <f t="shared" si="0"/>
        <v>3.4210526315789478</v>
      </c>
    </row>
    <row r="6" spans="2:10" x14ac:dyDescent="0.3">
      <c r="B6" s="27"/>
      <c r="C6" s="27">
        <v>3</v>
      </c>
      <c r="D6" s="27" t="s">
        <v>19</v>
      </c>
      <c r="E6" s="109">
        <v>1.69</v>
      </c>
      <c r="F6" s="27">
        <v>12</v>
      </c>
      <c r="G6" s="27">
        <v>1</v>
      </c>
      <c r="H6" s="98">
        <v>1.7</v>
      </c>
      <c r="I6" s="44">
        <f t="shared" si="0"/>
        <v>0.99411764705882355</v>
      </c>
    </row>
    <row r="7" spans="2:10" x14ac:dyDescent="0.3">
      <c r="B7" s="27"/>
      <c r="C7" s="27">
        <v>4</v>
      </c>
      <c r="D7" s="27" t="s">
        <v>2065</v>
      </c>
      <c r="E7" s="109">
        <v>2.5499999999999998</v>
      </c>
      <c r="F7" s="27" t="s">
        <v>1638</v>
      </c>
      <c r="G7" s="27">
        <v>1</v>
      </c>
      <c r="H7" s="98">
        <v>1</v>
      </c>
      <c r="I7" s="44">
        <f t="shared" si="0"/>
        <v>2.5499999999999998</v>
      </c>
    </row>
    <row r="8" spans="2:10" x14ac:dyDescent="0.3">
      <c r="B8" s="27"/>
      <c r="C8" s="27">
        <v>5</v>
      </c>
      <c r="D8" s="27" t="s">
        <v>20</v>
      </c>
      <c r="E8" s="109">
        <v>2.59</v>
      </c>
      <c r="F8" s="27" t="s">
        <v>968</v>
      </c>
      <c r="G8" s="27">
        <v>2</v>
      </c>
      <c r="H8" s="98">
        <v>1</v>
      </c>
      <c r="I8" s="44">
        <f t="shared" si="0"/>
        <v>5.18</v>
      </c>
    </row>
    <row r="9" spans="2:10" x14ac:dyDescent="0.3">
      <c r="B9" s="27"/>
      <c r="C9" s="27">
        <v>6</v>
      </c>
      <c r="D9" s="27" t="s">
        <v>223</v>
      </c>
      <c r="E9" s="109">
        <v>1.58</v>
      </c>
      <c r="F9" s="27" t="s">
        <v>1626</v>
      </c>
      <c r="G9" s="27">
        <v>1</v>
      </c>
      <c r="H9" s="98">
        <v>2</v>
      </c>
      <c r="I9" s="44">
        <f t="shared" si="0"/>
        <v>0.79</v>
      </c>
    </row>
    <row r="10" spans="2:10" x14ac:dyDescent="0.3">
      <c r="B10" s="27"/>
      <c r="C10" s="27">
        <v>7</v>
      </c>
      <c r="D10" s="27" t="s">
        <v>21</v>
      </c>
      <c r="E10" s="109">
        <v>1</v>
      </c>
      <c r="F10" s="27" t="s">
        <v>2071</v>
      </c>
      <c r="G10" s="27">
        <v>1</v>
      </c>
      <c r="H10" s="98">
        <v>1</v>
      </c>
      <c r="I10" s="44">
        <f t="shared" si="0"/>
        <v>1</v>
      </c>
    </row>
    <row r="11" spans="2:10" x14ac:dyDescent="0.3">
      <c r="B11" s="27"/>
      <c r="C11" s="27">
        <v>8</v>
      </c>
      <c r="D11" s="27" t="s">
        <v>22</v>
      </c>
      <c r="E11" s="109">
        <v>2.1</v>
      </c>
      <c r="F11" s="27" t="s">
        <v>2074</v>
      </c>
      <c r="G11" s="27">
        <v>1</v>
      </c>
      <c r="H11" s="98">
        <v>2.7</v>
      </c>
      <c r="I11" s="44">
        <f t="shared" si="0"/>
        <v>0.77777777777777779</v>
      </c>
    </row>
    <row r="12" spans="2:10" x14ac:dyDescent="0.3">
      <c r="B12" s="27"/>
      <c r="C12" s="27">
        <v>9</v>
      </c>
      <c r="D12" s="27" t="s">
        <v>588</v>
      </c>
      <c r="E12" s="109">
        <v>1.05</v>
      </c>
      <c r="F12" s="27" t="s">
        <v>2077</v>
      </c>
      <c r="G12" s="27">
        <v>1</v>
      </c>
      <c r="H12" s="98">
        <v>4</v>
      </c>
      <c r="I12" s="44">
        <f t="shared" si="0"/>
        <v>0.26250000000000001</v>
      </c>
    </row>
    <row r="13" spans="2:10" x14ac:dyDescent="0.3">
      <c r="B13" s="27"/>
      <c r="C13" s="27">
        <v>10</v>
      </c>
      <c r="D13" s="27" t="s">
        <v>23</v>
      </c>
      <c r="E13" s="109">
        <v>3.5</v>
      </c>
      <c r="F13" s="27" t="s">
        <v>2079</v>
      </c>
      <c r="G13" s="27">
        <v>1</v>
      </c>
      <c r="H13" s="98">
        <v>3</v>
      </c>
      <c r="I13" s="44">
        <f t="shared" si="0"/>
        <v>1.1666666666666667</v>
      </c>
    </row>
    <row r="14" spans="2:10" x14ac:dyDescent="0.3">
      <c r="B14" s="27"/>
      <c r="C14" s="27">
        <v>11</v>
      </c>
      <c r="D14" s="27" t="s">
        <v>24</v>
      </c>
      <c r="E14" s="109">
        <v>3.15</v>
      </c>
      <c r="F14" s="27" t="s">
        <v>2079</v>
      </c>
      <c r="G14" s="27">
        <v>1</v>
      </c>
      <c r="H14" s="98">
        <v>1.5</v>
      </c>
      <c r="I14" s="44">
        <f t="shared" si="0"/>
        <v>2.1</v>
      </c>
    </row>
    <row r="15" spans="2:10" x14ac:dyDescent="0.3">
      <c r="B15" s="27"/>
      <c r="C15" s="27">
        <v>12</v>
      </c>
      <c r="D15" s="27" t="s">
        <v>25</v>
      </c>
      <c r="E15" s="109">
        <v>1.31</v>
      </c>
      <c r="F15" s="27">
        <v>3</v>
      </c>
      <c r="G15" s="27">
        <v>1</v>
      </c>
      <c r="H15" s="98">
        <v>3</v>
      </c>
      <c r="I15" s="44">
        <f t="shared" si="0"/>
        <v>0.4366666666666667</v>
      </c>
    </row>
    <row r="16" spans="2:10" x14ac:dyDescent="0.3">
      <c r="B16" s="27"/>
      <c r="C16" s="27">
        <v>13</v>
      </c>
      <c r="D16" s="27" t="s">
        <v>225</v>
      </c>
      <c r="E16" s="109">
        <v>3.15</v>
      </c>
      <c r="F16" s="27">
        <v>4</v>
      </c>
      <c r="G16" s="27">
        <v>1</v>
      </c>
      <c r="H16" s="98">
        <v>2</v>
      </c>
      <c r="I16" s="44">
        <f t="shared" si="0"/>
        <v>1.575</v>
      </c>
    </row>
    <row r="17" spans="2:9" x14ac:dyDescent="0.3">
      <c r="B17" s="27"/>
      <c r="C17" s="27">
        <v>14</v>
      </c>
      <c r="D17" s="27" t="s">
        <v>226</v>
      </c>
      <c r="E17" s="109">
        <v>1.31</v>
      </c>
      <c r="F17" s="27">
        <v>1</v>
      </c>
      <c r="G17" s="27">
        <v>1</v>
      </c>
      <c r="H17" s="98">
        <v>1.3</v>
      </c>
      <c r="I17" s="44">
        <f t="shared" si="0"/>
        <v>1.0076923076923077</v>
      </c>
    </row>
    <row r="18" spans="2:9" x14ac:dyDescent="0.3">
      <c r="B18" s="27"/>
      <c r="C18" s="27">
        <v>15</v>
      </c>
      <c r="D18" s="27" t="s">
        <v>227</v>
      </c>
      <c r="E18" s="109">
        <v>1.48</v>
      </c>
      <c r="F18" s="27">
        <v>1</v>
      </c>
      <c r="G18" s="27">
        <v>1</v>
      </c>
      <c r="H18" s="98">
        <v>5</v>
      </c>
      <c r="I18" s="44">
        <f t="shared" si="0"/>
        <v>0.29599999999999999</v>
      </c>
    </row>
    <row r="19" spans="2:9" x14ac:dyDescent="0.3">
      <c r="B19" s="27"/>
      <c r="C19" s="27">
        <v>16</v>
      </c>
      <c r="D19" s="27" t="s">
        <v>27</v>
      </c>
      <c r="E19" s="109">
        <v>0.94</v>
      </c>
      <c r="F19" s="27">
        <v>1</v>
      </c>
      <c r="G19" s="27">
        <v>1</v>
      </c>
      <c r="H19" s="98">
        <v>1.6</v>
      </c>
      <c r="I19" s="44">
        <f t="shared" si="0"/>
        <v>0.58749999999999991</v>
      </c>
    </row>
    <row r="20" spans="2:9" x14ac:dyDescent="0.3">
      <c r="B20" s="27"/>
      <c r="C20" s="27">
        <v>17</v>
      </c>
      <c r="D20" s="27" t="s">
        <v>41</v>
      </c>
      <c r="E20" s="109">
        <v>1.58</v>
      </c>
      <c r="F20" s="27">
        <v>6</v>
      </c>
      <c r="G20" s="27">
        <v>1</v>
      </c>
      <c r="H20" s="98">
        <v>1</v>
      </c>
      <c r="I20" s="44">
        <f t="shared" si="0"/>
        <v>1.58</v>
      </c>
    </row>
    <row r="21" spans="2:9" x14ac:dyDescent="0.3">
      <c r="B21" s="27"/>
      <c r="C21" s="27">
        <v>18</v>
      </c>
      <c r="D21" s="27" t="s">
        <v>2094</v>
      </c>
      <c r="E21" s="109">
        <v>1.58</v>
      </c>
      <c r="F21" s="27">
        <v>1</v>
      </c>
      <c r="G21" s="27">
        <v>1</v>
      </c>
      <c r="H21" s="98">
        <v>3.2</v>
      </c>
      <c r="I21" s="44">
        <f t="shared" si="0"/>
        <v>0.49375000000000002</v>
      </c>
    </row>
    <row r="22" spans="2:9" x14ac:dyDescent="0.3">
      <c r="B22" s="27"/>
      <c r="C22" s="27">
        <v>19</v>
      </c>
      <c r="D22" s="27" t="s">
        <v>286</v>
      </c>
      <c r="E22" s="109">
        <v>0.53</v>
      </c>
      <c r="F22" s="27" t="s">
        <v>2097</v>
      </c>
      <c r="G22" s="27">
        <v>1</v>
      </c>
      <c r="H22" s="44">
        <v>4.7</v>
      </c>
      <c r="I22" s="44">
        <f t="shared" si="0"/>
        <v>0.11276595744680851</v>
      </c>
    </row>
    <row r="23" spans="2:9" x14ac:dyDescent="0.3">
      <c r="B23" s="27"/>
      <c r="C23" s="27">
        <v>20</v>
      </c>
      <c r="D23" s="27" t="s">
        <v>29</v>
      </c>
      <c r="E23" s="109">
        <v>0.04</v>
      </c>
      <c r="F23" s="27" t="s">
        <v>2100</v>
      </c>
      <c r="G23" s="27">
        <v>1</v>
      </c>
      <c r="H23" s="98">
        <v>1</v>
      </c>
      <c r="I23" s="44">
        <f t="shared" si="0"/>
        <v>0.04</v>
      </c>
    </row>
    <row r="24" spans="2:9" x14ac:dyDescent="0.3">
      <c r="B24" s="27"/>
      <c r="C24" s="27">
        <v>21</v>
      </c>
      <c r="D24" s="27" t="s">
        <v>30</v>
      </c>
      <c r="E24" s="109">
        <v>0.11</v>
      </c>
      <c r="F24" s="27" t="s">
        <v>2102</v>
      </c>
      <c r="G24" s="27">
        <v>1</v>
      </c>
      <c r="H24" s="98">
        <v>1</v>
      </c>
      <c r="I24" s="44">
        <f t="shared" si="0"/>
        <v>0.11</v>
      </c>
    </row>
    <row r="25" spans="2:9" x14ac:dyDescent="0.3">
      <c r="B25" s="27"/>
      <c r="C25" s="27">
        <v>22</v>
      </c>
      <c r="D25" s="27" t="s">
        <v>260</v>
      </c>
      <c r="E25" s="109">
        <v>0.26</v>
      </c>
      <c r="F25" s="27" t="s">
        <v>1682</v>
      </c>
      <c r="G25" s="27">
        <v>1</v>
      </c>
      <c r="H25" s="98">
        <v>4</v>
      </c>
      <c r="I25" s="44">
        <f t="shared" si="0"/>
        <v>6.5000000000000002E-2</v>
      </c>
    </row>
    <row r="26" spans="2:9" x14ac:dyDescent="0.3">
      <c r="B26" s="27"/>
      <c r="C26" s="27">
        <v>23</v>
      </c>
      <c r="D26" s="27" t="s">
        <v>31</v>
      </c>
      <c r="E26" s="109">
        <v>0.95</v>
      </c>
      <c r="F26" s="27" t="s">
        <v>2105</v>
      </c>
      <c r="G26" s="27">
        <v>1</v>
      </c>
      <c r="H26" s="98">
        <v>1</v>
      </c>
      <c r="I26" s="44">
        <f t="shared" si="0"/>
        <v>0.95</v>
      </c>
    </row>
    <row r="27" spans="2:9" x14ac:dyDescent="0.3">
      <c r="B27" s="27"/>
      <c r="C27" s="27">
        <v>24</v>
      </c>
      <c r="D27" s="27" t="s">
        <v>32</v>
      </c>
      <c r="E27" s="109">
        <v>1.3584999999999998</v>
      </c>
      <c r="F27" s="27" t="s">
        <v>2108</v>
      </c>
      <c r="G27" s="27">
        <v>1</v>
      </c>
      <c r="H27" s="98">
        <v>1</v>
      </c>
      <c r="I27" s="44">
        <f t="shared" si="0"/>
        <v>1.3584999999999998</v>
      </c>
    </row>
    <row r="28" spans="2:9" x14ac:dyDescent="0.3">
      <c r="B28" s="27"/>
      <c r="C28" s="27">
        <v>25</v>
      </c>
      <c r="D28" s="27" t="s">
        <v>35</v>
      </c>
      <c r="E28" s="109">
        <v>0.66</v>
      </c>
      <c r="F28" s="27" t="s">
        <v>2111</v>
      </c>
      <c r="G28" s="27">
        <v>1</v>
      </c>
      <c r="H28" s="98">
        <v>1.1399999999999999</v>
      </c>
      <c r="I28" s="44">
        <f t="shared" si="0"/>
        <v>0.57894736842105265</v>
      </c>
    </row>
    <row r="29" spans="2:9" x14ac:dyDescent="0.3">
      <c r="B29" s="27"/>
      <c r="C29" s="27">
        <v>26</v>
      </c>
      <c r="D29" s="27" t="s">
        <v>36</v>
      </c>
      <c r="E29" s="109">
        <v>0.68</v>
      </c>
      <c r="F29" s="27">
        <v>4</v>
      </c>
      <c r="G29" s="27">
        <v>1</v>
      </c>
      <c r="H29" s="98">
        <v>4</v>
      </c>
      <c r="I29" s="44">
        <f t="shared" si="0"/>
        <v>0.17</v>
      </c>
    </row>
    <row r="30" spans="2:9" x14ac:dyDescent="0.3">
      <c r="B30" s="27"/>
      <c r="C30" s="27">
        <v>27</v>
      </c>
      <c r="D30" s="27" t="s">
        <v>37</v>
      </c>
      <c r="E30" s="109">
        <v>0.32</v>
      </c>
      <c r="F30" s="27">
        <v>1</v>
      </c>
      <c r="G30" s="27">
        <v>2</v>
      </c>
      <c r="H30" s="98">
        <v>1</v>
      </c>
      <c r="I30" s="44">
        <f t="shared" si="0"/>
        <v>0.64</v>
      </c>
    </row>
    <row r="31" spans="2:9" x14ac:dyDescent="0.3">
      <c r="B31" s="27"/>
      <c r="C31" s="27">
        <v>28</v>
      </c>
      <c r="D31" s="27" t="s">
        <v>589</v>
      </c>
      <c r="E31" s="109">
        <v>0.68</v>
      </c>
      <c r="F31" s="27">
        <v>1</v>
      </c>
      <c r="G31" s="27">
        <v>1</v>
      </c>
      <c r="H31" s="98">
        <v>1</v>
      </c>
      <c r="I31" s="44">
        <f t="shared" si="0"/>
        <v>0.68</v>
      </c>
    </row>
    <row r="32" spans="2:9" x14ac:dyDescent="0.3">
      <c r="B32" s="27"/>
      <c r="C32" s="27">
        <v>29</v>
      </c>
      <c r="D32" s="27" t="s">
        <v>42</v>
      </c>
      <c r="E32" s="109">
        <v>0.43</v>
      </c>
      <c r="F32" s="27">
        <v>1</v>
      </c>
      <c r="G32" s="27">
        <v>1</v>
      </c>
      <c r="H32" s="98">
        <v>1</v>
      </c>
      <c r="I32" s="44">
        <f t="shared" si="0"/>
        <v>0.43</v>
      </c>
    </row>
    <row r="33" spans="2:9" x14ac:dyDescent="0.3">
      <c r="B33" s="27"/>
      <c r="C33" s="27">
        <v>30</v>
      </c>
      <c r="D33" s="27" t="s">
        <v>590</v>
      </c>
      <c r="E33" s="109">
        <v>0.89</v>
      </c>
      <c r="F33" s="27">
        <v>1</v>
      </c>
      <c r="G33" s="27">
        <v>1</v>
      </c>
      <c r="H33" s="98">
        <v>1</v>
      </c>
      <c r="I33" s="44">
        <f t="shared" si="0"/>
        <v>0.89</v>
      </c>
    </row>
    <row r="34" spans="2:9" x14ac:dyDescent="0.3">
      <c r="B34" s="27"/>
      <c r="C34" s="27">
        <v>31</v>
      </c>
      <c r="D34" s="27" t="s">
        <v>28</v>
      </c>
      <c r="E34" s="109">
        <v>1.49</v>
      </c>
      <c r="F34" s="27">
        <v>1</v>
      </c>
      <c r="G34" s="27">
        <v>1</v>
      </c>
      <c r="H34" s="98">
        <v>2.35</v>
      </c>
      <c r="I34" s="44">
        <f t="shared" si="0"/>
        <v>0.63404255319148939</v>
      </c>
    </row>
    <row r="35" spans="2:9" x14ac:dyDescent="0.3">
      <c r="B35" s="27"/>
      <c r="C35" s="27">
        <v>32</v>
      </c>
      <c r="D35" s="27" t="s">
        <v>289</v>
      </c>
      <c r="E35" s="109">
        <v>1.26</v>
      </c>
      <c r="F35" s="27">
        <v>1</v>
      </c>
      <c r="G35" s="27">
        <v>1</v>
      </c>
      <c r="H35" s="98">
        <v>9.4</v>
      </c>
      <c r="I35" s="44">
        <f t="shared" si="0"/>
        <v>0.13404255319148936</v>
      </c>
    </row>
    <row r="36" spans="2:9" x14ac:dyDescent="0.3">
      <c r="B36" s="27"/>
      <c r="C36" s="27">
        <v>33</v>
      </c>
      <c r="D36" s="27" t="s">
        <v>228</v>
      </c>
      <c r="E36" s="109">
        <v>0.43</v>
      </c>
      <c r="F36" s="27">
        <v>1</v>
      </c>
      <c r="G36" s="27">
        <v>1</v>
      </c>
      <c r="H36" s="98">
        <v>1</v>
      </c>
      <c r="I36" s="44">
        <f t="shared" ref="I36:I67" si="1">+(E36*G36)/H36</f>
        <v>0.43</v>
      </c>
    </row>
    <row r="37" spans="2:9" x14ac:dyDescent="0.3">
      <c r="B37" s="27"/>
      <c r="C37" s="27">
        <v>34</v>
      </c>
      <c r="D37" s="27" t="s">
        <v>229</v>
      </c>
      <c r="E37" s="109">
        <v>0.45</v>
      </c>
      <c r="F37" s="27">
        <v>1</v>
      </c>
      <c r="G37" s="27">
        <v>2</v>
      </c>
      <c r="H37" s="98">
        <v>1</v>
      </c>
      <c r="I37" s="44">
        <f t="shared" si="1"/>
        <v>0.9</v>
      </c>
    </row>
    <row r="38" spans="2:9" x14ac:dyDescent="0.3">
      <c r="B38" s="27"/>
      <c r="C38" s="27">
        <v>35</v>
      </c>
      <c r="D38" s="27" t="s">
        <v>43</v>
      </c>
      <c r="E38" s="109">
        <v>0.13</v>
      </c>
      <c r="F38" s="27">
        <v>7</v>
      </c>
      <c r="G38" s="27">
        <v>1</v>
      </c>
      <c r="H38" s="98">
        <v>1</v>
      </c>
      <c r="I38" s="44">
        <f t="shared" si="1"/>
        <v>0.13</v>
      </c>
    </row>
    <row r="39" spans="2:9" x14ac:dyDescent="0.3">
      <c r="B39" s="27"/>
      <c r="C39" s="27">
        <v>36</v>
      </c>
      <c r="D39" s="27" t="s">
        <v>44</v>
      </c>
      <c r="E39" s="109">
        <v>1.68</v>
      </c>
      <c r="F39" s="27">
        <v>5</v>
      </c>
      <c r="G39" s="27">
        <v>2</v>
      </c>
      <c r="H39" s="98">
        <v>1.25</v>
      </c>
      <c r="I39" s="44">
        <f t="shared" si="1"/>
        <v>2.6879999999999997</v>
      </c>
    </row>
    <row r="40" spans="2:9" x14ac:dyDescent="0.3">
      <c r="B40" s="27"/>
      <c r="C40" s="27">
        <v>37</v>
      </c>
      <c r="D40" s="27" t="s">
        <v>45</v>
      </c>
      <c r="E40" s="109">
        <v>2.1</v>
      </c>
      <c r="F40" s="27">
        <v>1</v>
      </c>
      <c r="G40" s="27">
        <v>1</v>
      </c>
      <c r="H40" s="98">
        <v>1</v>
      </c>
      <c r="I40" s="44">
        <f t="shared" si="1"/>
        <v>2.1</v>
      </c>
    </row>
    <row r="41" spans="2:9" x14ac:dyDescent="0.3">
      <c r="B41" s="27"/>
      <c r="C41" s="27">
        <v>38</v>
      </c>
      <c r="D41" s="27" t="s">
        <v>366</v>
      </c>
      <c r="E41" s="109">
        <v>0.79</v>
      </c>
      <c r="F41" s="27">
        <v>1</v>
      </c>
      <c r="G41" s="27">
        <v>4</v>
      </c>
      <c r="H41" s="98">
        <v>1</v>
      </c>
      <c r="I41" s="44">
        <f t="shared" si="1"/>
        <v>3.16</v>
      </c>
    </row>
    <row r="42" spans="2:9" x14ac:dyDescent="0.3">
      <c r="B42" s="27"/>
      <c r="C42" s="27">
        <v>39</v>
      </c>
      <c r="D42" s="27" t="s">
        <v>367</v>
      </c>
      <c r="E42" s="109">
        <v>1.68</v>
      </c>
      <c r="F42" s="27">
        <v>3</v>
      </c>
      <c r="G42" s="27">
        <v>1</v>
      </c>
      <c r="H42" s="98">
        <v>1</v>
      </c>
      <c r="I42" s="44">
        <f t="shared" si="1"/>
        <v>1.68</v>
      </c>
    </row>
    <row r="43" spans="2:9" x14ac:dyDescent="0.3">
      <c r="B43" s="27"/>
      <c r="C43" s="27">
        <v>40</v>
      </c>
      <c r="D43" s="27" t="s">
        <v>236</v>
      </c>
      <c r="E43" s="109">
        <v>1</v>
      </c>
      <c r="F43" s="27">
        <v>3</v>
      </c>
      <c r="G43" s="27">
        <v>1</v>
      </c>
      <c r="H43" s="98">
        <v>3</v>
      </c>
      <c r="I43" s="44">
        <f t="shared" si="1"/>
        <v>0.33333333333333331</v>
      </c>
    </row>
    <row r="44" spans="2:9" x14ac:dyDescent="0.3">
      <c r="B44" s="27"/>
      <c r="C44" s="27">
        <v>41</v>
      </c>
      <c r="D44" s="27" t="s">
        <v>591</v>
      </c>
      <c r="E44" s="109">
        <v>3.46</v>
      </c>
      <c r="F44" s="27">
        <v>4</v>
      </c>
      <c r="G44" s="27">
        <v>1</v>
      </c>
      <c r="H44" s="98">
        <v>1.66</v>
      </c>
      <c r="I44" s="44">
        <f t="shared" si="1"/>
        <v>2.0843373493975905</v>
      </c>
    </row>
    <row r="45" spans="2:9" x14ac:dyDescent="0.3">
      <c r="B45" s="27"/>
      <c r="C45" s="27">
        <v>42</v>
      </c>
      <c r="D45" s="27" t="s">
        <v>49</v>
      </c>
      <c r="E45" s="109">
        <v>0.79</v>
      </c>
      <c r="F45" s="27">
        <v>1</v>
      </c>
      <c r="G45" s="27">
        <v>1</v>
      </c>
      <c r="H45" s="98">
        <v>4.5</v>
      </c>
      <c r="I45" s="44">
        <f t="shared" si="1"/>
        <v>0.17555555555555558</v>
      </c>
    </row>
    <row r="46" spans="2:9" x14ac:dyDescent="0.3">
      <c r="B46" s="27"/>
      <c r="C46" s="27">
        <v>43</v>
      </c>
      <c r="D46" s="27" t="s">
        <v>2143</v>
      </c>
      <c r="E46" s="109">
        <v>0.59</v>
      </c>
      <c r="F46" s="27">
        <v>1</v>
      </c>
      <c r="G46" s="27">
        <v>2</v>
      </c>
      <c r="H46" s="98">
        <v>1.3</v>
      </c>
      <c r="I46" s="44">
        <f t="shared" si="1"/>
        <v>0.90769230769230758</v>
      </c>
    </row>
    <row r="47" spans="2:9" x14ac:dyDescent="0.3">
      <c r="B47" s="27"/>
      <c r="C47" s="27">
        <v>44</v>
      </c>
      <c r="D47" s="27" t="s">
        <v>231</v>
      </c>
      <c r="E47" s="109">
        <v>1.39</v>
      </c>
      <c r="F47" s="27">
        <v>4</v>
      </c>
      <c r="G47" s="27">
        <v>2</v>
      </c>
      <c r="H47" s="98">
        <v>1.1000000000000001</v>
      </c>
      <c r="I47" s="44">
        <f t="shared" si="1"/>
        <v>2.5272727272727269</v>
      </c>
    </row>
    <row r="48" spans="2:9" x14ac:dyDescent="0.3">
      <c r="B48" s="27"/>
      <c r="C48" s="27">
        <v>45</v>
      </c>
      <c r="D48" s="27" t="s">
        <v>592</v>
      </c>
      <c r="E48" s="109">
        <v>0.95</v>
      </c>
      <c r="F48" s="27">
        <v>8</v>
      </c>
      <c r="G48" s="27">
        <v>1</v>
      </c>
      <c r="H48" s="98">
        <v>2</v>
      </c>
      <c r="I48" s="44">
        <f t="shared" si="1"/>
        <v>0.47499999999999998</v>
      </c>
    </row>
    <row r="49" spans="2:9" x14ac:dyDescent="0.3">
      <c r="B49" s="27"/>
      <c r="C49" s="27">
        <v>46</v>
      </c>
      <c r="D49" s="27" t="s">
        <v>593</v>
      </c>
      <c r="E49" s="109">
        <v>1.73</v>
      </c>
      <c r="F49" s="27">
        <v>2</v>
      </c>
      <c r="G49" s="27">
        <v>1</v>
      </c>
      <c r="H49" s="98">
        <v>1</v>
      </c>
      <c r="I49" s="44">
        <f t="shared" si="1"/>
        <v>1.73</v>
      </c>
    </row>
    <row r="50" spans="2:9" x14ac:dyDescent="0.3">
      <c r="B50" s="27"/>
      <c r="C50" s="27">
        <v>47</v>
      </c>
      <c r="D50" s="27" t="s">
        <v>594</v>
      </c>
      <c r="E50" s="109">
        <v>0.83</v>
      </c>
      <c r="F50" s="27">
        <v>5</v>
      </c>
      <c r="G50" s="27">
        <v>1</v>
      </c>
      <c r="H50" s="98">
        <v>1.25</v>
      </c>
      <c r="I50" s="44">
        <f t="shared" si="1"/>
        <v>0.66399999999999992</v>
      </c>
    </row>
    <row r="51" spans="2:9" x14ac:dyDescent="0.3">
      <c r="B51" s="27"/>
      <c r="C51" s="27">
        <v>48</v>
      </c>
      <c r="D51" s="27" t="s">
        <v>383</v>
      </c>
      <c r="E51" s="109">
        <v>1.58</v>
      </c>
      <c r="F51" s="27">
        <v>4</v>
      </c>
      <c r="G51" s="27">
        <v>1</v>
      </c>
      <c r="H51" s="98">
        <v>4</v>
      </c>
      <c r="I51" s="44">
        <f t="shared" si="1"/>
        <v>0.39500000000000002</v>
      </c>
    </row>
    <row r="52" spans="2:9" x14ac:dyDescent="0.3">
      <c r="B52" s="27"/>
      <c r="C52" s="27">
        <v>49</v>
      </c>
      <c r="D52" s="72" t="s">
        <v>2156</v>
      </c>
      <c r="E52" s="112">
        <v>0.47</v>
      </c>
      <c r="F52" s="27">
        <v>33</v>
      </c>
      <c r="G52" s="27">
        <v>1</v>
      </c>
      <c r="H52" s="98">
        <v>2</v>
      </c>
      <c r="I52" s="44">
        <f t="shared" si="1"/>
        <v>0.23499999999999999</v>
      </c>
    </row>
    <row r="53" spans="2:9" x14ac:dyDescent="0.3">
      <c r="B53" s="27"/>
      <c r="C53" s="27">
        <v>50</v>
      </c>
      <c r="D53" s="27" t="s">
        <v>2156</v>
      </c>
      <c r="E53" s="109">
        <v>0.47</v>
      </c>
      <c r="F53" s="27">
        <v>21</v>
      </c>
      <c r="G53" s="27">
        <v>1</v>
      </c>
      <c r="H53" s="98">
        <v>2</v>
      </c>
      <c r="I53" s="44">
        <f t="shared" si="1"/>
        <v>0.23499999999999999</v>
      </c>
    </row>
    <row r="54" spans="2:9" x14ac:dyDescent="0.3">
      <c r="B54" s="27"/>
      <c r="C54" s="27">
        <v>51</v>
      </c>
      <c r="D54" s="27" t="s">
        <v>2156</v>
      </c>
      <c r="E54" s="109">
        <v>0.32</v>
      </c>
      <c r="F54" s="27">
        <v>30</v>
      </c>
      <c r="G54" s="27">
        <v>1</v>
      </c>
      <c r="H54" s="98">
        <v>4</v>
      </c>
      <c r="I54" s="44">
        <f t="shared" si="1"/>
        <v>0.08</v>
      </c>
    </row>
    <row r="55" spans="2:9" x14ac:dyDescent="0.3">
      <c r="B55" s="27"/>
      <c r="C55" s="27">
        <v>52</v>
      </c>
      <c r="D55" s="27" t="s">
        <v>55</v>
      </c>
      <c r="E55" s="109">
        <v>0.95</v>
      </c>
      <c r="F55" s="27">
        <v>24</v>
      </c>
      <c r="G55" s="27">
        <v>1</v>
      </c>
      <c r="H55" s="98">
        <v>4.8</v>
      </c>
      <c r="I55" s="44">
        <f t="shared" si="1"/>
        <v>0.19791666666666666</v>
      </c>
    </row>
    <row r="56" spans="2:9" x14ac:dyDescent="0.3">
      <c r="B56" s="27"/>
      <c r="C56" s="27">
        <v>53</v>
      </c>
      <c r="D56" s="27" t="s">
        <v>57</v>
      </c>
      <c r="E56" s="109">
        <v>0.57999999999999996</v>
      </c>
      <c r="F56" s="27">
        <v>1</v>
      </c>
      <c r="G56" s="27">
        <v>1</v>
      </c>
      <c r="H56" s="98">
        <v>3.5</v>
      </c>
      <c r="I56" s="44">
        <f t="shared" si="1"/>
        <v>0.1657142857142857</v>
      </c>
    </row>
    <row r="57" spans="2:9" x14ac:dyDescent="0.3">
      <c r="B57" s="27"/>
      <c r="C57" s="27">
        <v>54</v>
      </c>
      <c r="D57" s="27" t="s">
        <v>58</v>
      </c>
      <c r="E57" s="109">
        <v>2.36</v>
      </c>
      <c r="F57" s="27">
        <v>1</v>
      </c>
      <c r="G57" s="27">
        <v>1</v>
      </c>
      <c r="H57" s="98">
        <v>6.6</v>
      </c>
      <c r="I57" s="44">
        <f t="shared" si="1"/>
        <v>0.3575757575757576</v>
      </c>
    </row>
    <row r="58" spans="2:9" x14ac:dyDescent="0.3">
      <c r="B58" s="27"/>
      <c r="C58" s="27">
        <v>55</v>
      </c>
      <c r="D58" s="27" t="s">
        <v>60</v>
      </c>
      <c r="E58" s="109">
        <v>1.1000000000000001</v>
      </c>
      <c r="F58" s="27">
        <v>240</v>
      </c>
      <c r="G58" s="27">
        <v>1</v>
      </c>
      <c r="H58" s="98">
        <v>5.5</v>
      </c>
      <c r="I58" s="44">
        <f t="shared" si="1"/>
        <v>0.2</v>
      </c>
    </row>
    <row r="59" spans="2:9" x14ac:dyDescent="0.3">
      <c r="B59" s="27"/>
      <c r="C59" s="27">
        <v>56</v>
      </c>
      <c r="D59" s="27" t="s">
        <v>61</v>
      </c>
      <c r="E59" s="109">
        <v>3.15</v>
      </c>
      <c r="F59" s="27">
        <v>1</v>
      </c>
      <c r="G59" s="27">
        <v>1</v>
      </c>
      <c r="H59" s="98">
        <v>2.2000000000000002</v>
      </c>
      <c r="I59" s="44">
        <f t="shared" si="1"/>
        <v>1.4318181818181817</v>
      </c>
    </row>
    <row r="60" spans="2:9" x14ac:dyDescent="0.3">
      <c r="B60" s="27"/>
      <c r="C60" s="27">
        <v>57</v>
      </c>
      <c r="D60" s="27" t="s">
        <v>371</v>
      </c>
      <c r="E60" s="109">
        <v>1</v>
      </c>
      <c r="F60" s="27">
        <v>8</v>
      </c>
      <c r="G60" s="27">
        <v>1</v>
      </c>
      <c r="H60" s="98">
        <v>4</v>
      </c>
      <c r="I60" s="44">
        <f t="shared" si="1"/>
        <v>0.25</v>
      </c>
    </row>
    <row r="61" spans="2:9" x14ac:dyDescent="0.3">
      <c r="B61" s="27"/>
      <c r="C61" s="27">
        <v>58</v>
      </c>
      <c r="D61" s="27" t="s">
        <v>595</v>
      </c>
      <c r="E61" s="109">
        <v>1.58</v>
      </c>
      <c r="F61" s="27">
        <v>9</v>
      </c>
      <c r="G61" s="27">
        <v>1</v>
      </c>
      <c r="H61" s="98">
        <v>9</v>
      </c>
      <c r="I61" s="44">
        <f t="shared" si="1"/>
        <v>0.17555555555555558</v>
      </c>
    </row>
    <row r="62" spans="2:9" x14ac:dyDescent="0.3">
      <c r="B62" s="27"/>
      <c r="C62" s="27">
        <v>59</v>
      </c>
      <c r="D62" s="27" t="s">
        <v>372</v>
      </c>
      <c r="E62" s="109">
        <v>0.63</v>
      </c>
      <c r="F62" s="27">
        <v>1</v>
      </c>
      <c r="G62" s="27">
        <v>1</v>
      </c>
      <c r="H62" s="98">
        <v>3</v>
      </c>
      <c r="I62" s="44">
        <f t="shared" si="1"/>
        <v>0.21</v>
      </c>
    </row>
    <row r="63" spans="2:9" x14ac:dyDescent="0.3">
      <c r="B63" s="27"/>
      <c r="C63" s="27">
        <v>60</v>
      </c>
      <c r="D63" s="27" t="s">
        <v>62</v>
      </c>
      <c r="E63" s="109">
        <v>1.05</v>
      </c>
      <c r="F63" s="27">
        <v>1</v>
      </c>
      <c r="G63" s="27">
        <v>1</v>
      </c>
      <c r="H63" s="98">
        <v>2.5</v>
      </c>
      <c r="I63" s="44">
        <f t="shared" si="1"/>
        <v>0.42000000000000004</v>
      </c>
    </row>
    <row r="64" spans="2:9" x14ac:dyDescent="0.3">
      <c r="B64" s="27"/>
      <c r="C64" s="27">
        <v>61</v>
      </c>
      <c r="D64" s="27" t="s">
        <v>265</v>
      </c>
      <c r="E64" s="109">
        <v>0.44999999999999996</v>
      </c>
      <c r="F64" s="27">
        <v>1</v>
      </c>
      <c r="G64" s="27">
        <v>1</v>
      </c>
      <c r="H64" s="98">
        <v>6</v>
      </c>
      <c r="I64" s="44">
        <f t="shared" si="1"/>
        <v>7.4999999999999997E-2</v>
      </c>
    </row>
    <row r="65" spans="2:12" x14ac:dyDescent="0.3">
      <c r="B65" s="27"/>
      <c r="C65" s="27">
        <v>62</v>
      </c>
      <c r="D65" s="27" t="s">
        <v>63</v>
      </c>
      <c r="E65" s="109">
        <v>0.75</v>
      </c>
      <c r="F65" s="27">
        <v>1</v>
      </c>
      <c r="G65" s="27">
        <v>1</v>
      </c>
      <c r="H65" s="98">
        <v>1</v>
      </c>
      <c r="I65" s="44">
        <f t="shared" si="1"/>
        <v>0.75</v>
      </c>
    </row>
    <row r="66" spans="2:12" x14ac:dyDescent="0.3">
      <c r="B66" s="27"/>
      <c r="C66" s="27">
        <v>63</v>
      </c>
      <c r="D66" s="27" t="s">
        <v>64</v>
      </c>
      <c r="E66" s="109">
        <v>0.74</v>
      </c>
      <c r="F66" s="27">
        <v>1</v>
      </c>
      <c r="G66" s="27">
        <v>1</v>
      </c>
      <c r="H66" s="98">
        <v>26</v>
      </c>
      <c r="I66" s="44">
        <f t="shared" si="1"/>
        <v>2.8461538461538462E-2</v>
      </c>
    </row>
    <row r="67" spans="2:12" x14ac:dyDescent="0.3">
      <c r="B67" s="27"/>
      <c r="C67" s="27">
        <v>64</v>
      </c>
      <c r="D67" s="27" t="s">
        <v>373</v>
      </c>
      <c r="E67" s="109">
        <v>1.3</v>
      </c>
      <c r="F67" s="27">
        <v>12</v>
      </c>
      <c r="G67" s="27">
        <v>1</v>
      </c>
      <c r="H67" s="98">
        <v>6</v>
      </c>
      <c r="I67" s="44">
        <f t="shared" si="1"/>
        <v>0.21666666666666667</v>
      </c>
    </row>
    <row r="68" spans="2:12" x14ac:dyDescent="0.3">
      <c r="B68" s="27"/>
      <c r="C68" s="27">
        <v>65</v>
      </c>
      <c r="D68" s="27" t="s">
        <v>374</v>
      </c>
      <c r="E68" s="109">
        <v>0.53</v>
      </c>
      <c r="F68" s="27">
        <v>1</v>
      </c>
      <c r="G68" s="27">
        <v>1</v>
      </c>
      <c r="H68" s="98">
        <v>7</v>
      </c>
      <c r="I68" s="44">
        <f t="shared" ref="I68:I77" si="2">+(E68*G68)/H68</f>
        <v>7.571428571428572E-2</v>
      </c>
    </row>
    <row r="69" spans="2:12" x14ac:dyDescent="0.3">
      <c r="B69" s="27"/>
      <c r="C69" s="27">
        <v>66</v>
      </c>
      <c r="D69" s="27" t="s">
        <v>386</v>
      </c>
      <c r="E69" s="109">
        <v>2.69</v>
      </c>
      <c r="F69" s="27">
        <v>1</v>
      </c>
      <c r="G69" s="27">
        <v>1</v>
      </c>
      <c r="H69" s="98">
        <v>12</v>
      </c>
      <c r="I69" s="44">
        <f t="shared" si="2"/>
        <v>0.22416666666666665</v>
      </c>
    </row>
    <row r="70" spans="2:12" x14ac:dyDescent="0.3">
      <c r="B70" s="27"/>
      <c r="C70" s="27">
        <v>67</v>
      </c>
      <c r="D70" s="27" t="s">
        <v>389</v>
      </c>
      <c r="E70" s="109">
        <v>0.65</v>
      </c>
      <c r="F70" s="27">
        <v>1</v>
      </c>
      <c r="G70" s="27">
        <v>1</v>
      </c>
      <c r="H70" s="98">
        <v>7</v>
      </c>
      <c r="I70" s="44">
        <f t="shared" si="2"/>
        <v>9.285714285714286E-2</v>
      </c>
    </row>
    <row r="71" spans="2:12" x14ac:dyDescent="0.3">
      <c r="B71" s="27"/>
      <c r="C71" s="27">
        <v>68</v>
      </c>
      <c r="D71" s="27" t="s">
        <v>298</v>
      </c>
      <c r="E71" s="109">
        <v>1.58</v>
      </c>
      <c r="F71" s="27">
        <v>1</v>
      </c>
      <c r="G71" s="27">
        <v>1</v>
      </c>
      <c r="H71" s="98">
        <v>2.2999999999999998</v>
      </c>
      <c r="I71" s="44">
        <f t="shared" si="2"/>
        <v>0.68695652173913047</v>
      </c>
    </row>
    <row r="72" spans="2:12" x14ac:dyDescent="0.3">
      <c r="B72" s="27"/>
      <c r="C72" s="27">
        <v>69</v>
      </c>
      <c r="D72" s="27" t="s">
        <v>596</v>
      </c>
      <c r="E72" s="109">
        <v>0.42</v>
      </c>
      <c r="F72" s="27">
        <v>1</v>
      </c>
      <c r="G72" s="27">
        <v>1</v>
      </c>
      <c r="H72" s="98">
        <v>1</v>
      </c>
      <c r="I72" s="44">
        <f t="shared" si="2"/>
        <v>0.42</v>
      </c>
    </row>
    <row r="73" spans="2:12" x14ac:dyDescent="0.3">
      <c r="B73" s="27"/>
      <c r="C73" s="27">
        <v>70</v>
      </c>
      <c r="D73" s="27" t="s">
        <v>597</v>
      </c>
      <c r="E73" s="109">
        <v>1.47</v>
      </c>
      <c r="F73" s="27">
        <v>1</v>
      </c>
      <c r="G73" s="27">
        <v>2</v>
      </c>
      <c r="H73" s="98">
        <v>1</v>
      </c>
      <c r="I73" s="44">
        <f t="shared" si="2"/>
        <v>2.94</v>
      </c>
    </row>
    <row r="74" spans="2:12" x14ac:dyDescent="0.3">
      <c r="B74" s="27"/>
      <c r="C74" s="27">
        <v>71</v>
      </c>
      <c r="D74" s="27" t="s">
        <v>598</v>
      </c>
      <c r="E74" s="109">
        <v>1.25</v>
      </c>
      <c r="F74" s="27">
        <v>1</v>
      </c>
      <c r="G74" s="27">
        <v>1</v>
      </c>
      <c r="H74" s="98">
        <v>1</v>
      </c>
      <c r="I74" s="44">
        <f t="shared" si="2"/>
        <v>1.25</v>
      </c>
    </row>
    <row r="75" spans="2:12" x14ac:dyDescent="0.3">
      <c r="B75" s="27"/>
      <c r="C75" s="27">
        <v>72</v>
      </c>
      <c r="D75" s="27" t="s">
        <v>599</v>
      </c>
      <c r="E75" s="109"/>
      <c r="F75" s="27"/>
      <c r="G75" s="27">
        <v>1</v>
      </c>
      <c r="H75" s="98">
        <v>4.3452381000000004</v>
      </c>
      <c r="I75" s="44">
        <f t="shared" si="2"/>
        <v>0</v>
      </c>
    </row>
    <row r="76" spans="2:12" x14ac:dyDescent="0.3">
      <c r="B76" s="27"/>
      <c r="C76" s="27">
        <v>73</v>
      </c>
      <c r="D76" s="27" t="s">
        <v>266</v>
      </c>
      <c r="E76" s="109"/>
      <c r="F76" s="27"/>
      <c r="G76" s="27">
        <v>1</v>
      </c>
      <c r="H76" s="98">
        <v>52.14</v>
      </c>
      <c r="I76" s="44">
        <f t="shared" si="2"/>
        <v>0</v>
      </c>
    </row>
    <row r="77" spans="2:12" x14ac:dyDescent="0.3">
      <c r="B77" s="27"/>
      <c r="C77" s="27">
        <v>74</v>
      </c>
      <c r="D77" s="27" t="s">
        <v>2196</v>
      </c>
      <c r="E77" s="109">
        <v>15</v>
      </c>
      <c r="F77" s="27"/>
      <c r="G77" s="27">
        <v>1</v>
      </c>
      <c r="H77" s="98">
        <v>2</v>
      </c>
      <c r="I77" s="44">
        <f t="shared" si="2"/>
        <v>7.5</v>
      </c>
    </row>
    <row r="78" spans="2:12" x14ac:dyDescent="0.3">
      <c r="B78" s="27"/>
      <c r="C78" s="27"/>
      <c r="D78" s="27"/>
      <c r="E78" s="109"/>
      <c r="F78" s="27"/>
      <c r="G78" s="27"/>
      <c r="H78" s="98"/>
      <c r="I78" s="44"/>
      <c r="J78" s="57" t="s">
        <v>449</v>
      </c>
      <c r="K78" s="132">
        <f>SUM(I4:I77)</f>
        <v>70.252893095143648</v>
      </c>
      <c r="L78" s="66">
        <f>COUNT(I4:I77)</f>
        <v>74</v>
      </c>
    </row>
    <row r="79" spans="2:12" x14ac:dyDescent="0.3">
      <c r="B79" s="40" t="s">
        <v>238</v>
      </c>
      <c r="C79" s="27"/>
      <c r="D79" s="27"/>
      <c r="E79" s="109"/>
      <c r="F79" s="27"/>
      <c r="G79" s="27"/>
      <c r="H79" s="44"/>
      <c r="I79" s="44"/>
    </row>
    <row r="80" spans="2:12" x14ac:dyDescent="0.3">
      <c r="B80" s="27"/>
      <c r="C80" s="27">
        <v>75</v>
      </c>
      <c r="D80" s="50" t="s">
        <v>239</v>
      </c>
      <c r="E80" s="113">
        <v>5</v>
      </c>
      <c r="F80" s="27">
        <v>1</v>
      </c>
      <c r="G80" s="27">
        <v>1</v>
      </c>
      <c r="H80" s="44">
        <v>1</v>
      </c>
      <c r="I80" s="44">
        <f>+(E80*G80)/H80</f>
        <v>5</v>
      </c>
      <c r="J80" s="57"/>
      <c r="K80" s="132"/>
    </row>
    <row r="81" spans="2:12" x14ac:dyDescent="0.3">
      <c r="B81" s="27"/>
      <c r="C81" s="27">
        <v>76</v>
      </c>
      <c r="D81" s="50" t="s">
        <v>375</v>
      </c>
      <c r="E81" s="113">
        <v>3.6</v>
      </c>
      <c r="F81" s="27"/>
      <c r="G81" s="27">
        <v>1</v>
      </c>
      <c r="H81" s="44">
        <v>1</v>
      </c>
      <c r="I81" s="44">
        <f>+(E81*G81)/H81</f>
        <v>3.6</v>
      </c>
      <c r="J81" s="133"/>
      <c r="K81" s="132"/>
    </row>
    <row r="82" spans="2:12" x14ac:dyDescent="0.3">
      <c r="B82" s="27"/>
      <c r="C82" s="27">
        <v>77</v>
      </c>
      <c r="D82" s="50" t="s">
        <v>1101</v>
      </c>
      <c r="E82" s="113">
        <v>60</v>
      </c>
      <c r="F82" s="27"/>
      <c r="G82" s="27">
        <v>2</v>
      </c>
      <c r="H82" s="44">
        <v>52.14</v>
      </c>
      <c r="I82" s="44">
        <f>+(E82*G82)/H82</f>
        <v>2.3014959723820483</v>
      </c>
      <c r="J82" s="133"/>
      <c r="K82" s="132"/>
    </row>
    <row r="83" spans="2:12" x14ac:dyDescent="0.3">
      <c r="B83" s="27"/>
      <c r="C83" s="27">
        <v>78</v>
      </c>
      <c r="D83" s="50" t="s">
        <v>375</v>
      </c>
      <c r="E83" s="113">
        <v>4.25</v>
      </c>
      <c r="F83" s="27">
        <v>1</v>
      </c>
      <c r="G83" s="27">
        <v>1</v>
      </c>
      <c r="H83" s="44">
        <v>2</v>
      </c>
      <c r="I83" s="44">
        <f>+(E83*G83)/H83</f>
        <v>2.125</v>
      </c>
      <c r="J83" s="133"/>
      <c r="K83" s="132"/>
    </row>
    <row r="84" spans="2:12" x14ac:dyDescent="0.3">
      <c r="B84" s="27"/>
      <c r="C84" s="27">
        <v>79</v>
      </c>
      <c r="D84" s="50" t="s">
        <v>239</v>
      </c>
      <c r="E84" s="113">
        <v>4.45</v>
      </c>
      <c r="F84" s="27">
        <v>1</v>
      </c>
      <c r="G84" s="27">
        <v>1</v>
      </c>
      <c r="H84" s="44">
        <v>2</v>
      </c>
      <c r="I84" s="44">
        <f>+(E84*G84)/H84</f>
        <v>2.2250000000000001</v>
      </c>
      <c r="J84" s="57" t="s">
        <v>238</v>
      </c>
      <c r="K84" s="132">
        <f>SUM(I80:I84)</f>
        <v>15.251495972382047</v>
      </c>
      <c r="L84" s="66">
        <f>COUNT(I80:I84)</f>
        <v>5</v>
      </c>
    </row>
    <row r="85" spans="2:12" x14ac:dyDescent="0.3">
      <c r="B85" s="40" t="s">
        <v>240</v>
      </c>
      <c r="C85" s="27"/>
      <c r="D85" s="27"/>
      <c r="E85" s="109"/>
      <c r="F85" s="27"/>
      <c r="G85" s="27"/>
      <c r="H85" s="44"/>
      <c r="I85" s="44"/>
    </row>
    <row r="86" spans="2:12" x14ac:dyDescent="0.3">
      <c r="B86" s="27"/>
      <c r="C86" s="27">
        <v>80</v>
      </c>
      <c r="D86" s="27" t="s">
        <v>66</v>
      </c>
      <c r="E86" s="107">
        <v>9.99</v>
      </c>
      <c r="F86" s="27">
        <v>4</v>
      </c>
      <c r="G86" s="27">
        <v>3</v>
      </c>
      <c r="H86" s="44">
        <v>52.14</v>
      </c>
      <c r="I86" s="44">
        <f t="shared" ref="I86:I128" si="3">+(E86*G86)/H86</f>
        <v>0.57479861910241659</v>
      </c>
    </row>
    <row r="87" spans="2:12" x14ac:dyDescent="0.3">
      <c r="B87" s="27"/>
      <c r="C87" s="27">
        <v>81</v>
      </c>
      <c r="D87" s="27" t="s">
        <v>241</v>
      </c>
      <c r="E87" s="107">
        <v>30</v>
      </c>
      <c r="F87" s="27">
        <v>3</v>
      </c>
      <c r="G87" s="27">
        <v>2</v>
      </c>
      <c r="H87" s="44">
        <v>52.14</v>
      </c>
      <c r="I87" s="44">
        <f t="shared" si="3"/>
        <v>1.1507479861910241</v>
      </c>
    </row>
    <row r="88" spans="2:12" x14ac:dyDescent="0.3">
      <c r="B88" s="27"/>
      <c r="C88" s="27">
        <v>82</v>
      </c>
      <c r="D88" s="27" t="s">
        <v>65</v>
      </c>
      <c r="E88" s="107">
        <v>8</v>
      </c>
      <c r="F88" s="27">
        <v>5</v>
      </c>
      <c r="G88" s="27">
        <v>3</v>
      </c>
      <c r="H88" s="44">
        <v>52.14</v>
      </c>
      <c r="I88" s="44">
        <f t="shared" si="3"/>
        <v>0.46029919447640966</v>
      </c>
    </row>
    <row r="89" spans="2:12" x14ac:dyDescent="0.3">
      <c r="B89" s="27"/>
      <c r="C89" s="27">
        <v>83</v>
      </c>
      <c r="D89" s="27" t="s">
        <v>498</v>
      </c>
      <c r="E89" s="107">
        <v>10</v>
      </c>
      <c r="F89" s="27">
        <v>3</v>
      </c>
      <c r="G89" s="27">
        <v>4</v>
      </c>
      <c r="H89" s="44">
        <v>52.14</v>
      </c>
      <c r="I89" s="44">
        <f t="shared" si="3"/>
        <v>0.76716532412734939</v>
      </c>
    </row>
    <row r="90" spans="2:12" x14ac:dyDescent="0.3">
      <c r="B90" s="27"/>
      <c r="C90" s="27">
        <v>84</v>
      </c>
      <c r="D90" s="27" t="s">
        <v>302</v>
      </c>
      <c r="E90" s="107">
        <v>10</v>
      </c>
      <c r="F90" s="27">
        <v>1</v>
      </c>
      <c r="G90" s="27">
        <v>2</v>
      </c>
      <c r="H90" s="44">
        <v>52.14</v>
      </c>
      <c r="I90" s="44">
        <f t="shared" si="3"/>
        <v>0.3835826620636747</v>
      </c>
    </row>
    <row r="91" spans="2:12" x14ac:dyDescent="0.3">
      <c r="B91" s="27"/>
      <c r="C91" s="27">
        <v>85</v>
      </c>
      <c r="D91" s="27" t="s">
        <v>2206</v>
      </c>
      <c r="E91" s="107">
        <v>3</v>
      </c>
      <c r="F91" s="27">
        <v>1</v>
      </c>
      <c r="G91" s="27">
        <v>3</v>
      </c>
      <c r="H91" s="44">
        <v>52.14</v>
      </c>
      <c r="I91" s="44">
        <f t="shared" si="3"/>
        <v>0.17261219792865362</v>
      </c>
    </row>
    <row r="92" spans="2:12" x14ac:dyDescent="0.3">
      <c r="B92" s="27"/>
      <c r="C92" s="27">
        <v>86</v>
      </c>
      <c r="D92" s="27" t="s">
        <v>2207</v>
      </c>
      <c r="E92" s="107">
        <v>12.5</v>
      </c>
      <c r="F92" s="27">
        <v>1</v>
      </c>
      <c r="G92" s="27">
        <v>2</v>
      </c>
      <c r="H92" s="44">
        <v>52.14</v>
      </c>
      <c r="I92" s="44">
        <f t="shared" si="3"/>
        <v>0.47947832757959341</v>
      </c>
    </row>
    <row r="93" spans="2:12" x14ac:dyDescent="0.3">
      <c r="B93" s="27"/>
      <c r="C93" s="27">
        <v>87</v>
      </c>
      <c r="D93" s="27" t="s">
        <v>301</v>
      </c>
      <c r="E93" s="107">
        <v>2</v>
      </c>
      <c r="F93" s="27"/>
      <c r="G93" s="27">
        <v>5</v>
      </c>
      <c r="H93" s="44">
        <v>52.14</v>
      </c>
      <c r="I93" s="44">
        <f t="shared" si="3"/>
        <v>0.19179133103183735</v>
      </c>
    </row>
    <row r="94" spans="2:12" x14ac:dyDescent="0.3">
      <c r="B94" s="27"/>
      <c r="C94" s="27">
        <v>88</v>
      </c>
      <c r="D94" s="27" t="s">
        <v>1727</v>
      </c>
      <c r="E94" s="107">
        <v>20</v>
      </c>
      <c r="F94" s="27">
        <v>1</v>
      </c>
      <c r="G94" s="27">
        <v>3</v>
      </c>
      <c r="H94" s="44">
        <v>52.14</v>
      </c>
      <c r="I94" s="44">
        <f t="shared" si="3"/>
        <v>1.1507479861910241</v>
      </c>
    </row>
    <row r="95" spans="2:12" x14ac:dyDescent="0.3">
      <c r="B95" s="27"/>
      <c r="C95" s="27">
        <v>89</v>
      </c>
      <c r="D95" s="27" t="s">
        <v>1728</v>
      </c>
      <c r="E95" s="107">
        <v>20</v>
      </c>
      <c r="F95" s="27"/>
      <c r="G95" s="27">
        <v>2</v>
      </c>
      <c r="H95" s="44">
        <v>104.285714</v>
      </c>
      <c r="I95" s="44">
        <f t="shared" si="3"/>
        <v>0.38356164488647027</v>
      </c>
    </row>
    <row r="96" spans="2:12" x14ac:dyDescent="0.3">
      <c r="B96" s="27"/>
      <c r="C96" s="27">
        <v>90</v>
      </c>
      <c r="D96" s="27" t="s">
        <v>499</v>
      </c>
      <c r="E96" s="107">
        <v>26</v>
      </c>
      <c r="F96" s="27">
        <v>1</v>
      </c>
      <c r="G96" s="27">
        <v>1</v>
      </c>
      <c r="H96" s="44">
        <v>52.14</v>
      </c>
      <c r="I96" s="44">
        <f t="shared" si="3"/>
        <v>0.49865746068277711</v>
      </c>
    </row>
    <row r="97" spans="2:9" x14ac:dyDescent="0.3">
      <c r="B97" s="27"/>
      <c r="C97" s="27">
        <v>91</v>
      </c>
      <c r="D97" s="27" t="s">
        <v>70</v>
      </c>
      <c r="E97" s="107">
        <v>25.99</v>
      </c>
      <c r="F97" s="27">
        <v>1</v>
      </c>
      <c r="G97" s="27">
        <v>2</v>
      </c>
      <c r="H97" s="44">
        <v>52.14</v>
      </c>
      <c r="I97" s="44">
        <f t="shared" si="3"/>
        <v>0.99693133870349049</v>
      </c>
    </row>
    <row r="98" spans="2:9" x14ac:dyDescent="0.3">
      <c r="B98" s="27"/>
      <c r="C98" s="27">
        <v>92</v>
      </c>
      <c r="D98" s="27" t="s">
        <v>75</v>
      </c>
      <c r="E98" s="107">
        <v>17.5</v>
      </c>
      <c r="F98" s="27">
        <v>1</v>
      </c>
      <c r="G98" s="27">
        <v>1</v>
      </c>
      <c r="H98" s="44">
        <v>52.14</v>
      </c>
      <c r="I98" s="44">
        <f t="shared" si="3"/>
        <v>0.33563482930571537</v>
      </c>
    </row>
    <row r="99" spans="2:9" x14ac:dyDescent="0.3">
      <c r="B99" s="27"/>
      <c r="C99" s="27">
        <v>93</v>
      </c>
      <c r="D99" s="27" t="s">
        <v>1729</v>
      </c>
      <c r="E99" s="107">
        <v>22.99</v>
      </c>
      <c r="F99" s="27">
        <v>1</v>
      </c>
      <c r="G99" s="27">
        <v>1</v>
      </c>
      <c r="H99" s="44">
        <v>52.14</v>
      </c>
      <c r="I99" s="44">
        <f t="shared" si="3"/>
        <v>0.44092827004219404</v>
      </c>
    </row>
    <row r="100" spans="2:9" x14ac:dyDescent="0.3">
      <c r="B100" s="27"/>
      <c r="C100" s="27">
        <v>94</v>
      </c>
      <c r="D100" s="27" t="s">
        <v>1730</v>
      </c>
      <c r="E100" s="107">
        <v>29.99</v>
      </c>
      <c r="F100" s="27">
        <v>1</v>
      </c>
      <c r="G100" s="27">
        <v>1</v>
      </c>
      <c r="H100" s="44">
        <v>260.71428600000002</v>
      </c>
      <c r="I100" s="44">
        <f t="shared" si="3"/>
        <v>0.11503013686024094</v>
      </c>
    </row>
    <row r="101" spans="2:9" x14ac:dyDescent="0.3">
      <c r="B101" s="27"/>
      <c r="C101" s="27">
        <v>95</v>
      </c>
      <c r="D101" s="27" t="s">
        <v>1731</v>
      </c>
      <c r="E101" s="107">
        <v>19.5</v>
      </c>
      <c r="F101" s="27">
        <v>1</v>
      </c>
      <c r="G101" s="27">
        <v>1</v>
      </c>
      <c r="H101" s="44">
        <v>104.29</v>
      </c>
      <c r="I101" s="44">
        <f t="shared" si="3"/>
        <v>0.18697861731709656</v>
      </c>
    </row>
    <row r="102" spans="2:9" x14ac:dyDescent="0.3">
      <c r="B102" s="27"/>
      <c r="C102" s="27">
        <v>96</v>
      </c>
      <c r="D102" s="27" t="s">
        <v>1732</v>
      </c>
      <c r="E102" s="107">
        <v>10</v>
      </c>
      <c r="F102" s="27">
        <v>1</v>
      </c>
      <c r="G102" s="27">
        <v>1</v>
      </c>
      <c r="H102" s="44">
        <v>104.29</v>
      </c>
      <c r="I102" s="44">
        <f t="shared" si="3"/>
        <v>9.5886470419023873E-2</v>
      </c>
    </row>
    <row r="103" spans="2:9" x14ac:dyDescent="0.3">
      <c r="B103" s="27"/>
      <c r="C103" s="27">
        <v>97</v>
      </c>
      <c r="D103" s="27" t="s">
        <v>1733</v>
      </c>
      <c r="E103" s="107">
        <v>35</v>
      </c>
      <c r="F103" s="27">
        <v>1</v>
      </c>
      <c r="G103" s="27">
        <v>1</v>
      </c>
      <c r="H103" s="44">
        <v>104.29</v>
      </c>
      <c r="I103" s="44">
        <f t="shared" si="3"/>
        <v>0.33560264646658355</v>
      </c>
    </row>
    <row r="104" spans="2:9" x14ac:dyDescent="0.3">
      <c r="B104" s="27"/>
      <c r="C104" s="27">
        <v>98</v>
      </c>
      <c r="D104" s="27" t="s">
        <v>1734</v>
      </c>
      <c r="E104" s="107">
        <v>25.99</v>
      </c>
      <c r="F104" s="27">
        <v>1</v>
      </c>
      <c r="G104" s="27">
        <v>1</v>
      </c>
      <c r="H104" s="44">
        <v>104.29</v>
      </c>
      <c r="I104" s="44">
        <f t="shared" si="3"/>
        <v>0.24920893661904303</v>
      </c>
    </row>
    <row r="105" spans="2:9" x14ac:dyDescent="0.3">
      <c r="B105" s="27"/>
      <c r="C105" s="27">
        <v>99</v>
      </c>
      <c r="D105" s="27" t="s">
        <v>71</v>
      </c>
      <c r="E105" s="107">
        <v>12.5</v>
      </c>
      <c r="F105" s="27">
        <v>1</v>
      </c>
      <c r="G105" s="27">
        <v>2</v>
      </c>
      <c r="H105" s="44">
        <v>52.14</v>
      </c>
      <c r="I105" s="44">
        <f t="shared" si="3"/>
        <v>0.47947832757959341</v>
      </c>
    </row>
    <row r="106" spans="2:9" x14ac:dyDescent="0.3">
      <c r="B106" s="27"/>
      <c r="C106" s="27">
        <v>100</v>
      </c>
      <c r="D106" s="27" t="s">
        <v>1735</v>
      </c>
      <c r="E106" s="107">
        <v>9.99</v>
      </c>
      <c r="F106" s="27">
        <v>1</v>
      </c>
      <c r="G106" s="27">
        <v>3</v>
      </c>
      <c r="H106" s="44">
        <v>156.43</v>
      </c>
      <c r="I106" s="44">
        <f t="shared" si="3"/>
        <v>0.19158729144026079</v>
      </c>
    </row>
    <row r="107" spans="2:9" x14ac:dyDescent="0.3">
      <c r="B107" s="27"/>
      <c r="C107" s="27">
        <v>101</v>
      </c>
      <c r="D107" s="27" t="s">
        <v>72</v>
      </c>
      <c r="E107" s="107">
        <v>15</v>
      </c>
      <c r="F107" s="27">
        <v>1</v>
      </c>
      <c r="G107" s="27">
        <v>3</v>
      </c>
      <c r="H107" s="44">
        <v>156.43</v>
      </c>
      <c r="I107" s="44">
        <f t="shared" si="3"/>
        <v>0.28766860576615738</v>
      </c>
    </row>
    <row r="108" spans="2:9" x14ac:dyDescent="0.3">
      <c r="B108" s="27"/>
      <c r="C108" s="27">
        <v>102</v>
      </c>
      <c r="D108" s="27" t="s">
        <v>377</v>
      </c>
      <c r="E108" s="107">
        <v>25</v>
      </c>
      <c r="F108" s="27">
        <v>1</v>
      </c>
      <c r="G108" s="27">
        <v>1</v>
      </c>
      <c r="H108" s="44">
        <v>260.70999999999998</v>
      </c>
      <c r="I108" s="44">
        <f t="shared" si="3"/>
        <v>9.5891987265544099E-2</v>
      </c>
    </row>
    <row r="109" spans="2:9" x14ac:dyDescent="0.3">
      <c r="B109" s="27"/>
      <c r="C109" s="27">
        <v>103</v>
      </c>
      <c r="D109" s="27" t="s">
        <v>82</v>
      </c>
      <c r="E109" s="107">
        <v>8.99</v>
      </c>
      <c r="F109" s="27">
        <v>1</v>
      </c>
      <c r="G109" s="27">
        <v>1</v>
      </c>
      <c r="H109" s="44">
        <v>104.285714</v>
      </c>
      <c r="I109" s="44">
        <f t="shared" si="3"/>
        <v>8.6205479688234193E-2</v>
      </c>
    </row>
    <row r="110" spans="2:9" x14ac:dyDescent="0.3">
      <c r="B110" s="27"/>
      <c r="C110" s="27">
        <v>104</v>
      </c>
      <c r="D110" s="27" t="s">
        <v>84</v>
      </c>
      <c r="E110" s="107">
        <v>8.99</v>
      </c>
      <c r="F110" s="27">
        <v>1</v>
      </c>
      <c r="G110" s="27">
        <v>1</v>
      </c>
      <c r="H110" s="44">
        <v>104.285714</v>
      </c>
      <c r="I110" s="44">
        <f t="shared" si="3"/>
        <v>8.6205479688234193E-2</v>
      </c>
    </row>
    <row r="111" spans="2:9" x14ac:dyDescent="0.3">
      <c r="B111" s="27"/>
      <c r="C111" s="27">
        <v>105</v>
      </c>
      <c r="D111" s="27" t="s">
        <v>1117</v>
      </c>
      <c r="E111" s="107">
        <v>8.99</v>
      </c>
      <c r="F111" s="27">
        <v>1</v>
      </c>
      <c r="G111" s="27">
        <v>1</v>
      </c>
      <c r="H111" s="44">
        <v>104.285714</v>
      </c>
      <c r="I111" s="44">
        <f t="shared" si="3"/>
        <v>8.6205479688234193E-2</v>
      </c>
    </row>
    <row r="112" spans="2:9" x14ac:dyDescent="0.3">
      <c r="B112" s="27"/>
      <c r="C112" s="27">
        <v>106</v>
      </c>
      <c r="D112" s="27" t="s">
        <v>1736</v>
      </c>
      <c r="E112" s="107">
        <v>12</v>
      </c>
      <c r="F112" s="27">
        <v>1</v>
      </c>
      <c r="G112" s="27">
        <v>1</v>
      </c>
      <c r="H112" s="44">
        <v>156.42857100000001</v>
      </c>
      <c r="I112" s="44">
        <f t="shared" si="3"/>
        <v>7.6712328977294048E-2</v>
      </c>
    </row>
    <row r="113" spans="2:9" x14ac:dyDescent="0.3">
      <c r="B113" s="27"/>
      <c r="C113" s="27">
        <v>107</v>
      </c>
      <c r="D113" s="27" t="s">
        <v>1737</v>
      </c>
      <c r="E113" s="107">
        <v>4.99</v>
      </c>
      <c r="F113" s="27">
        <v>2</v>
      </c>
      <c r="G113" s="27">
        <v>1</v>
      </c>
      <c r="H113" s="44">
        <v>156.42857100000001</v>
      </c>
      <c r="I113" s="44">
        <f t="shared" si="3"/>
        <v>3.1899543466391442E-2</v>
      </c>
    </row>
    <row r="114" spans="2:9" x14ac:dyDescent="0.3">
      <c r="B114" s="27"/>
      <c r="C114" s="27">
        <v>108</v>
      </c>
      <c r="D114" s="27" t="s">
        <v>1118</v>
      </c>
      <c r="E114" s="107">
        <v>28</v>
      </c>
      <c r="F114" s="27">
        <v>1</v>
      </c>
      <c r="G114" s="27">
        <v>1</v>
      </c>
      <c r="H114" s="44">
        <v>104.29</v>
      </c>
      <c r="I114" s="44">
        <f t="shared" si="3"/>
        <v>0.26848211717326681</v>
      </c>
    </row>
    <row r="115" spans="2:9" x14ac:dyDescent="0.3">
      <c r="B115" s="27"/>
      <c r="C115" s="27">
        <v>109</v>
      </c>
      <c r="D115" s="27" t="s">
        <v>1738</v>
      </c>
      <c r="E115" s="107">
        <v>30</v>
      </c>
      <c r="F115" s="27"/>
      <c r="G115" s="27">
        <v>1</v>
      </c>
      <c r="H115" s="44">
        <v>104.29</v>
      </c>
      <c r="I115" s="44">
        <f t="shared" si="3"/>
        <v>0.28765941125707162</v>
      </c>
    </row>
    <row r="116" spans="2:9" x14ac:dyDescent="0.3">
      <c r="B116" s="27"/>
      <c r="C116" s="27">
        <v>110</v>
      </c>
      <c r="D116" s="27" t="s">
        <v>243</v>
      </c>
      <c r="E116" s="107">
        <v>25.99</v>
      </c>
      <c r="F116" s="27">
        <v>1</v>
      </c>
      <c r="G116" s="27">
        <v>1</v>
      </c>
      <c r="H116" s="44">
        <v>52.14</v>
      </c>
      <c r="I116" s="44">
        <f t="shared" si="3"/>
        <v>0.49846566935174524</v>
      </c>
    </row>
    <row r="117" spans="2:9" x14ac:dyDescent="0.3">
      <c r="B117" s="27"/>
      <c r="C117" s="27">
        <v>111</v>
      </c>
      <c r="D117" s="27" t="s">
        <v>1740</v>
      </c>
      <c r="E117" s="107">
        <v>39</v>
      </c>
      <c r="F117" s="27">
        <v>1</v>
      </c>
      <c r="G117" s="27">
        <v>1</v>
      </c>
      <c r="H117" s="44">
        <v>52.14</v>
      </c>
      <c r="I117" s="44">
        <f t="shared" si="3"/>
        <v>0.74798619102416575</v>
      </c>
    </row>
    <row r="118" spans="2:9" x14ac:dyDescent="0.3">
      <c r="B118" s="27"/>
      <c r="C118" s="27">
        <v>112</v>
      </c>
      <c r="D118" s="27" t="s">
        <v>1741</v>
      </c>
      <c r="E118" s="109">
        <v>28</v>
      </c>
      <c r="F118" s="27">
        <v>1</v>
      </c>
      <c r="G118" s="27">
        <v>2</v>
      </c>
      <c r="H118" s="44">
        <v>104.29</v>
      </c>
      <c r="I118" s="44">
        <f t="shared" si="3"/>
        <v>0.53696423434653362</v>
      </c>
    </row>
    <row r="119" spans="2:9" x14ac:dyDescent="0.3">
      <c r="B119" s="27"/>
      <c r="C119" s="27">
        <v>113</v>
      </c>
      <c r="D119" s="27" t="s">
        <v>1742</v>
      </c>
      <c r="E119" s="109">
        <v>12.99</v>
      </c>
      <c r="F119" s="27">
        <v>1</v>
      </c>
      <c r="G119" s="27">
        <v>2</v>
      </c>
      <c r="H119" s="44">
        <v>104.29</v>
      </c>
      <c r="I119" s="44">
        <f t="shared" si="3"/>
        <v>0.249113050148624</v>
      </c>
    </row>
    <row r="120" spans="2:9" x14ac:dyDescent="0.3">
      <c r="B120" s="27"/>
      <c r="C120" s="27">
        <v>114</v>
      </c>
      <c r="D120" s="27" t="s">
        <v>67</v>
      </c>
      <c r="E120" s="109">
        <v>15</v>
      </c>
      <c r="F120" s="27"/>
      <c r="G120" s="27">
        <v>1</v>
      </c>
      <c r="H120" s="44">
        <v>104.29</v>
      </c>
      <c r="I120" s="44">
        <f t="shared" si="3"/>
        <v>0.14382970562853581</v>
      </c>
    </row>
    <row r="121" spans="2:9" x14ac:dyDescent="0.3">
      <c r="B121" s="27"/>
      <c r="C121" s="27">
        <v>115</v>
      </c>
      <c r="D121" s="27" t="s">
        <v>66</v>
      </c>
      <c r="E121" s="109">
        <v>15</v>
      </c>
      <c r="F121" s="27">
        <v>3</v>
      </c>
      <c r="G121" s="27">
        <v>5</v>
      </c>
      <c r="H121" s="44">
        <v>52.14</v>
      </c>
      <c r="I121" s="44">
        <f t="shared" si="3"/>
        <v>1.4384349827387801</v>
      </c>
    </row>
    <row r="122" spans="2:9" x14ac:dyDescent="0.3">
      <c r="B122" s="27"/>
      <c r="C122" s="27">
        <v>116</v>
      </c>
      <c r="D122" s="27" t="s">
        <v>65</v>
      </c>
      <c r="E122" s="109">
        <v>10</v>
      </c>
      <c r="F122" s="27">
        <v>5</v>
      </c>
      <c r="G122" s="27">
        <v>3</v>
      </c>
      <c r="H122" s="44">
        <v>52.14</v>
      </c>
      <c r="I122" s="44">
        <f t="shared" si="3"/>
        <v>0.57537399309551207</v>
      </c>
    </row>
    <row r="123" spans="2:9" x14ac:dyDescent="0.3">
      <c r="B123" s="27"/>
      <c r="C123" s="27">
        <v>117</v>
      </c>
      <c r="D123" s="27" t="s">
        <v>1108</v>
      </c>
      <c r="E123" s="109">
        <v>30</v>
      </c>
      <c r="F123" s="27">
        <v>2</v>
      </c>
      <c r="G123" s="27">
        <v>3</v>
      </c>
      <c r="H123" s="44">
        <v>52.14</v>
      </c>
      <c r="I123" s="44">
        <f t="shared" si="3"/>
        <v>1.7261219792865363</v>
      </c>
    </row>
    <row r="124" spans="2:9" x14ac:dyDescent="0.3">
      <c r="B124" s="27"/>
      <c r="C124" s="27">
        <v>118</v>
      </c>
      <c r="D124" s="27" t="s">
        <v>1109</v>
      </c>
      <c r="E124" s="109">
        <v>15.75</v>
      </c>
      <c r="F124" s="27">
        <v>3</v>
      </c>
      <c r="G124" s="27">
        <v>3</v>
      </c>
      <c r="H124" s="44">
        <v>52.14</v>
      </c>
      <c r="I124" s="44">
        <f t="shared" si="3"/>
        <v>0.90621403912543153</v>
      </c>
    </row>
    <row r="125" spans="2:9" x14ac:dyDescent="0.3">
      <c r="B125" s="27"/>
      <c r="C125" s="27">
        <v>119</v>
      </c>
      <c r="D125" s="27" t="s">
        <v>2208</v>
      </c>
      <c r="E125" s="109">
        <v>6</v>
      </c>
      <c r="F125" s="27">
        <v>5</v>
      </c>
      <c r="G125" s="27">
        <v>5</v>
      </c>
      <c r="H125" s="44">
        <v>52.14</v>
      </c>
      <c r="I125" s="44">
        <f t="shared" si="3"/>
        <v>0.57537399309551207</v>
      </c>
    </row>
    <row r="126" spans="2:9" x14ac:dyDescent="0.3">
      <c r="B126" s="27"/>
      <c r="C126" s="27">
        <v>120</v>
      </c>
      <c r="D126" s="27" t="s">
        <v>2209</v>
      </c>
      <c r="E126" s="109">
        <v>8</v>
      </c>
      <c r="F126" s="27">
        <v>5</v>
      </c>
      <c r="G126" s="27">
        <v>5</v>
      </c>
      <c r="H126" s="44">
        <v>52.14</v>
      </c>
      <c r="I126" s="44">
        <f t="shared" si="3"/>
        <v>0.76716532412734939</v>
      </c>
    </row>
    <row r="127" spans="2:9" x14ac:dyDescent="0.3">
      <c r="B127" s="27"/>
      <c r="C127" s="27">
        <v>121</v>
      </c>
      <c r="D127" s="27" t="s">
        <v>377</v>
      </c>
      <c r="E127" s="109">
        <v>14</v>
      </c>
      <c r="F127" s="27">
        <v>1</v>
      </c>
      <c r="G127" s="27">
        <v>1</v>
      </c>
      <c r="H127" s="44">
        <v>260.70999999999998</v>
      </c>
      <c r="I127" s="44">
        <f t="shared" si="3"/>
        <v>5.3699512868704696E-2</v>
      </c>
    </row>
    <row r="128" spans="2:9" x14ac:dyDescent="0.3">
      <c r="B128" s="27"/>
      <c r="C128" s="27">
        <v>122</v>
      </c>
      <c r="D128" s="27" t="s">
        <v>1112</v>
      </c>
      <c r="E128" s="109">
        <v>15</v>
      </c>
      <c r="F128" s="27"/>
      <c r="G128" s="27">
        <v>1</v>
      </c>
      <c r="H128" s="44">
        <v>104.29</v>
      </c>
      <c r="I128" s="44">
        <f t="shared" si="3"/>
        <v>0.14382970562853581</v>
      </c>
    </row>
    <row r="129" spans="2:12" x14ac:dyDescent="0.3">
      <c r="B129" s="27"/>
      <c r="C129" s="27">
        <v>123</v>
      </c>
      <c r="D129" s="27" t="s">
        <v>72</v>
      </c>
      <c r="E129" s="109">
        <v>9</v>
      </c>
      <c r="F129" s="27"/>
      <c r="G129" s="27">
        <v>2</v>
      </c>
      <c r="H129" s="44">
        <v>104.29</v>
      </c>
      <c r="I129" s="44">
        <f t="shared" ref="I129:I160" si="4">+(E129*G129)/H129</f>
        <v>0.17259564675424297</v>
      </c>
    </row>
    <row r="130" spans="2:12" x14ac:dyDescent="0.3">
      <c r="B130" s="27"/>
      <c r="C130" s="27">
        <v>124</v>
      </c>
      <c r="D130" s="27" t="s">
        <v>70</v>
      </c>
      <c r="E130" s="109">
        <v>22.5</v>
      </c>
      <c r="F130" s="27">
        <v>1</v>
      </c>
      <c r="G130" s="27">
        <v>2</v>
      </c>
      <c r="H130" s="44">
        <v>104.29</v>
      </c>
      <c r="I130" s="44">
        <f t="shared" si="4"/>
        <v>0.43148911688560743</v>
      </c>
    </row>
    <row r="131" spans="2:12" x14ac:dyDescent="0.3">
      <c r="B131" s="27"/>
      <c r="C131" s="27">
        <v>125</v>
      </c>
      <c r="D131" s="27" t="s">
        <v>499</v>
      </c>
      <c r="E131" s="109">
        <v>18</v>
      </c>
      <c r="F131" s="27">
        <v>1</v>
      </c>
      <c r="G131" s="27">
        <v>2</v>
      </c>
      <c r="H131" s="44">
        <v>156.43</v>
      </c>
      <c r="I131" s="44">
        <f t="shared" si="4"/>
        <v>0.23013488461292589</v>
      </c>
      <c r="L131" s="208"/>
    </row>
    <row r="132" spans="2:12" x14ac:dyDescent="0.3">
      <c r="B132" s="27"/>
      <c r="C132" s="27">
        <v>126</v>
      </c>
      <c r="D132" s="27" t="s">
        <v>500</v>
      </c>
      <c r="E132" s="109">
        <v>19.5</v>
      </c>
      <c r="F132" s="27"/>
      <c r="G132" s="27">
        <v>1</v>
      </c>
      <c r="H132" s="44">
        <v>156.43</v>
      </c>
      <c r="I132" s="44">
        <f t="shared" si="4"/>
        <v>0.12465639583200153</v>
      </c>
      <c r="L132" s="208"/>
    </row>
    <row r="133" spans="2:12" x14ac:dyDescent="0.3">
      <c r="B133" s="27"/>
      <c r="C133" s="27">
        <v>127</v>
      </c>
      <c r="D133" s="27" t="s">
        <v>71</v>
      </c>
      <c r="E133" s="109">
        <v>29</v>
      </c>
      <c r="F133" s="27"/>
      <c r="G133" s="27">
        <v>2</v>
      </c>
      <c r="H133" s="44">
        <v>260.70999999999998</v>
      </c>
      <c r="I133" s="44">
        <f t="shared" si="4"/>
        <v>0.22246941045606231</v>
      </c>
      <c r="L133" s="208"/>
    </row>
    <row r="134" spans="2:12" x14ac:dyDescent="0.3">
      <c r="B134" s="27"/>
      <c r="C134" s="27">
        <v>128</v>
      </c>
      <c r="D134" s="27" t="s">
        <v>1115</v>
      </c>
      <c r="E134" s="109">
        <v>15</v>
      </c>
      <c r="F134" s="27"/>
      <c r="G134" s="27">
        <v>2</v>
      </c>
      <c r="H134" s="44">
        <v>260.70999999999998</v>
      </c>
      <c r="I134" s="44">
        <f t="shared" si="4"/>
        <v>0.11507038471865291</v>
      </c>
      <c r="L134" s="208"/>
    </row>
    <row r="135" spans="2:12" x14ac:dyDescent="0.3">
      <c r="B135" s="27"/>
      <c r="C135" s="27">
        <v>129</v>
      </c>
      <c r="D135" s="27" t="s">
        <v>1116</v>
      </c>
      <c r="E135" s="109">
        <v>9</v>
      </c>
      <c r="F135" s="27">
        <v>2</v>
      </c>
      <c r="G135" s="27">
        <v>1</v>
      </c>
      <c r="H135" s="44">
        <v>260.70999999999998</v>
      </c>
      <c r="I135" s="44">
        <f t="shared" si="4"/>
        <v>3.4521115415595875E-2</v>
      </c>
      <c r="L135" s="208"/>
    </row>
    <row r="136" spans="2:12" x14ac:dyDescent="0.3">
      <c r="B136" s="27"/>
      <c r="C136" s="27">
        <v>130</v>
      </c>
      <c r="D136" s="27" t="s">
        <v>76</v>
      </c>
      <c r="E136" s="109">
        <v>89</v>
      </c>
      <c r="F136" s="27"/>
      <c r="G136" s="27">
        <v>1</v>
      </c>
      <c r="H136" s="44">
        <v>156.43</v>
      </c>
      <c r="I136" s="44">
        <f t="shared" si="4"/>
        <v>0.56894457584862235</v>
      </c>
      <c r="L136" s="208"/>
    </row>
    <row r="137" spans="2:12" x14ac:dyDescent="0.3">
      <c r="B137" s="27"/>
      <c r="C137" s="27">
        <v>131</v>
      </c>
      <c r="D137" s="27" t="s">
        <v>85</v>
      </c>
      <c r="E137" s="109">
        <v>19.5</v>
      </c>
      <c r="F137" s="27"/>
      <c r="G137" s="27">
        <v>1</v>
      </c>
      <c r="H137" s="44">
        <v>260.70999999999998</v>
      </c>
      <c r="I137" s="44">
        <f t="shared" si="4"/>
        <v>7.4795750067124397E-2</v>
      </c>
      <c r="L137" s="208"/>
    </row>
    <row r="138" spans="2:12" x14ac:dyDescent="0.3">
      <c r="B138" s="27"/>
      <c r="C138" s="27">
        <v>132</v>
      </c>
      <c r="D138" s="27" t="s">
        <v>82</v>
      </c>
      <c r="E138" s="109">
        <v>18.97</v>
      </c>
      <c r="F138" s="27"/>
      <c r="G138" s="27">
        <v>1</v>
      </c>
      <c r="H138" s="44">
        <v>104.285714</v>
      </c>
      <c r="I138" s="44">
        <f t="shared" si="4"/>
        <v>0.1819041100874085</v>
      </c>
      <c r="L138" s="208"/>
    </row>
    <row r="139" spans="2:12" x14ac:dyDescent="0.3">
      <c r="B139" s="27"/>
      <c r="C139" s="27">
        <v>133</v>
      </c>
      <c r="D139" s="27" t="s">
        <v>84</v>
      </c>
      <c r="E139" s="109">
        <v>7</v>
      </c>
      <c r="F139" s="27"/>
      <c r="G139" s="27">
        <v>1</v>
      </c>
      <c r="H139" s="44">
        <v>104.285714</v>
      </c>
      <c r="I139" s="44">
        <f t="shared" si="4"/>
        <v>6.7123287855132302E-2</v>
      </c>
      <c r="L139" s="208"/>
    </row>
    <row r="140" spans="2:12" x14ac:dyDescent="0.3">
      <c r="B140" s="27"/>
      <c r="C140" s="27">
        <v>134</v>
      </c>
      <c r="D140" s="27" t="s">
        <v>1117</v>
      </c>
      <c r="E140" s="109">
        <v>12</v>
      </c>
      <c r="F140" s="27"/>
      <c r="G140" s="27">
        <v>1</v>
      </c>
      <c r="H140" s="44">
        <v>104.285714</v>
      </c>
      <c r="I140" s="44">
        <f t="shared" si="4"/>
        <v>0.11506849346594109</v>
      </c>
      <c r="L140" s="208"/>
    </row>
    <row r="141" spans="2:12" x14ac:dyDescent="0.3">
      <c r="B141" s="27"/>
      <c r="C141" s="27">
        <v>135</v>
      </c>
      <c r="D141" s="27" t="s">
        <v>1118</v>
      </c>
      <c r="E141" s="109">
        <v>66.67</v>
      </c>
      <c r="F141" s="27"/>
      <c r="G141" s="27">
        <v>1</v>
      </c>
      <c r="H141" s="44">
        <v>260.70999999999998</v>
      </c>
      <c r="I141" s="44">
        <f t="shared" si="4"/>
        <v>0.255724751639753</v>
      </c>
      <c r="L141" s="208"/>
    </row>
    <row r="142" spans="2:12" x14ac:dyDescent="0.3">
      <c r="B142" s="27"/>
      <c r="C142" s="27">
        <v>136</v>
      </c>
      <c r="D142" s="27" t="s">
        <v>1119</v>
      </c>
      <c r="E142" s="109">
        <v>45</v>
      </c>
      <c r="F142" s="27"/>
      <c r="G142" s="27">
        <v>1</v>
      </c>
      <c r="H142" s="44">
        <v>156.43</v>
      </c>
      <c r="I142" s="44">
        <f t="shared" si="4"/>
        <v>0.28766860576615738</v>
      </c>
      <c r="L142" s="208"/>
    </row>
    <row r="143" spans="2:12" x14ac:dyDescent="0.3">
      <c r="B143" s="27"/>
      <c r="C143" s="27">
        <v>137</v>
      </c>
      <c r="D143" s="27" t="s">
        <v>1120</v>
      </c>
      <c r="E143" s="109">
        <v>24</v>
      </c>
      <c r="F143" s="27"/>
      <c r="G143" s="27">
        <v>1</v>
      </c>
      <c r="H143" s="44">
        <v>156.43</v>
      </c>
      <c r="I143" s="44">
        <f t="shared" si="4"/>
        <v>0.15342325640861726</v>
      </c>
      <c r="L143" s="208"/>
    </row>
    <row r="144" spans="2:12" x14ac:dyDescent="0.3">
      <c r="B144" s="27"/>
      <c r="C144" s="27">
        <v>138</v>
      </c>
      <c r="D144" s="27" t="s">
        <v>86</v>
      </c>
      <c r="E144" s="109">
        <v>9</v>
      </c>
      <c r="F144" s="27"/>
      <c r="G144" s="27">
        <v>1</v>
      </c>
      <c r="H144" s="44">
        <v>104.29</v>
      </c>
      <c r="I144" s="44">
        <f t="shared" si="4"/>
        <v>8.6297823377121483E-2</v>
      </c>
      <c r="L144" s="208"/>
    </row>
    <row r="145" spans="2:12" x14ac:dyDescent="0.3">
      <c r="B145" s="27"/>
      <c r="C145" s="27">
        <v>139</v>
      </c>
      <c r="D145" s="27" t="s">
        <v>67</v>
      </c>
      <c r="E145" s="109">
        <v>20</v>
      </c>
      <c r="F145" s="27"/>
      <c r="G145" s="27">
        <v>1</v>
      </c>
      <c r="H145" s="44">
        <v>104.29</v>
      </c>
      <c r="I145" s="44">
        <f t="shared" si="4"/>
        <v>0.19177294083804775</v>
      </c>
      <c r="L145" s="208"/>
    </row>
    <row r="146" spans="2:12" x14ac:dyDescent="0.3">
      <c r="B146" s="27"/>
      <c r="C146" s="27">
        <v>140</v>
      </c>
      <c r="D146" s="27" t="s">
        <v>80</v>
      </c>
      <c r="E146" s="109">
        <v>3.99</v>
      </c>
      <c r="F146" s="27">
        <v>1</v>
      </c>
      <c r="G146" s="27">
        <v>1</v>
      </c>
      <c r="H146" s="44">
        <v>52.14</v>
      </c>
      <c r="I146" s="44">
        <f t="shared" si="4"/>
        <v>7.652474108170311E-2</v>
      </c>
      <c r="L146" s="208"/>
    </row>
    <row r="147" spans="2:12" x14ac:dyDescent="0.3">
      <c r="B147" s="27"/>
      <c r="C147" s="27">
        <v>141</v>
      </c>
      <c r="D147" s="27" t="s">
        <v>1803</v>
      </c>
      <c r="E147" s="109">
        <v>11</v>
      </c>
      <c r="F147" s="27">
        <v>1</v>
      </c>
      <c r="G147" s="27">
        <v>1</v>
      </c>
      <c r="H147" s="44">
        <v>26.071428569999998</v>
      </c>
      <c r="I147" s="44">
        <f t="shared" si="4"/>
        <v>0.42191780824229691</v>
      </c>
      <c r="L147" s="208"/>
    </row>
    <row r="148" spans="2:12" x14ac:dyDescent="0.3">
      <c r="B148" s="27"/>
      <c r="C148" s="27">
        <v>142</v>
      </c>
      <c r="D148" s="27" t="s">
        <v>1123</v>
      </c>
      <c r="E148" s="109">
        <v>11.24</v>
      </c>
      <c r="F148" s="27">
        <v>1</v>
      </c>
      <c r="G148" s="27">
        <v>1</v>
      </c>
      <c r="H148" s="44">
        <v>52.142857139999997</v>
      </c>
      <c r="I148" s="44">
        <f t="shared" si="4"/>
        <v>0.21556164384742804</v>
      </c>
      <c r="L148" s="208"/>
    </row>
    <row r="149" spans="2:12" x14ac:dyDescent="0.3">
      <c r="B149" s="27"/>
      <c r="C149" s="27">
        <v>143</v>
      </c>
      <c r="D149" s="27" t="s">
        <v>1804</v>
      </c>
      <c r="E149" s="109">
        <v>17.989999999999998</v>
      </c>
      <c r="F149" s="27">
        <v>1</v>
      </c>
      <c r="G149" s="27">
        <v>1</v>
      </c>
      <c r="H149" s="44">
        <v>260.7142857</v>
      </c>
      <c r="I149" s="44">
        <f t="shared" si="4"/>
        <v>6.900273972980836E-2</v>
      </c>
      <c r="L149" s="208"/>
    </row>
    <row r="150" spans="2:12" x14ac:dyDescent="0.3">
      <c r="B150" s="27"/>
      <c r="C150" s="27">
        <v>144</v>
      </c>
      <c r="D150" s="27" t="s">
        <v>78</v>
      </c>
      <c r="E150" s="109">
        <v>35</v>
      </c>
      <c r="F150" s="27">
        <v>1</v>
      </c>
      <c r="G150" s="27">
        <v>1</v>
      </c>
      <c r="H150" s="44">
        <v>26.07</v>
      </c>
      <c r="I150" s="44">
        <f t="shared" si="4"/>
        <v>1.3425393172228615</v>
      </c>
      <c r="L150" s="208"/>
    </row>
    <row r="151" spans="2:12" x14ac:dyDescent="0.3">
      <c r="B151" s="27"/>
      <c r="C151" s="27">
        <v>145</v>
      </c>
      <c r="D151" s="27" t="s">
        <v>79</v>
      </c>
      <c r="E151" s="109">
        <v>15.99</v>
      </c>
      <c r="F151" s="27">
        <v>1</v>
      </c>
      <c r="G151" s="27">
        <v>1</v>
      </c>
      <c r="H151" s="44">
        <v>52.14</v>
      </c>
      <c r="I151" s="44">
        <f t="shared" si="4"/>
        <v>0.30667433831990792</v>
      </c>
      <c r="L151" s="208"/>
    </row>
    <row r="152" spans="2:12" x14ac:dyDescent="0.3">
      <c r="B152" s="27"/>
      <c r="C152" s="27">
        <v>146</v>
      </c>
      <c r="D152" s="27" t="s">
        <v>1124</v>
      </c>
      <c r="E152" s="109">
        <v>11.99</v>
      </c>
      <c r="F152" s="27">
        <v>1</v>
      </c>
      <c r="G152" s="27">
        <v>1</v>
      </c>
      <c r="H152" s="44">
        <v>260.70999999999998</v>
      </c>
      <c r="I152" s="44">
        <f t="shared" si="4"/>
        <v>4.5989797092554949E-2</v>
      </c>
      <c r="L152" s="208"/>
    </row>
    <row r="153" spans="2:12" x14ac:dyDescent="0.3">
      <c r="B153" s="27"/>
      <c r="C153" s="27">
        <v>147</v>
      </c>
      <c r="D153" s="27" t="s">
        <v>1805</v>
      </c>
      <c r="E153" s="109">
        <v>49.99</v>
      </c>
      <c r="F153" s="27">
        <v>1</v>
      </c>
      <c r="G153" s="27">
        <v>1</v>
      </c>
      <c r="H153" s="44">
        <v>260.70999999999998</v>
      </c>
      <c r="I153" s="44">
        <f t="shared" si="4"/>
        <v>0.19174561773618198</v>
      </c>
      <c r="L153" s="208"/>
    </row>
    <row r="154" spans="2:12" x14ac:dyDescent="0.3">
      <c r="B154" s="27"/>
      <c r="C154" s="27">
        <v>148</v>
      </c>
      <c r="D154" s="27" t="s">
        <v>305</v>
      </c>
      <c r="E154" s="109">
        <v>3.99</v>
      </c>
      <c r="F154" s="27">
        <v>1</v>
      </c>
      <c r="G154" s="27">
        <v>1</v>
      </c>
      <c r="H154" s="44">
        <v>52.14</v>
      </c>
      <c r="I154" s="44">
        <f t="shared" si="4"/>
        <v>7.652474108170311E-2</v>
      </c>
      <c r="L154" s="208"/>
    </row>
    <row r="155" spans="2:12" x14ac:dyDescent="0.3">
      <c r="B155" s="27"/>
      <c r="C155" s="27">
        <v>149</v>
      </c>
      <c r="D155" s="27" t="s">
        <v>80</v>
      </c>
      <c r="E155" s="109">
        <v>3.99</v>
      </c>
      <c r="F155" s="27"/>
      <c r="G155" s="27">
        <v>1</v>
      </c>
      <c r="H155" s="44">
        <v>104.29</v>
      </c>
      <c r="I155" s="44">
        <f t="shared" si="4"/>
        <v>3.8258701697190527E-2</v>
      </c>
      <c r="L155" s="208"/>
    </row>
    <row r="156" spans="2:12" x14ac:dyDescent="0.3">
      <c r="B156" s="27"/>
      <c r="C156" s="27">
        <v>150</v>
      </c>
      <c r="D156" s="27" t="s">
        <v>1122</v>
      </c>
      <c r="E156" s="109">
        <v>38</v>
      </c>
      <c r="F156" s="27"/>
      <c r="G156" s="27">
        <v>1</v>
      </c>
      <c r="H156" s="44">
        <v>52.14</v>
      </c>
      <c r="I156" s="44">
        <f t="shared" si="4"/>
        <v>0.72880705792098199</v>
      </c>
      <c r="L156" s="208"/>
    </row>
    <row r="157" spans="2:12" x14ac:dyDescent="0.3">
      <c r="B157" s="27"/>
      <c r="C157" s="27">
        <v>151</v>
      </c>
      <c r="D157" s="27" t="s">
        <v>1123</v>
      </c>
      <c r="E157" s="109">
        <v>16</v>
      </c>
      <c r="F157" s="27"/>
      <c r="G157" s="27">
        <v>1</v>
      </c>
      <c r="H157" s="44">
        <v>52.14</v>
      </c>
      <c r="I157" s="44">
        <f t="shared" si="4"/>
        <v>0.30686612965093979</v>
      </c>
      <c r="L157" s="208"/>
    </row>
    <row r="158" spans="2:12" x14ac:dyDescent="0.3">
      <c r="B158" s="27"/>
      <c r="C158" s="27">
        <v>152</v>
      </c>
      <c r="D158" s="27" t="s">
        <v>78</v>
      </c>
      <c r="E158" s="109">
        <v>45</v>
      </c>
      <c r="F158" s="27"/>
      <c r="G158" s="27">
        <v>1</v>
      </c>
      <c r="H158" s="44">
        <v>52.14</v>
      </c>
      <c r="I158" s="44">
        <f t="shared" si="4"/>
        <v>0.86306098964326816</v>
      </c>
      <c r="L158" s="208"/>
    </row>
    <row r="159" spans="2:12" x14ac:dyDescent="0.3">
      <c r="B159" s="27"/>
      <c r="C159" s="27">
        <v>153</v>
      </c>
      <c r="D159" s="27" t="s">
        <v>306</v>
      </c>
      <c r="E159" s="109">
        <v>19.989999999999998</v>
      </c>
      <c r="F159" s="27"/>
      <c r="G159" s="27">
        <v>1</v>
      </c>
      <c r="H159" s="44">
        <v>260.70999999999998</v>
      </c>
      <c r="I159" s="44">
        <f t="shared" si="4"/>
        <v>7.6675233017529057E-2</v>
      </c>
      <c r="L159" s="208"/>
    </row>
    <row r="160" spans="2:12" x14ac:dyDescent="0.3">
      <c r="B160" s="27"/>
      <c r="C160" s="27">
        <v>154</v>
      </c>
      <c r="D160" s="27" t="s">
        <v>1124</v>
      </c>
      <c r="E160" s="109">
        <v>11.99</v>
      </c>
      <c r="F160" s="27"/>
      <c r="G160" s="27">
        <v>1</v>
      </c>
      <c r="H160" s="44">
        <v>260.70999999999998</v>
      </c>
      <c r="I160" s="44">
        <f t="shared" si="4"/>
        <v>4.5989797092554949E-2</v>
      </c>
      <c r="L160" s="208"/>
    </row>
    <row r="161" spans="2:12" x14ac:dyDescent="0.3">
      <c r="B161" s="27"/>
      <c r="C161" s="27"/>
      <c r="D161" s="27"/>
      <c r="E161" s="109"/>
      <c r="F161" s="27"/>
      <c r="G161" s="27"/>
      <c r="H161" s="44"/>
      <c r="I161" s="44"/>
      <c r="J161" s="57" t="s">
        <v>10</v>
      </c>
      <c r="K161" s="132">
        <f>SUM(I86:I160)</f>
        <v>27.430011615856799</v>
      </c>
      <c r="L161" s="208">
        <f>COUNT(I86:I160)</f>
        <v>75</v>
      </c>
    </row>
    <row r="162" spans="2:12" x14ac:dyDescent="0.3">
      <c r="B162" s="40" t="s">
        <v>244</v>
      </c>
      <c r="C162" s="27"/>
      <c r="D162" s="27"/>
      <c r="E162" s="109"/>
      <c r="F162" s="27"/>
      <c r="G162" s="27"/>
      <c r="H162" s="44"/>
      <c r="I162" s="44"/>
    </row>
    <row r="163" spans="2:12" x14ac:dyDescent="0.3">
      <c r="B163" s="27"/>
      <c r="C163" s="27">
        <v>168</v>
      </c>
      <c r="D163" s="27" t="s">
        <v>87</v>
      </c>
      <c r="E163" s="109">
        <f>'Private Rental'!C26</f>
        <v>179.58333333333334</v>
      </c>
      <c r="F163" s="27"/>
      <c r="G163" s="27">
        <v>1</v>
      </c>
      <c r="H163" s="44">
        <v>1</v>
      </c>
      <c r="I163" s="44">
        <f t="shared" ref="I163:I168" si="5">+(E163*G163)/H163</f>
        <v>179.58333333333334</v>
      </c>
    </row>
    <row r="164" spans="2:12" x14ac:dyDescent="0.3">
      <c r="B164" s="27"/>
      <c r="C164" s="27">
        <v>169</v>
      </c>
      <c r="D164" s="50" t="s">
        <v>88</v>
      </c>
      <c r="E164" s="113">
        <v>6.8992800000000001</v>
      </c>
      <c r="F164" s="27"/>
      <c r="G164" s="27">
        <v>1</v>
      </c>
      <c r="H164" s="44">
        <v>52.142857100000001</v>
      </c>
      <c r="I164" s="44">
        <f t="shared" si="5"/>
        <v>0.13231495901286161</v>
      </c>
    </row>
    <row r="165" spans="2:12" x14ac:dyDescent="0.3">
      <c r="B165" s="27"/>
      <c r="C165" s="27">
        <v>170</v>
      </c>
      <c r="D165" s="50" t="s">
        <v>444</v>
      </c>
      <c r="E165" s="113">
        <v>8.4981299999999997</v>
      </c>
      <c r="F165" s="27"/>
      <c r="G165" s="27">
        <v>1</v>
      </c>
      <c r="H165" s="44">
        <v>1</v>
      </c>
      <c r="I165" s="44">
        <f t="shared" si="5"/>
        <v>8.4981299999999997</v>
      </c>
    </row>
    <row r="166" spans="2:12" x14ac:dyDescent="0.3">
      <c r="B166" s="27"/>
      <c r="C166" s="27">
        <v>171</v>
      </c>
      <c r="D166" s="27" t="s">
        <v>89</v>
      </c>
      <c r="E166" s="108">
        <v>1.72</v>
      </c>
      <c r="F166" s="27"/>
      <c r="G166" s="27">
        <v>1</v>
      </c>
      <c r="H166" s="44">
        <v>52.142857100000001</v>
      </c>
      <c r="I166" s="44">
        <f t="shared" si="5"/>
        <v>3.2986301396975039E-2</v>
      </c>
    </row>
    <row r="167" spans="2:12" x14ac:dyDescent="0.3">
      <c r="B167" s="27"/>
      <c r="C167" s="27">
        <v>172</v>
      </c>
      <c r="D167" s="27" t="s">
        <v>267</v>
      </c>
      <c r="E167" s="113">
        <v>16.589280000000002</v>
      </c>
      <c r="F167" s="27"/>
      <c r="G167" s="27">
        <v>1</v>
      </c>
      <c r="H167" s="44">
        <v>52.142857100000001</v>
      </c>
      <c r="I167" s="44">
        <f t="shared" si="5"/>
        <v>0.31815057560395943</v>
      </c>
    </row>
    <row r="168" spans="2:12" ht="13.5" customHeight="1" x14ac:dyDescent="0.3">
      <c r="B168" s="27"/>
      <c r="C168" s="27">
        <v>173</v>
      </c>
      <c r="D168" s="27" t="s">
        <v>268</v>
      </c>
      <c r="E168" s="113">
        <v>145.35</v>
      </c>
      <c r="F168" s="27"/>
      <c r="G168" s="27">
        <v>1</v>
      </c>
      <c r="H168" s="44">
        <v>52.142857100000001</v>
      </c>
      <c r="I168" s="44">
        <f t="shared" si="5"/>
        <v>2.7875342488664665</v>
      </c>
      <c r="J168" s="57" t="s">
        <v>11</v>
      </c>
      <c r="K168" s="132">
        <f>SUM(I163:I168)</f>
        <v>191.35244941821364</v>
      </c>
      <c r="L168" s="66">
        <f>COUNT(I163:I168)</f>
        <v>6</v>
      </c>
    </row>
    <row r="169" spans="2:12" x14ac:dyDescent="0.3">
      <c r="B169" s="40" t="s">
        <v>245</v>
      </c>
      <c r="C169" s="27"/>
      <c r="D169" s="27"/>
      <c r="E169" s="109"/>
      <c r="F169" s="27"/>
      <c r="G169" s="27"/>
      <c r="H169" s="44"/>
      <c r="I169" s="44"/>
    </row>
    <row r="170" spans="2:12" x14ac:dyDescent="0.3">
      <c r="B170" s="27"/>
      <c r="C170" s="27">
        <v>161</v>
      </c>
      <c r="D170" s="27" t="s">
        <v>6905</v>
      </c>
      <c r="E170" s="109">
        <v>5</v>
      </c>
      <c r="F170" s="27"/>
      <c r="G170" s="27">
        <v>1</v>
      </c>
      <c r="H170" s="44">
        <v>521.42857140000001</v>
      </c>
      <c r="I170" s="44">
        <f t="shared" ref="I170:I233" si="6">+(E170*G170)/H170</f>
        <v>9.5890410964158384E-3</v>
      </c>
    </row>
    <row r="171" spans="2:12" x14ac:dyDescent="0.3">
      <c r="B171" s="27"/>
      <c r="C171" s="27">
        <v>162</v>
      </c>
      <c r="D171" s="27" t="s">
        <v>6919</v>
      </c>
      <c r="E171" s="109">
        <v>6.5</v>
      </c>
      <c r="F171" s="27"/>
      <c r="G171" s="27">
        <v>1</v>
      </c>
      <c r="H171" s="44">
        <v>521.42857140000001</v>
      </c>
      <c r="I171" s="44">
        <f t="shared" si="6"/>
        <v>1.2465753425340589E-2</v>
      </c>
    </row>
    <row r="172" spans="2:12" x14ac:dyDescent="0.3">
      <c r="B172" s="27"/>
      <c r="C172" s="27">
        <v>163</v>
      </c>
      <c r="D172" s="27" t="s">
        <v>1188</v>
      </c>
      <c r="E172" s="109">
        <v>16</v>
      </c>
      <c r="F172" s="27"/>
      <c r="G172" s="27">
        <v>1</v>
      </c>
      <c r="H172" s="44">
        <v>260.70999999999998</v>
      </c>
      <c r="I172" s="44">
        <f t="shared" si="6"/>
        <v>6.1370871849948223E-2</v>
      </c>
    </row>
    <row r="173" spans="2:12" x14ac:dyDescent="0.3">
      <c r="B173" s="27"/>
      <c r="C173" s="27">
        <v>164</v>
      </c>
      <c r="D173" s="27" t="s">
        <v>178</v>
      </c>
      <c r="E173" s="109">
        <v>5</v>
      </c>
      <c r="F173" s="27">
        <v>6</v>
      </c>
      <c r="G173" s="27">
        <v>1</v>
      </c>
      <c r="H173" s="44">
        <v>521.42999999999995</v>
      </c>
      <c r="I173" s="44">
        <f t="shared" si="6"/>
        <v>9.5890148246169198E-3</v>
      </c>
    </row>
    <row r="174" spans="2:12" x14ac:dyDescent="0.3">
      <c r="B174" s="27"/>
      <c r="C174" s="27">
        <v>165</v>
      </c>
      <c r="D174" s="27" t="s">
        <v>6905</v>
      </c>
      <c r="E174" s="109">
        <v>5</v>
      </c>
      <c r="F174" s="27">
        <v>1</v>
      </c>
      <c r="G174" s="27">
        <v>1</v>
      </c>
      <c r="H174" s="44">
        <v>521.42857140000001</v>
      </c>
      <c r="I174" s="44">
        <f t="shared" si="6"/>
        <v>9.5890410964158384E-3</v>
      </c>
    </row>
    <row r="175" spans="2:12" x14ac:dyDescent="0.3">
      <c r="B175" s="27"/>
      <c r="C175" s="27">
        <v>166</v>
      </c>
      <c r="D175" s="27" t="s">
        <v>6919</v>
      </c>
      <c r="E175" s="109">
        <v>6.5</v>
      </c>
      <c r="F175" s="27">
        <v>1</v>
      </c>
      <c r="G175" s="27">
        <v>3</v>
      </c>
      <c r="H175" s="44">
        <v>521.42857140000001</v>
      </c>
      <c r="I175" s="44">
        <f t="shared" si="6"/>
        <v>3.739726027602177E-2</v>
      </c>
    </row>
    <row r="176" spans="2:12" x14ac:dyDescent="0.3">
      <c r="B176" s="27"/>
      <c r="C176" s="27">
        <v>167</v>
      </c>
      <c r="D176" s="27" t="s">
        <v>6931</v>
      </c>
      <c r="E176" s="109">
        <v>15</v>
      </c>
      <c r="F176" s="27"/>
      <c r="G176" s="27">
        <v>1</v>
      </c>
      <c r="H176" s="44">
        <v>521.42857140000001</v>
      </c>
      <c r="I176" s="44">
        <f t="shared" si="6"/>
        <v>2.8767123289247513E-2</v>
      </c>
    </row>
    <row r="177" spans="2:9" x14ac:dyDescent="0.3">
      <c r="B177" s="27"/>
      <c r="C177" s="27">
        <v>168</v>
      </c>
      <c r="D177" s="27" t="s">
        <v>6932</v>
      </c>
      <c r="E177" s="109">
        <v>15</v>
      </c>
      <c r="F177" s="27"/>
      <c r="G177" s="27">
        <v>1</v>
      </c>
      <c r="H177" s="44">
        <v>1042.857143</v>
      </c>
      <c r="I177" s="44">
        <f t="shared" si="6"/>
        <v>1.4383561641865265E-2</v>
      </c>
    </row>
    <row r="178" spans="2:9" x14ac:dyDescent="0.3">
      <c r="B178" s="27"/>
      <c r="C178" s="27">
        <v>169</v>
      </c>
      <c r="D178" s="27" t="s">
        <v>1190</v>
      </c>
      <c r="E178" s="109">
        <v>8</v>
      </c>
      <c r="F178" s="27"/>
      <c r="G178" s="27">
        <v>2</v>
      </c>
      <c r="H178" s="44">
        <v>521.42857140000001</v>
      </c>
      <c r="I178" s="44">
        <f t="shared" si="6"/>
        <v>3.0684931508530681E-2</v>
      </c>
    </row>
    <row r="179" spans="2:9" x14ac:dyDescent="0.3">
      <c r="B179" s="27"/>
      <c r="C179" s="27">
        <v>170</v>
      </c>
      <c r="D179" s="27" t="s">
        <v>6933</v>
      </c>
      <c r="E179" s="109">
        <v>3</v>
      </c>
      <c r="F179" s="27"/>
      <c r="G179" s="27">
        <v>1</v>
      </c>
      <c r="H179" s="44">
        <v>521.42857140000001</v>
      </c>
      <c r="I179" s="44">
        <f t="shared" si="6"/>
        <v>5.7534246578495023E-3</v>
      </c>
    </row>
    <row r="180" spans="2:9" x14ac:dyDescent="0.3">
      <c r="B180" s="27"/>
      <c r="C180" s="27">
        <v>171</v>
      </c>
      <c r="D180" s="27" t="s">
        <v>2274</v>
      </c>
      <c r="E180" s="109">
        <v>192.88</v>
      </c>
      <c r="F180" s="27"/>
      <c r="G180" s="27">
        <v>2</v>
      </c>
      <c r="H180" s="44">
        <v>521.42857140000001</v>
      </c>
      <c r="I180" s="44">
        <f t="shared" si="6"/>
        <v>0.7398136986706747</v>
      </c>
    </row>
    <row r="181" spans="2:9" x14ac:dyDescent="0.3">
      <c r="B181" s="27"/>
      <c r="C181" s="27">
        <v>172</v>
      </c>
      <c r="D181" s="27" t="s">
        <v>99</v>
      </c>
      <c r="E181" s="109">
        <v>250</v>
      </c>
      <c r="F181" s="27"/>
      <c r="G181" s="27">
        <v>1</v>
      </c>
      <c r="H181" s="44">
        <v>521.42857140000001</v>
      </c>
      <c r="I181" s="44">
        <f t="shared" si="6"/>
        <v>0.4794520548207919</v>
      </c>
    </row>
    <row r="182" spans="2:9" x14ac:dyDescent="0.3">
      <c r="B182" s="27"/>
      <c r="C182" s="27">
        <v>173</v>
      </c>
      <c r="D182" s="27" t="s">
        <v>100</v>
      </c>
      <c r="E182" s="109">
        <v>110</v>
      </c>
      <c r="F182" s="27"/>
      <c r="G182" s="27">
        <v>1</v>
      </c>
      <c r="H182" s="44">
        <v>521.42857140000001</v>
      </c>
      <c r="I182" s="44">
        <f t="shared" si="6"/>
        <v>0.21095890412114843</v>
      </c>
    </row>
    <row r="183" spans="2:9" x14ac:dyDescent="0.3">
      <c r="B183" s="27"/>
      <c r="C183" s="27">
        <v>174</v>
      </c>
      <c r="D183" s="27" t="s">
        <v>406</v>
      </c>
      <c r="E183" s="109">
        <v>97</v>
      </c>
      <c r="F183" s="27"/>
      <c r="G183" s="27">
        <v>1</v>
      </c>
      <c r="H183" s="44">
        <v>521.42857140000001</v>
      </c>
      <c r="I183" s="44">
        <f t="shared" si="6"/>
        <v>0.18602739727046724</v>
      </c>
    </row>
    <row r="184" spans="2:9" x14ac:dyDescent="0.3">
      <c r="B184" s="27"/>
      <c r="C184" s="27">
        <v>175</v>
      </c>
      <c r="D184" s="27" t="s">
        <v>1192</v>
      </c>
      <c r="E184" s="109">
        <v>18</v>
      </c>
      <c r="F184" s="27"/>
      <c r="G184" s="27">
        <v>1</v>
      </c>
      <c r="H184" s="44">
        <v>521.42999999999995</v>
      </c>
      <c r="I184" s="44">
        <f t="shared" si="6"/>
        <v>3.4520453368620911E-2</v>
      </c>
    </row>
    <row r="185" spans="2:9" x14ac:dyDescent="0.3">
      <c r="B185" s="27"/>
      <c r="C185" s="27">
        <v>176</v>
      </c>
      <c r="D185" s="27" t="s">
        <v>102</v>
      </c>
      <c r="E185" s="109">
        <v>50</v>
      </c>
      <c r="F185" s="27"/>
      <c r="G185" s="27">
        <v>1</v>
      </c>
      <c r="H185" s="44">
        <v>52.14</v>
      </c>
      <c r="I185" s="44">
        <f t="shared" si="6"/>
        <v>0.95895665515918682</v>
      </c>
    </row>
    <row r="186" spans="2:9" x14ac:dyDescent="0.3">
      <c r="B186" s="27"/>
      <c r="C186" s="27">
        <v>177</v>
      </c>
      <c r="D186" s="27" t="s">
        <v>103</v>
      </c>
      <c r="E186" s="109">
        <v>6</v>
      </c>
      <c r="F186" s="27">
        <v>1</v>
      </c>
      <c r="G186" s="27">
        <v>4</v>
      </c>
      <c r="H186" s="44">
        <v>208.57</v>
      </c>
      <c r="I186" s="44">
        <f t="shared" si="6"/>
        <v>0.11506928129644724</v>
      </c>
    </row>
    <row r="187" spans="2:9" x14ac:dyDescent="0.3">
      <c r="B187" s="27"/>
      <c r="C187" s="27">
        <v>178</v>
      </c>
      <c r="D187" s="27" t="s">
        <v>6905</v>
      </c>
      <c r="E187" s="109">
        <v>5</v>
      </c>
      <c r="F187" s="27">
        <v>1</v>
      </c>
      <c r="G187" s="27">
        <v>1</v>
      </c>
      <c r="H187" s="44">
        <v>521.42857140000001</v>
      </c>
      <c r="I187" s="44">
        <f t="shared" si="6"/>
        <v>9.5890410964158384E-3</v>
      </c>
    </row>
    <row r="188" spans="2:9" x14ac:dyDescent="0.3">
      <c r="B188" s="27"/>
      <c r="C188" s="27">
        <v>179</v>
      </c>
      <c r="D188" s="27" t="s">
        <v>6919</v>
      </c>
      <c r="E188" s="109">
        <v>6.5</v>
      </c>
      <c r="F188" s="27">
        <v>1</v>
      </c>
      <c r="G188" s="27">
        <v>1</v>
      </c>
      <c r="H188" s="44">
        <v>521.42857140000001</v>
      </c>
      <c r="I188" s="44">
        <f t="shared" si="6"/>
        <v>1.2465753425340589E-2</v>
      </c>
    </row>
    <row r="189" spans="2:9" x14ac:dyDescent="0.3">
      <c r="B189" s="27"/>
      <c r="C189" s="27">
        <v>180</v>
      </c>
      <c r="D189" s="27" t="s">
        <v>6931</v>
      </c>
      <c r="E189" s="109">
        <v>15</v>
      </c>
      <c r="F189" s="27"/>
      <c r="G189" s="27">
        <v>1</v>
      </c>
      <c r="H189" s="44">
        <v>521.42857140000001</v>
      </c>
      <c r="I189" s="44">
        <f t="shared" si="6"/>
        <v>2.8767123289247513E-2</v>
      </c>
    </row>
    <row r="190" spans="2:9" x14ac:dyDescent="0.3">
      <c r="B190" s="27"/>
      <c r="C190" s="27">
        <v>181</v>
      </c>
      <c r="D190" s="27" t="s">
        <v>6932</v>
      </c>
      <c r="E190" s="109">
        <v>15</v>
      </c>
      <c r="F190" s="27"/>
      <c r="G190" s="27">
        <v>1</v>
      </c>
      <c r="H190" s="44">
        <v>1042.857143</v>
      </c>
      <c r="I190" s="44">
        <f t="shared" si="6"/>
        <v>1.4383561641865265E-2</v>
      </c>
    </row>
    <row r="191" spans="2:9" x14ac:dyDescent="0.3">
      <c r="B191" s="27"/>
      <c r="C191" s="27">
        <v>182</v>
      </c>
      <c r="D191" s="27" t="s">
        <v>1190</v>
      </c>
      <c r="E191" s="109">
        <v>8</v>
      </c>
      <c r="F191" s="27"/>
      <c r="G191" s="27">
        <v>2</v>
      </c>
      <c r="H191" s="44">
        <v>104.2857143</v>
      </c>
      <c r="I191" s="44">
        <f t="shared" si="6"/>
        <v>0.15342465751322951</v>
      </c>
    </row>
    <row r="192" spans="2:9" x14ac:dyDescent="0.3">
      <c r="B192" s="27"/>
      <c r="C192" s="27">
        <v>183</v>
      </c>
      <c r="D192" s="27" t="s">
        <v>6933</v>
      </c>
      <c r="E192" s="109">
        <v>3</v>
      </c>
      <c r="F192" s="27"/>
      <c r="G192" s="27">
        <v>1</v>
      </c>
      <c r="H192" s="44">
        <v>521.42857140000001</v>
      </c>
      <c r="I192" s="44">
        <f t="shared" si="6"/>
        <v>5.7534246578495023E-3</v>
      </c>
    </row>
    <row r="193" spans="2:9" x14ac:dyDescent="0.3">
      <c r="B193" s="27"/>
      <c r="C193" s="27">
        <v>184</v>
      </c>
      <c r="D193" s="27" t="s">
        <v>104</v>
      </c>
      <c r="E193" s="109">
        <v>174.95</v>
      </c>
      <c r="F193" s="27"/>
      <c r="G193" s="27">
        <v>1</v>
      </c>
      <c r="H193" s="44">
        <v>521.42857140000001</v>
      </c>
      <c r="I193" s="44">
        <f t="shared" si="6"/>
        <v>0.33552054796359015</v>
      </c>
    </row>
    <row r="194" spans="2:9" x14ac:dyDescent="0.3">
      <c r="B194" s="27"/>
      <c r="C194" s="27">
        <v>185</v>
      </c>
      <c r="D194" s="27" t="s">
        <v>105</v>
      </c>
      <c r="E194" s="109">
        <v>9</v>
      </c>
      <c r="F194" s="27">
        <v>4</v>
      </c>
      <c r="G194" s="27">
        <v>1</v>
      </c>
      <c r="H194" s="44">
        <v>156.42857140000001</v>
      </c>
      <c r="I194" s="44">
        <f t="shared" si="6"/>
        <v>5.7534246585850997E-2</v>
      </c>
    </row>
    <row r="195" spans="2:9" x14ac:dyDescent="0.3">
      <c r="B195" s="27"/>
      <c r="C195" s="27">
        <v>186</v>
      </c>
      <c r="D195" s="27" t="s">
        <v>106</v>
      </c>
      <c r="E195" s="109">
        <v>2.99</v>
      </c>
      <c r="F195" s="27">
        <v>4</v>
      </c>
      <c r="G195" s="27"/>
      <c r="H195" s="44">
        <v>156.42857140000001</v>
      </c>
      <c r="I195" s="44">
        <f t="shared" si="6"/>
        <v>0</v>
      </c>
    </row>
    <row r="196" spans="2:9" x14ac:dyDescent="0.3">
      <c r="B196" s="27"/>
      <c r="C196" s="27">
        <v>187</v>
      </c>
      <c r="D196" s="27" t="s">
        <v>6919</v>
      </c>
      <c r="E196" s="109">
        <v>6.5</v>
      </c>
      <c r="F196" s="27">
        <v>1</v>
      </c>
      <c r="G196" s="27"/>
      <c r="H196" s="44">
        <v>521.42857140000001</v>
      </c>
      <c r="I196" s="44">
        <f t="shared" si="6"/>
        <v>0</v>
      </c>
    </row>
    <row r="197" spans="2:9" x14ac:dyDescent="0.3">
      <c r="B197" s="27"/>
      <c r="C197" s="27">
        <v>188</v>
      </c>
      <c r="D197" s="27" t="s">
        <v>317</v>
      </c>
      <c r="E197" s="109">
        <v>23.99</v>
      </c>
      <c r="F197" s="27">
        <v>1</v>
      </c>
      <c r="G197" s="27"/>
      <c r="H197" s="44">
        <v>260.7142857</v>
      </c>
      <c r="I197" s="44">
        <f t="shared" si="6"/>
        <v>0</v>
      </c>
    </row>
    <row r="198" spans="2:9" x14ac:dyDescent="0.3">
      <c r="B198" s="27"/>
      <c r="C198" s="27">
        <v>189</v>
      </c>
      <c r="D198" s="27" t="s">
        <v>107</v>
      </c>
      <c r="E198" s="109">
        <v>17</v>
      </c>
      <c r="F198" s="27">
        <v>12</v>
      </c>
      <c r="G198" s="27"/>
      <c r="H198" s="44">
        <v>260.7142857</v>
      </c>
      <c r="I198" s="44">
        <f t="shared" si="6"/>
        <v>0</v>
      </c>
    </row>
    <row r="199" spans="2:9" x14ac:dyDescent="0.3">
      <c r="B199" s="27"/>
      <c r="C199" s="27">
        <v>190</v>
      </c>
      <c r="D199" s="27" t="s">
        <v>108</v>
      </c>
      <c r="E199" s="109">
        <v>7.2</v>
      </c>
      <c r="F199" s="27">
        <v>1</v>
      </c>
      <c r="G199" s="27"/>
      <c r="H199" s="44">
        <v>260.7142857</v>
      </c>
      <c r="I199" s="44">
        <f t="shared" si="6"/>
        <v>0</v>
      </c>
    </row>
    <row r="200" spans="2:9" x14ac:dyDescent="0.3">
      <c r="B200" s="27"/>
      <c r="C200" s="27">
        <v>191</v>
      </c>
      <c r="D200" s="27" t="s">
        <v>109</v>
      </c>
      <c r="E200" s="109">
        <v>7</v>
      </c>
      <c r="F200" s="27">
        <v>16</v>
      </c>
      <c r="G200" s="27">
        <v>2</v>
      </c>
      <c r="H200" s="44">
        <v>521.42857140000001</v>
      </c>
      <c r="I200" s="44">
        <f t="shared" si="6"/>
        <v>2.6849315069964345E-2</v>
      </c>
    </row>
    <row r="201" spans="2:9" x14ac:dyDescent="0.3">
      <c r="B201" s="27"/>
      <c r="C201" s="27">
        <v>192</v>
      </c>
      <c r="D201" s="27" t="s">
        <v>318</v>
      </c>
      <c r="E201" s="109">
        <v>8</v>
      </c>
      <c r="F201" s="27">
        <v>2</v>
      </c>
      <c r="G201" s="27">
        <v>1</v>
      </c>
      <c r="H201" s="44">
        <v>521</v>
      </c>
      <c r="I201" s="44">
        <f t="shared" si="6"/>
        <v>1.5355086372360844E-2</v>
      </c>
    </row>
    <row r="202" spans="2:9" x14ac:dyDescent="0.3">
      <c r="B202" s="27"/>
      <c r="C202" s="27">
        <v>193</v>
      </c>
      <c r="D202" s="27" t="s">
        <v>110</v>
      </c>
      <c r="E202" s="109">
        <v>4</v>
      </c>
      <c r="F202" s="27">
        <v>4</v>
      </c>
      <c r="G202" s="27">
        <v>2</v>
      </c>
      <c r="H202" s="44">
        <v>156.42857140000001</v>
      </c>
      <c r="I202" s="44">
        <f t="shared" si="6"/>
        <v>5.1141552520756445E-2</v>
      </c>
    </row>
    <row r="203" spans="2:9" x14ac:dyDescent="0.3">
      <c r="B203" s="27"/>
      <c r="C203" s="27">
        <v>194</v>
      </c>
      <c r="D203" s="27" t="s">
        <v>111</v>
      </c>
      <c r="E203" s="109">
        <v>9</v>
      </c>
      <c r="F203" s="27">
        <v>4</v>
      </c>
      <c r="G203" s="27">
        <v>2</v>
      </c>
      <c r="H203" s="44">
        <v>156.42857140000001</v>
      </c>
      <c r="I203" s="44">
        <f t="shared" si="6"/>
        <v>0.11506849317170199</v>
      </c>
    </row>
    <row r="204" spans="2:9" x14ac:dyDescent="0.3">
      <c r="B204" s="27"/>
      <c r="C204" s="27">
        <v>195</v>
      </c>
      <c r="D204" s="27" t="s">
        <v>1238</v>
      </c>
      <c r="E204" s="109">
        <v>8</v>
      </c>
      <c r="F204" s="27">
        <v>4</v>
      </c>
      <c r="G204" s="27">
        <v>2</v>
      </c>
      <c r="H204" s="44">
        <v>156.42857140000001</v>
      </c>
      <c r="I204" s="44">
        <f t="shared" si="6"/>
        <v>0.10228310504151289</v>
      </c>
    </row>
    <row r="205" spans="2:9" x14ac:dyDescent="0.3">
      <c r="B205" s="27"/>
      <c r="C205" s="27">
        <v>196</v>
      </c>
      <c r="D205" s="27" t="s">
        <v>114</v>
      </c>
      <c r="E205" s="109">
        <v>0</v>
      </c>
      <c r="F205" s="27"/>
      <c r="G205" s="27"/>
      <c r="H205" s="44">
        <v>782.14</v>
      </c>
      <c r="I205" s="44">
        <f t="shared" si="6"/>
        <v>0</v>
      </c>
    </row>
    <row r="206" spans="2:9" x14ac:dyDescent="0.3">
      <c r="B206" s="27"/>
      <c r="C206" s="27">
        <v>197</v>
      </c>
      <c r="D206" s="27" t="s">
        <v>115</v>
      </c>
      <c r="E206" s="109">
        <v>0</v>
      </c>
      <c r="F206" s="27"/>
      <c r="G206" s="27"/>
      <c r="H206" s="44">
        <v>521.42999999999995</v>
      </c>
      <c r="I206" s="44">
        <f t="shared" si="6"/>
        <v>0</v>
      </c>
    </row>
    <row r="207" spans="2:9" x14ac:dyDescent="0.3">
      <c r="B207" s="27"/>
      <c r="C207" s="27">
        <v>198</v>
      </c>
      <c r="D207" s="27" t="s">
        <v>1239</v>
      </c>
      <c r="E207" s="109">
        <v>0</v>
      </c>
      <c r="F207" s="27"/>
      <c r="G207" s="27"/>
      <c r="H207" s="44">
        <v>260.70999999999998</v>
      </c>
      <c r="I207" s="44">
        <f t="shared" si="6"/>
        <v>0</v>
      </c>
    </row>
    <row r="208" spans="2:9" x14ac:dyDescent="0.3">
      <c r="B208" s="27"/>
      <c r="C208" s="27">
        <v>199</v>
      </c>
      <c r="D208" s="27" t="s">
        <v>113</v>
      </c>
      <c r="E208" s="109">
        <v>49.99</v>
      </c>
      <c r="F208" s="27">
        <v>1</v>
      </c>
      <c r="G208" s="27">
        <v>1</v>
      </c>
      <c r="H208" s="44">
        <v>260.70999999999998</v>
      </c>
      <c r="I208" s="44">
        <f t="shared" si="6"/>
        <v>0.19174561773618198</v>
      </c>
    </row>
    <row r="209" spans="2:9" x14ac:dyDescent="0.3">
      <c r="B209" s="27"/>
      <c r="C209" s="27">
        <v>200</v>
      </c>
      <c r="D209" s="27" t="s">
        <v>117</v>
      </c>
      <c r="E209" s="109">
        <v>7.29</v>
      </c>
      <c r="F209" s="27"/>
      <c r="G209" s="27">
        <v>1</v>
      </c>
      <c r="H209" s="44">
        <v>156.43</v>
      </c>
      <c r="I209" s="44">
        <f t="shared" si="6"/>
        <v>4.6602314134117494E-2</v>
      </c>
    </row>
    <row r="210" spans="2:9" x14ac:dyDescent="0.3">
      <c r="B210" s="27"/>
      <c r="C210" s="27">
        <v>201</v>
      </c>
      <c r="D210" s="27" t="s">
        <v>118</v>
      </c>
      <c r="E210" s="109">
        <v>9.99</v>
      </c>
      <c r="F210" s="27"/>
      <c r="G210" s="27">
        <v>1</v>
      </c>
      <c r="H210" s="44">
        <v>156.43</v>
      </c>
      <c r="I210" s="44">
        <f t="shared" si="6"/>
        <v>6.386243048008694E-2</v>
      </c>
    </row>
    <row r="211" spans="2:9" x14ac:dyDescent="0.3">
      <c r="B211" s="27"/>
      <c r="C211" s="27">
        <v>202</v>
      </c>
      <c r="D211" s="27" t="s">
        <v>1240</v>
      </c>
      <c r="E211" s="109">
        <v>32</v>
      </c>
      <c r="F211" s="27">
        <v>1</v>
      </c>
      <c r="G211" s="27">
        <v>1</v>
      </c>
      <c r="H211" s="44">
        <v>260.70999999999998</v>
      </c>
      <c r="I211" s="44">
        <f t="shared" si="6"/>
        <v>0.12274174369989645</v>
      </c>
    </row>
    <row r="212" spans="2:9" x14ac:dyDescent="0.3">
      <c r="B212" s="27"/>
      <c r="C212" s="27">
        <v>203</v>
      </c>
      <c r="D212" s="27" t="s">
        <v>119</v>
      </c>
      <c r="E212" s="109">
        <v>59</v>
      </c>
      <c r="F212" s="27">
        <v>3</v>
      </c>
      <c r="G212" s="27">
        <v>1</v>
      </c>
      <c r="H212" s="44">
        <v>260.70999999999998</v>
      </c>
      <c r="I212" s="44">
        <f t="shared" si="6"/>
        <v>0.22630508994668408</v>
      </c>
    </row>
    <row r="213" spans="2:9" x14ac:dyDescent="0.3">
      <c r="B213" s="27"/>
      <c r="C213" s="27">
        <v>204</v>
      </c>
      <c r="D213" s="27" t="s">
        <v>321</v>
      </c>
      <c r="E213" s="109">
        <v>0</v>
      </c>
      <c r="F213" s="27"/>
      <c r="G213" s="27">
        <v>1</v>
      </c>
      <c r="H213" s="44">
        <v>260.70999999999998</v>
      </c>
      <c r="I213" s="44">
        <f t="shared" si="6"/>
        <v>0</v>
      </c>
    </row>
    <row r="214" spans="2:9" x14ac:dyDescent="0.3">
      <c r="B214" s="27"/>
      <c r="C214" s="27">
        <v>205</v>
      </c>
      <c r="D214" s="27" t="s">
        <v>120</v>
      </c>
      <c r="E214" s="109">
        <v>33</v>
      </c>
      <c r="F214" s="27">
        <v>16</v>
      </c>
      <c r="G214" s="27">
        <v>1</v>
      </c>
      <c r="H214" s="44">
        <v>782</v>
      </c>
      <c r="I214" s="44">
        <f t="shared" si="6"/>
        <v>4.2199488491048591E-2</v>
      </c>
    </row>
    <row r="215" spans="2:9" x14ac:dyDescent="0.3">
      <c r="B215" s="27"/>
      <c r="C215" s="27">
        <v>206</v>
      </c>
      <c r="D215" s="27" t="s">
        <v>2307</v>
      </c>
      <c r="E215" s="109">
        <v>5.25</v>
      </c>
      <c r="F215" s="27"/>
      <c r="G215" s="27">
        <v>1</v>
      </c>
      <c r="H215" s="44">
        <v>782</v>
      </c>
      <c r="I215" s="44">
        <f t="shared" si="6"/>
        <v>6.7135549872122764E-3</v>
      </c>
    </row>
    <row r="216" spans="2:9" x14ac:dyDescent="0.3">
      <c r="B216" s="27"/>
      <c r="C216" s="27">
        <v>207</v>
      </c>
      <c r="D216" s="27" t="s">
        <v>1242</v>
      </c>
      <c r="E216" s="109">
        <v>3.6</v>
      </c>
      <c r="F216" s="27"/>
      <c r="G216" s="27">
        <v>1</v>
      </c>
      <c r="H216" s="44">
        <v>260.7142857</v>
      </c>
      <c r="I216" s="44">
        <f t="shared" si="6"/>
        <v>1.3808219178838807E-2</v>
      </c>
    </row>
    <row r="217" spans="2:9" x14ac:dyDescent="0.3">
      <c r="B217" s="27"/>
      <c r="C217" s="27">
        <v>208</v>
      </c>
      <c r="D217" s="27" t="s">
        <v>1241</v>
      </c>
      <c r="E217" s="109">
        <v>1.2</v>
      </c>
      <c r="F217" s="27"/>
      <c r="G217" s="27">
        <v>1</v>
      </c>
      <c r="H217" s="44">
        <v>260.7142857</v>
      </c>
      <c r="I217" s="44">
        <f t="shared" si="6"/>
        <v>4.6027397262796022E-3</v>
      </c>
    </row>
    <row r="218" spans="2:9" x14ac:dyDescent="0.3">
      <c r="B218" s="27"/>
      <c r="C218" s="27">
        <v>209</v>
      </c>
      <c r="D218" s="27" t="s">
        <v>555</v>
      </c>
      <c r="E218" s="109">
        <v>3</v>
      </c>
      <c r="F218" s="27"/>
      <c r="G218" s="27">
        <v>1</v>
      </c>
      <c r="H218" s="44">
        <v>260.7142857</v>
      </c>
      <c r="I218" s="44">
        <f t="shared" si="6"/>
        <v>1.1506849315699005E-2</v>
      </c>
    </row>
    <row r="219" spans="2:9" x14ac:dyDescent="0.3">
      <c r="B219" s="27"/>
      <c r="C219" s="27">
        <v>210</v>
      </c>
      <c r="D219" s="27" t="s">
        <v>322</v>
      </c>
      <c r="E219" s="109">
        <v>5</v>
      </c>
      <c r="F219" s="27"/>
      <c r="G219" s="27">
        <v>1</v>
      </c>
      <c r="H219" s="44">
        <v>260.7142857</v>
      </c>
      <c r="I219" s="44">
        <f t="shared" si="6"/>
        <v>1.9178082192831677E-2</v>
      </c>
    </row>
    <row r="220" spans="2:9" x14ac:dyDescent="0.3">
      <c r="B220" s="27"/>
      <c r="C220" s="27">
        <v>211</v>
      </c>
      <c r="D220" s="27" t="s">
        <v>1243</v>
      </c>
      <c r="E220" s="109">
        <v>5</v>
      </c>
      <c r="F220" s="27"/>
      <c r="G220" s="27">
        <v>1</v>
      </c>
      <c r="H220" s="44">
        <v>521.42857140000001</v>
      </c>
      <c r="I220" s="44">
        <f t="shared" si="6"/>
        <v>9.5890410964158384E-3</v>
      </c>
    </row>
    <row r="221" spans="2:9" x14ac:dyDescent="0.3">
      <c r="B221" s="27"/>
      <c r="C221" s="27">
        <v>212</v>
      </c>
      <c r="D221" s="27" t="s">
        <v>271</v>
      </c>
      <c r="E221" s="109">
        <v>8.99</v>
      </c>
      <c r="F221" s="27"/>
      <c r="G221" s="27">
        <v>1</v>
      </c>
      <c r="H221" s="44">
        <v>521.42857140000001</v>
      </c>
      <c r="I221" s="44">
        <f t="shared" si="6"/>
        <v>1.7241095891355678E-2</v>
      </c>
    </row>
    <row r="222" spans="2:9" x14ac:dyDescent="0.3">
      <c r="B222" s="27"/>
      <c r="C222" s="27">
        <v>213</v>
      </c>
      <c r="D222" s="27" t="s">
        <v>121</v>
      </c>
      <c r="E222" s="109">
        <v>4</v>
      </c>
      <c r="F222" s="27"/>
      <c r="G222" s="27">
        <v>1</v>
      </c>
      <c r="H222" s="44">
        <v>521.42857140000001</v>
      </c>
      <c r="I222" s="44">
        <f t="shared" si="6"/>
        <v>7.6712328771326704E-3</v>
      </c>
    </row>
    <row r="223" spans="2:9" x14ac:dyDescent="0.3">
      <c r="B223" s="27"/>
      <c r="C223" s="27">
        <v>214</v>
      </c>
      <c r="D223" s="27" t="s">
        <v>327</v>
      </c>
      <c r="E223" s="109">
        <v>1.2</v>
      </c>
      <c r="F223" s="27"/>
      <c r="G223" s="27">
        <v>1</v>
      </c>
      <c r="H223" s="44">
        <v>260.7142857</v>
      </c>
      <c r="I223" s="44">
        <f t="shared" si="6"/>
        <v>4.6027397262796022E-3</v>
      </c>
    </row>
    <row r="224" spans="2:9" x14ac:dyDescent="0.3">
      <c r="B224" s="27"/>
      <c r="C224" s="27">
        <v>215</v>
      </c>
      <c r="D224" s="27" t="s">
        <v>122</v>
      </c>
      <c r="E224" s="109">
        <v>22</v>
      </c>
      <c r="F224" s="27"/>
      <c r="G224" s="27">
        <v>1</v>
      </c>
      <c r="H224" s="44">
        <v>521.42857140000001</v>
      </c>
      <c r="I224" s="44">
        <f t="shared" si="6"/>
        <v>4.2191780824229683E-2</v>
      </c>
    </row>
    <row r="225" spans="2:9" x14ac:dyDescent="0.3">
      <c r="B225" s="27"/>
      <c r="C225" s="27">
        <v>216</v>
      </c>
      <c r="D225" s="27" t="s">
        <v>124</v>
      </c>
      <c r="E225" s="109">
        <v>26</v>
      </c>
      <c r="F225" s="27"/>
      <c r="G225" s="27">
        <v>1</v>
      </c>
      <c r="H225" s="44">
        <v>260.70999999999998</v>
      </c>
      <c r="I225" s="44">
        <f t="shared" si="6"/>
        <v>9.9727666756165859E-2</v>
      </c>
    </row>
    <row r="226" spans="2:9" x14ac:dyDescent="0.3">
      <c r="B226" s="27"/>
      <c r="C226" s="27">
        <v>217</v>
      </c>
      <c r="D226" s="27" t="s">
        <v>126</v>
      </c>
      <c r="E226" s="109">
        <v>6.5</v>
      </c>
      <c r="F226" s="27"/>
      <c r="G226" s="27">
        <v>1</v>
      </c>
      <c r="H226" s="44">
        <v>782.14285710000001</v>
      </c>
      <c r="I226" s="44">
        <f t="shared" si="6"/>
        <v>8.310502283560393E-3</v>
      </c>
    </row>
    <row r="227" spans="2:9" x14ac:dyDescent="0.3">
      <c r="B227" s="27"/>
      <c r="C227" s="27">
        <v>218</v>
      </c>
      <c r="D227" s="27" t="s">
        <v>127</v>
      </c>
      <c r="E227" s="109">
        <v>2</v>
      </c>
      <c r="F227" s="27"/>
      <c r="G227" s="27">
        <v>1</v>
      </c>
      <c r="H227" s="44">
        <v>260.7142857</v>
      </c>
      <c r="I227" s="44">
        <f t="shared" si="6"/>
        <v>7.6712328771326704E-3</v>
      </c>
    </row>
    <row r="228" spans="2:9" x14ac:dyDescent="0.3">
      <c r="B228" s="27"/>
      <c r="C228" s="27">
        <v>219</v>
      </c>
      <c r="D228" s="27" t="s">
        <v>125</v>
      </c>
      <c r="E228" s="109">
        <v>3.5</v>
      </c>
      <c r="F228" s="27"/>
      <c r="G228" s="27">
        <v>1</v>
      </c>
      <c r="H228" s="44">
        <v>52.142857139999997</v>
      </c>
      <c r="I228" s="44">
        <f t="shared" si="6"/>
        <v>6.7123287674910867E-2</v>
      </c>
    </row>
    <row r="229" spans="2:9" x14ac:dyDescent="0.3">
      <c r="B229" s="27"/>
      <c r="C229" s="27">
        <v>220</v>
      </c>
      <c r="D229" s="27" t="s">
        <v>2308</v>
      </c>
      <c r="E229" s="109">
        <v>0</v>
      </c>
      <c r="F229" s="27"/>
      <c r="G229" s="27">
        <v>1</v>
      </c>
      <c r="H229" s="44">
        <v>260.7142857</v>
      </c>
      <c r="I229" s="44">
        <f t="shared" si="6"/>
        <v>0</v>
      </c>
    </row>
    <row r="230" spans="2:9" x14ac:dyDescent="0.3">
      <c r="B230" s="27"/>
      <c r="C230" s="27">
        <v>221</v>
      </c>
      <c r="D230" s="27" t="s">
        <v>128</v>
      </c>
      <c r="E230" s="109">
        <v>9</v>
      </c>
      <c r="F230" s="27"/>
      <c r="G230" s="27">
        <v>1</v>
      </c>
      <c r="H230" s="44">
        <v>521.42857140000001</v>
      </c>
      <c r="I230" s="44">
        <f t="shared" si="6"/>
        <v>1.7260273973548509E-2</v>
      </c>
    </row>
    <row r="231" spans="2:9" x14ac:dyDescent="0.3">
      <c r="B231" s="27"/>
      <c r="C231" s="27">
        <v>222</v>
      </c>
      <c r="D231" s="27" t="s">
        <v>131</v>
      </c>
      <c r="E231" s="109">
        <v>20</v>
      </c>
      <c r="F231" s="27"/>
      <c r="G231" s="27">
        <v>1</v>
      </c>
      <c r="H231" s="44">
        <v>156.42857140000001</v>
      </c>
      <c r="I231" s="44">
        <f t="shared" si="6"/>
        <v>0.1278538813018911</v>
      </c>
    </row>
    <row r="232" spans="2:9" x14ac:dyDescent="0.3">
      <c r="B232" s="27"/>
      <c r="C232" s="27">
        <v>223</v>
      </c>
      <c r="D232" s="27" t="s">
        <v>129</v>
      </c>
      <c r="E232" s="109">
        <v>2</v>
      </c>
      <c r="F232" s="27"/>
      <c r="G232" s="27">
        <v>1</v>
      </c>
      <c r="H232" s="44">
        <v>260.7142857</v>
      </c>
      <c r="I232" s="44">
        <f t="shared" si="6"/>
        <v>7.6712328771326704E-3</v>
      </c>
    </row>
    <row r="233" spans="2:9" x14ac:dyDescent="0.3">
      <c r="B233" s="27"/>
      <c r="C233" s="27">
        <v>224</v>
      </c>
      <c r="D233" s="27" t="s">
        <v>1244</v>
      </c>
      <c r="E233" s="109">
        <v>5.99</v>
      </c>
      <c r="F233" s="27"/>
      <c r="G233" s="27">
        <v>1</v>
      </c>
      <c r="H233" s="44">
        <v>260.7142857</v>
      </c>
      <c r="I233" s="44">
        <f t="shared" si="6"/>
        <v>2.2975342467012348E-2</v>
      </c>
    </row>
    <row r="234" spans="2:9" x14ac:dyDescent="0.3">
      <c r="B234" s="27"/>
      <c r="C234" s="27">
        <v>225</v>
      </c>
      <c r="D234" s="27" t="s">
        <v>2309</v>
      </c>
      <c r="E234" s="109">
        <v>1.2</v>
      </c>
      <c r="F234" s="27"/>
      <c r="G234" s="27">
        <v>1</v>
      </c>
      <c r="H234" s="44">
        <v>260.7142857</v>
      </c>
      <c r="I234" s="44">
        <f t="shared" ref="I234:I297" si="7">+(E234*G234)/H234</f>
        <v>4.6027397262796022E-3</v>
      </c>
    </row>
    <row r="235" spans="2:9" x14ac:dyDescent="0.3">
      <c r="B235" s="27"/>
      <c r="C235" s="27">
        <v>226</v>
      </c>
      <c r="D235" s="27" t="s">
        <v>1305</v>
      </c>
      <c r="E235" s="109">
        <v>1.2</v>
      </c>
      <c r="F235" s="27">
        <v>1</v>
      </c>
      <c r="G235" s="27">
        <v>2</v>
      </c>
      <c r="H235" s="44">
        <v>52.142857139999997</v>
      </c>
      <c r="I235" s="44">
        <f t="shared" si="7"/>
        <v>4.6027397262796026E-2</v>
      </c>
    </row>
    <row r="236" spans="2:9" x14ac:dyDescent="0.3">
      <c r="B236" s="27"/>
      <c r="C236" s="27">
        <v>227</v>
      </c>
      <c r="D236" s="27" t="s">
        <v>1306</v>
      </c>
      <c r="E236" s="109">
        <v>1.2</v>
      </c>
      <c r="F236" s="27">
        <v>12</v>
      </c>
      <c r="G236" s="27">
        <v>1</v>
      </c>
      <c r="H236" s="44">
        <v>52.142857139999997</v>
      </c>
      <c r="I236" s="44">
        <f t="shared" si="7"/>
        <v>2.3013698631398013E-2</v>
      </c>
    </row>
    <row r="237" spans="2:9" x14ac:dyDescent="0.3">
      <c r="B237" s="27"/>
      <c r="C237" s="27">
        <v>228</v>
      </c>
      <c r="D237" s="27" t="s">
        <v>1306</v>
      </c>
      <c r="E237" s="109">
        <v>1.2</v>
      </c>
      <c r="F237" s="27">
        <v>8</v>
      </c>
      <c r="G237" s="27">
        <v>1</v>
      </c>
      <c r="H237" s="44">
        <v>52.142857139999997</v>
      </c>
      <c r="I237" s="44">
        <f t="shared" si="7"/>
        <v>2.3013698631398013E-2</v>
      </c>
    </row>
    <row r="238" spans="2:9" x14ac:dyDescent="0.3">
      <c r="B238" s="27"/>
      <c r="C238" s="27">
        <v>229</v>
      </c>
      <c r="D238" s="27" t="s">
        <v>134</v>
      </c>
      <c r="E238" s="109">
        <v>11.98</v>
      </c>
      <c r="F238" s="27"/>
      <c r="G238" s="27">
        <v>1</v>
      </c>
      <c r="H238" s="44">
        <v>260.7142857</v>
      </c>
      <c r="I238" s="44">
        <f t="shared" si="7"/>
        <v>4.5950684934024696E-2</v>
      </c>
    </row>
    <row r="239" spans="2:9" x14ac:dyDescent="0.3">
      <c r="B239" s="27"/>
      <c r="C239" s="27">
        <v>230</v>
      </c>
      <c r="D239" s="27" t="s">
        <v>158</v>
      </c>
      <c r="E239" s="107">
        <v>1.65</v>
      </c>
      <c r="F239" s="27">
        <v>50</v>
      </c>
      <c r="G239" s="27">
        <v>1</v>
      </c>
      <c r="H239" s="44">
        <v>16.600000000000001</v>
      </c>
      <c r="I239" s="44">
        <f t="shared" si="7"/>
        <v>9.939759036144577E-2</v>
      </c>
    </row>
    <row r="240" spans="2:9" x14ac:dyDescent="0.3">
      <c r="B240" s="27"/>
      <c r="C240" s="27">
        <v>231</v>
      </c>
      <c r="D240" s="27" t="s">
        <v>133</v>
      </c>
      <c r="E240" s="107">
        <v>3</v>
      </c>
      <c r="F240" s="27">
        <v>1</v>
      </c>
      <c r="G240" s="27">
        <v>2</v>
      </c>
      <c r="H240" s="44">
        <v>260.7142857</v>
      </c>
      <c r="I240" s="44">
        <f t="shared" si="7"/>
        <v>2.3013698631398009E-2</v>
      </c>
    </row>
    <row r="241" spans="2:9" x14ac:dyDescent="0.3">
      <c r="B241" s="27"/>
      <c r="C241" s="27">
        <v>232</v>
      </c>
      <c r="D241" s="27" t="s">
        <v>135</v>
      </c>
      <c r="E241" s="109">
        <v>3</v>
      </c>
      <c r="F241" s="27"/>
      <c r="G241" s="27">
        <v>1</v>
      </c>
      <c r="H241" s="44">
        <v>260.7142857</v>
      </c>
      <c r="I241" s="44">
        <f t="shared" si="7"/>
        <v>1.1506849315699005E-2</v>
      </c>
    </row>
    <row r="242" spans="2:9" x14ac:dyDescent="0.3">
      <c r="B242" s="27"/>
      <c r="C242" s="27">
        <v>233</v>
      </c>
      <c r="D242" s="27" t="s">
        <v>136</v>
      </c>
      <c r="E242" s="109">
        <v>9</v>
      </c>
      <c r="F242" s="27"/>
      <c r="G242" s="27">
        <v>1</v>
      </c>
      <c r="H242" s="44">
        <v>260.7142857</v>
      </c>
      <c r="I242" s="44">
        <f t="shared" si="7"/>
        <v>3.4520547947097018E-2</v>
      </c>
    </row>
    <row r="243" spans="2:9" x14ac:dyDescent="0.3">
      <c r="B243" s="27"/>
      <c r="C243" s="27">
        <v>234</v>
      </c>
      <c r="D243" s="27" t="s">
        <v>556</v>
      </c>
      <c r="E243" s="109">
        <v>2.2000000000000002</v>
      </c>
      <c r="F243" s="27"/>
      <c r="G243" s="27">
        <v>1</v>
      </c>
      <c r="H243" s="44">
        <v>7</v>
      </c>
      <c r="I243" s="44">
        <f t="shared" si="7"/>
        <v>0.31428571428571433</v>
      </c>
    </row>
    <row r="244" spans="2:9" x14ac:dyDescent="0.3">
      <c r="B244" s="27"/>
      <c r="C244" s="27">
        <v>235</v>
      </c>
      <c r="D244" s="27" t="s">
        <v>2358</v>
      </c>
      <c r="E244" s="109">
        <v>1.36</v>
      </c>
      <c r="F244" s="27"/>
      <c r="G244" s="27">
        <v>1</v>
      </c>
      <c r="H244" s="44">
        <v>14</v>
      </c>
      <c r="I244" s="44">
        <f t="shared" si="7"/>
        <v>9.7142857142857156E-2</v>
      </c>
    </row>
    <row r="245" spans="2:9" x14ac:dyDescent="0.3">
      <c r="B245" s="27"/>
      <c r="C245" s="27">
        <v>236</v>
      </c>
      <c r="D245" s="27" t="s">
        <v>139</v>
      </c>
      <c r="E245" s="109">
        <v>19.989999999999998</v>
      </c>
      <c r="F245" s="27"/>
      <c r="G245" s="27">
        <v>1</v>
      </c>
      <c r="H245" s="44">
        <v>260.7142857</v>
      </c>
      <c r="I245" s="44">
        <f t="shared" si="7"/>
        <v>7.6673972606941032E-2</v>
      </c>
    </row>
    <row r="246" spans="2:9" x14ac:dyDescent="0.3">
      <c r="B246" s="27"/>
      <c r="C246" s="27">
        <v>237</v>
      </c>
      <c r="D246" s="27" t="s">
        <v>140</v>
      </c>
      <c r="E246" s="109">
        <v>30</v>
      </c>
      <c r="F246" s="27"/>
      <c r="G246" s="27">
        <v>1</v>
      </c>
      <c r="H246" s="44">
        <v>1042.857143</v>
      </c>
      <c r="I246" s="44">
        <f t="shared" si="7"/>
        <v>2.8767123283730531E-2</v>
      </c>
    </row>
    <row r="247" spans="2:9" x14ac:dyDescent="0.3">
      <c r="B247" s="27"/>
      <c r="C247" s="27">
        <v>238</v>
      </c>
      <c r="D247" s="27" t="s">
        <v>1309</v>
      </c>
      <c r="E247" s="109">
        <v>8</v>
      </c>
      <c r="F247" s="27"/>
      <c r="G247" s="27">
        <v>1</v>
      </c>
      <c r="H247" s="44">
        <v>156.42857140000001</v>
      </c>
      <c r="I247" s="44">
        <f t="shared" si="7"/>
        <v>5.1141552520756445E-2</v>
      </c>
    </row>
    <row r="248" spans="2:9" x14ac:dyDescent="0.3">
      <c r="B248" s="27"/>
      <c r="C248" s="27">
        <v>239</v>
      </c>
      <c r="D248" s="27" t="s">
        <v>138</v>
      </c>
      <c r="E248" s="109">
        <v>10</v>
      </c>
      <c r="F248" s="27"/>
      <c r="G248" s="27">
        <v>1</v>
      </c>
      <c r="H248" s="44">
        <v>1042.857143</v>
      </c>
      <c r="I248" s="44">
        <f t="shared" si="7"/>
        <v>9.5890410945768442E-3</v>
      </c>
    </row>
    <row r="249" spans="2:9" x14ac:dyDescent="0.3">
      <c r="B249" s="27"/>
      <c r="C249" s="27">
        <v>240</v>
      </c>
      <c r="D249" s="27" t="s">
        <v>1310</v>
      </c>
      <c r="E249" s="109">
        <v>3.49</v>
      </c>
      <c r="F249" s="27">
        <v>3</v>
      </c>
      <c r="G249" s="27">
        <v>1</v>
      </c>
      <c r="H249" s="44">
        <v>1042.857143</v>
      </c>
      <c r="I249" s="44">
        <f t="shared" si="7"/>
        <v>3.3465753420073188E-3</v>
      </c>
    </row>
    <row r="250" spans="2:9" x14ac:dyDescent="0.3">
      <c r="B250" s="27"/>
      <c r="C250" s="27">
        <v>241</v>
      </c>
      <c r="D250" s="27" t="s">
        <v>142</v>
      </c>
      <c r="E250" s="109">
        <v>7.49</v>
      </c>
      <c r="F250" s="27"/>
      <c r="G250" s="27">
        <v>1</v>
      </c>
      <c r="H250" s="44">
        <v>260.7142857</v>
      </c>
      <c r="I250" s="44">
        <f t="shared" si="7"/>
        <v>2.8728767124861849E-2</v>
      </c>
    </row>
    <row r="251" spans="2:9" x14ac:dyDescent="0.3">
      <c r="B251" s="27"/>
      <c r="C251" s="27">
        <v>242</v>
      </c>
      <c r="D251" s="27" t="s">
        <v>143</v>
      </c>
      <c r="E251" s="109">
        <v>7.91</v>
      </c>
      <c r="F251" s="27"/>
      <c r="G251" s="27">
        <v>1</v>
      </c>
      <c r="H251" s="44">
        <v>26.071428569999998</v>
      </c>
      <c r="I251" s="44">
        <f t="shared" si="7"/>
        <v>0.30339726029059716</v>
      </c>
    </row>
    <row r="252" spans="2:9" x14ac:dyDescent="0.3">
      <c r="B252" s="27"/>
      <c r="C252" s="27">
        <v>243</v>
      </c>
      <c r="D252" s="27" t="s">
        <v>144</v>
      </c>
      <c r="E252" s="109">
        <v>5.8</v>
      </c>
      <c r="F252" s="27"/>
      <c r="G252" s="27">
        <v>1</v>
      </c>
      <c r="H252" s="44">
        <v>260.7142857</v>
      </c>
      <c r="I252" s="44">
        <f t="shared" si="7"/>
        <v>2.2246575343684741E-2</v>
      </c>
    </row>
    <row r="253" spans="2:9" x14ac:dyDescent="0.3">
      <c r="B253" s="27"/>
      <c r="C253" s="27">
        <v>244</v>
      </c>
      <c r="D253" s="27" t="s">
        <v>1871</v>
      </c>
      <c r="E253" s="109">
        <v>69.989999999999995</v>
      </c>
      <c r="F253" s="27"/>
      <c r="G253" s="27">
        <v>1</v>
      </c>
      <c r="H253" s="44">
        <v>260.7142857</v>
      </c>
      <c r="I253" s="44">
        <f t="shared" si="7"/>
        <v>0.26845479453525778</v>
      </c>
    </row>
    <row r="254" spans="2:9" x14ac:dyDescent="0.3">
      <c r="B254" s="27"/>
      <c r="C254" s="27">
        <v>245</v>
      </c>
      <c r="D254" s="27" t="s">
        <v>1311</v>
      </c>
      <c r="E254" s="109">
        <v>1.2</v>
      </c>
      <c r="F254" s="27"/>
      <c r="G254" s="27">
        <v>1</v>
      </c>
      <c r="H254" s="44">
        <v>260.7142857</v>
      </c>
      <c r="I254" s="44">
        <f t="shared" si="7"/>
        <v>4.6027397262796022E-3</v>
      </c>
    </row>
    <row r="255" spans="2:9" x14ac:dyDescent="0.3">
      <c r="B255" s="27"/>
      <c r="C255" s="27">
        <v>246</v>
      </c>
      <c r="D255" s="27" t="s">
        <v>147</v>
      </c>
      <c r="E255" s="109">
        <v>1.2</v>
      </c>
      <c r="F255" s="27">
        <v>4</v>
      </c>
      <c r="G255" s="27">
        <v>1</v>
      </c>
      <c r="H255" s="44">
        <v>52.142857139999997</v>
      </c>
      <c r="I255" s="44">
        <f t="shared" si="7"/>
        <v>2.3013698631398013E-2</v>
      </c>
    </row>
    <row r="256" spans="2:9" x14ac:dyDescent="0.3">
      <c r="B256" s="27"/>
      <c r="C256" s="27">
        <v>247</v>
      </c>
      <c r="D256" s="27" t="s">
        <v>2360</v>
      </c>
      <c r="E256" s="109">
        <v>1.2</v>
      </c>
      <c r="F256" s="27">
        <v>10</v>
      </c>
      <c r="G256" s="27">
        <v>1</v>
      </c>
      <c r="H256" s="44">
        <v>10</v>
      </c>
      <c r="I256" s="44">
        <f t="shared" si="7"/>
        <v>0.12</v>
      </c>
    </row>
    <row r="257" spans="2:9" x14ac:dyDescent="0.3">
      <c r="B257" s="27"/>
      <c r="C257" s="27">
        <v>248</v>
      </c>
      <c r="D257" s="27" t="s">
        <v>149</v>
      </c>
      <c r="E257" s="109">
        <v>1.1000000000000001</v>
      </c>
      <c r="F257" s="27">
        <v>10</v>
      </c>
      <c r="G257" s="27">
        <v>1</v>
      </c>
      <c r="H257" s="44">
        <v>13.03571429</v>
      </c>
      <c r="I257" s="44">
        <f t="shared" si="7"/>
        <v>8.4383561616093089E-2</v>
      </c>
    </row>
    <row r="258" spans="2:9" x14ac:dyDescent="0.3">
      <c r="B258" s="27"/>
      <c r="C258" s="27">
        <v>249</v>
      </c>
      <c r="D258" s="27" t="s">
        <v>155</v>
      </c>
      <c r="E258" s="109">
        <v>1.05</v>
      </c>
      <c r="F258" s="27"/>
      <c r="G258" s="27">
        <v>1</v>
      </c>
      <c r="H258" s="44">
        <v>52.142857139999997</v>
      </c>
      <c r="I258" s="44">
        <f t="shared" si="7"/>
        <v>2.0136986302473261E-2</v>
      </c>
    </row>
    <row r="259" spans="2:9" x14ac:dyDescent="0.3">
      <c r="B259" s="27"/>
      <c r="C259" s="27">
        <v>250</v>
      </c>
      <c r="D259" s="27" t="s">
        <v>152</v>
      </c>
      <c r="E259" s="109">
        <v>3.68</v>
      </c>
      <c r="F259" s="27">
        <v>4</v>
      </c>
      <c r="G259" s="27">
        <v>1</v>
      </c>
      <c r="H259" s="44">
        <v>8</v>
      </c>
      <c r="I259" s="44">
        <f t="shared" si="7"/>
        <v>0.46</v>
      </c>
    </row>
    <row r="260" spans="2:9" x14ac:dyDescent="0.3">
      <c r="B260" s="27"/>
      <c r="C260" s="27">
        <v>251</v>
      </c>
      <c r="D260" s="27" t="s">
        <v>132</v>
      </c>
      <c r="E260" s="109">
        <v>4</v>
      </c>
      <c r="F260" s="27">
        <v>1</v>
      </c>
      <c r="G260" s="27">
        <v>1</v>
      </c>
      <c r="H260" s="44">
        <v>104.2857143</v>
      </c>
      <c r="I260" s="44">
        <f t="shared" si="7"/>
        <v>3.8356164378307377E-2</v>
      </c>
    </row>
    <row r="261" spans="2:9" x14ac:dyDescent="0.3">
      <c r="B261" s="27"/>
      <c r="C261" s="27">
        <v>252</v>
      </c>
      <c r="D261" s="27" t="s">
        <v>150</v>
      </c>
      <c r="E261" s="109">
        <v>8</v>
      </c>
      <c r="F261" s="27">
        <v>5</v>
      </c>
      <c r="G261" s="27">
        <v>1</v>
      </c>
      <c r="H261" s="44">
        <v>52.142857139999997</v>
      </c>
      <c r="I261" s="44">
        <f t="shared" si="7"/>
        <v>0.15342465754265341</v>
      </c>
    </row>
    <row r="262" spans="2:9" x14ac:dyDescent="0.3">
      <c r="B262" s="27"/>
      <c r="C262" s="27">
        <v>253</v>
      </c>
      <c r="D262" s="27" t="s">
        <v>1313</v>
      </c>
      <c r="E262" s="109">
        <v>1.05</v>
      </c>
      <c r="F262" s="27"/>
      <c r="G262" s="27">
        <v>1</v>
      </c>
      <c r="H262" s="44">
        <v>8.69047619</v>
      </c>
      <c r="I262" s="44">
        <f t="shared" si="7"/>
        <v>0.12082191781483956</v>
      </c>
    </row>
    <row r="263" spans="2:9" x14ac:dyDescent="0.3">
      <c r="B263" s="27"/>
      <c r="C263" s="27">
        <v>254</v>
      </c>
      <c r="D263" s="27" t="s">
        <v>1314</v>
      </c>
      <c r="E263" s="109">
        <v>0.84</v>
      </c>
      <c r="F263" s="27">
        <v>1</v>
      </c>
      <c r="G263" s="27">
        <v>1</v>
      </c>
      <c r="H263" s="44">
        <v>4.345238095</v>
      </c>
      <c r="I263" s="44">
        <f t="shared" si="7"/>
        <v>0.19331506850374328</v>
      </c>
    </row>
    <row r="264" spans="2:9" x14ac:dyDescent="0.3">
      <c r="B264" s="27"/>
      <c r="C264" s="27">
        <v>255</v>
      </c>
      <c r="D264" s="27" t="s">
        <v>153</v>
      </c>
      <c r="E264" s="109">
        <v>3.57</v>
      </c>
      <c r="F264" s="27"/>
      <c r="G264" s="27">
        <v>1</v>
      </c>
      <c r="H264" s="44">
        <v>8.69047619</v>
      </c>
      <c r="I264" s="44">
        <f t="shared" si="7"/>
        <v>0.41079452057045446</v>
      </c>
    </row>
    <row r="265" spans="2:9" x14ac:dyDescent="0.3">
      <c r="B265" s="27"/>
      <c r="C265" s="27">
        <v>256</v>
      </c>
      <c r="D265" s="27" t="s">
        <v>154</v>
      </c>
      <c r="E265" s="109">
        <v>2.4500000000000002</v>
      </c>
      <c r="F265" s="27"/>
      <c r="G265" s="27">
        <v>1</v>
      </c>
      <c r="H265" s="44">
        <v>13.03571429</v>
      </c>
      <c r="I265" s="44">
        <f t="shared" si="7"/>
        <v>0.18794520541766188</v>
      </c>
    </row>
    <row r="266" spans="2:9" x14ac:dyDescent="0.3">
      <c r="B266" s="27"/>
      <c r="C266" s="27">
        <v>257</v>
      </c>
      <c r="D266" s="27" t="s">
        <v>1315</v>
      </c>
      <c r="E266" s="109">
        <v>1.76</v>
      </c>
      <c r="F266" s="27"/>
      <c r="G266" s="27">
        <v>1</v>
      </c>
      <c r="H266" s="44">
        <v>52.142857139999997</v>
      </c>
      <c r="I266" s="44">
        <f t="shared" si="7"/>
        <v>3.3753424659383753E-2</v>
      </c>
    </row>
    <row r="267" spans="2:9" x14ac:dyDescent="0.3">
      <c r="B267" s="27"/>
      <c r="C267" s="27">
        <v>258</v>
      </c>
      <c r="D267" s="27" t="s">
        <v>2362</v>
      </c>
      <c r="E267" s="109">
        <v>1.9</v>
      </c>
      <c r="F267" s="27"/>
      <c r="G267" s="27">
        <v>1</v>
      </c>
      <c r="H267" s="44">
        <v>26.071428569999998</v>
      </c>
      <c r="I267" s="44">
        <f t="shared" si="7"/>
        <v>7.2876712332760371E-2</v>
      </c>
    </row>
    <row r="268" spans="2:9" x14ac:dyDescent="0.3">
      <c r="B268" s="27"/>
      <c r="C268" s="27">
        <v>259</v>
      </c>
      <c r="D268" s="27" t="s">
        <v>157</v>
      </c>
      <c r="E268" s="109">
        <v>3.2</v>
      </c>
      <c r="F268" s="27"/>
      <c r="G268" s="27">
        <v>1</v>
      </c>
      <c r="H268" s="44">
        <v>26.071428569999998</v>
      </c>
      <c r="I268" s="44">
        <f t="shared" si="7"/>
        <v>0.12273972603412274</v>
      </c>
    </row>
    <row r="269" spans="2:9" x14ac:dyDescent="0.3">
      <c r="B269" s="27"/>
      <c r="C269" s="27">
        <v>260</v>
      </c>
      <c r="D269" s="27" t="s">
        <v>156</v>
      </c>
      <c r="E269" s="109">
        <v>0.39</v>
      </c>
      <c r="F269" s="27"/>
      <c r="G269" s="27">
        <v>1</v>
      </c>
      <c r="H269" s="44">
        <v>13.03571429</v>
      </c>
      <c r="I269" s="44">
        <f t="shared" si="7"/>
        <v>2.9917808209342093E-2</v>
      </c>
    </row>
    <row r="270" spans="2:9" x14ac:dyDescent="0.3">
      <c r="B270" s="27"/>
      <c r="C270" s="27">
        <v>261</v>
      </c>
      <c r="D270" s="27" t="s">
        <v>1317</v>
      </c>
      <c r="E270" s="109">
        <v>0.84</v>
      </c>
      <c r="F270" s="27"/>
      <c r="G270" s="27">
        <v>1</v>
      </c>
      <c r="H270" s="44">
        <v>52.142857139999997</v>
      </c>
      <c r="I270" s="44">
        <f t="shared" si="7"/>
        <v>1.6109589041978609E-2</v>
      </c>
    </row>
    <row r="271" spans="2:9" x14ac:dyDescent="0.3">
      <c r="B271" s="27"/>
      <c r="C271" s="27">
        <v>262</v>
      </c>
      <c r="D271" s="27" t="s">
        <v>148</v>
      </c>
      <c r="E271" s="109">
        <v>1</v>
      </c>
      <c r="F271" s="27">
        <v>1</v>
      </c>
      <c r="G271" s="27">
        <v>1</v>
      </c>
      <c r="H271" s="44">
        <v>4.345238095</v>
      </c>
      <c r="I271" s="44">
        <f t="shared" si="7"/>
        <v>0.23013698631398011</v>
      </c>
    </row>
    <row r="272" spans="2:9" x14ac:dyDescent="0.3">
      <c r="B272" s="27"/>
      <c r="C272" s="27">
        <v>263</v>
      </c>
      <c r="D272" s="27" t="s">
        <v>2364</v>
      </c>
      <c r="E272" s="109">
        <v>22</v>
      </c>
      <c r="F272" s="27">
        <v>25</v>
      </c>
      <c r="G272" s="27">
        <v>1</v>
      </c>
      <c r="H272" s="44">
        <v>1042.857143</v>
      </c>
      <c r="I272" s="44">
        <f t="shared" si="7"/>
        <v>2.1095890408069057E-2</v>
      </c>
    </row>
    <row r="273" spans="2:9" x14ac:dyDescent="0.3">
      <c r="B273" s="27"/>
      <c r="C273" s="27">
        <v>264</v>
      </c>
      <c r="D273" s="27" t="s">
        <v>6919</v>
      </c>
      <c r="E273" s="109">
        <v>6.5</v>
      </c>
      <c r="F273" s="27">
        <v>1</v>
      </c>
      <c r="G273" s="27">
        <v>1</v>
      </c>
      <c r="H273" s="44">
        <v>521.42857140000001</v>
      </c>
      <c r="I273" s="44">
        <f t="shared" si="7"/>
        <v>1.2465753425340589E-2</v>
      </c>
    </row>
    <row r="274" spans="2:9" x14ac:dyDescent="0.3">
      <c r="B274" s="27"/>
      <c r="C274" s="27">
        <v>265</v>
      </c>
      <c r="D274" s="27" t="s">
        <v>317</v>
      </c>
      <c r="E274" s="109">
        <v>23.99</v>
      </c>
      <c r="F274" s="27">
        <v>1</v>
      </c>
      <c r="G274" s="27">
        <v>1</v>
      </c>
      <c r="H274" s="44">
        <v>260.7142857</v>
      </c>
      <c r="I274" s="44">
        <f t="shared" si="7"/>
        <v>9.2016438361206376E-2</v>
      </c>
    </row>
    <row r="275" spans="2:9" x14ac:dyDescent="0.3">
      <c r="B275" s="27"/>
      <c r="C275" s="27">
        <v>266</v>
      </c>
      <c r="D275" s="27" t="s">
        <v>2366</v>
      </c>
      <c r="E275" s="109">
        <v>29.95</v>
      </c>
      <c r="F275" s="27">
        <v>1</v>
      </c>
      <c r="G275" s="27">
        <v>1</v>
      </c>
      <c r="H275" s="44">
        <v>521.42857140000001</v>
      </c>
      <c r="I275" s="44">
        <f t="shared" si="7"/>
        <v>5.7438356167530867E-2</v>
      </c>
    </row>
    <row r="276" spans="2:9" x14ac:dyDescent="0.3">
      <c r="B276" s="27"/>
      <c r="C276" s="27">
        <v>267</v>
      </c>
      <c r="D276" s="27" t="s">
        <v>160</v>
      </c>
      <c r="E276" s="109">
        <v>6</v>
      </c>
      <c r="F276" s="27">
        <v>1</v>
      </c>
      <c r="G276" s="27">
        <v>4</v>
      </c>
      <c r="H276" s="44">
        <v>260.7142857</v>
      </c>
      <c r="I276" s="44">
        <f t="shared" si="7"/>
        <v>9.2054794525592037E-2</v>
      </c>
    </row>
    <row r="277" spans="2:9" x14ac:dyDescent="0.3">
      <c r="B277" s="27"/>
      <c r="C277" s="27">
        <v>268</v>
      </c>
      <c r="D277" s="27" t="s">
        <v>275</v>
      </c>
      <c r="E277" s="109">
        <v>4</v>
      </c>
      <c r="F277" s="27">
        <v>1</v>
      </c>
      <c r="G277" s="27">
        <v>4</v>
      </c>
      <c r="H277" s="44">
        <v>260.7142857</v>
      </c>
      <c r="I277" s="44">
        <f t="shared" si="7"/>
        <v>6.1369863017061363E-2</v>
      </c>
    </row>
    <row r="278" spans="2:9" x14ac:dyDescent="0.3">
      <c r="B278" s="27"/>
      <c r="C278" s="27">
        <v>269</v>
      </c>
      <c r="D278" s="27" t="s">
        <v>161</v>
      </c>
      <c r="E278" s="109">
        <v>2</v>
      </c>
      <c r="F278" s="27">
        <v>1</v>
      </c>
      <c r="G278" s="27">
        <v>4</v>
      </c>
      <c r="H278" s="44">
        <v>260.7142857</v>
      </c>
      <c r="I278" s="44">
        <f t="shared" si="7"/>
        <v>3.0684931508530681E-2</v>
      </c>
    </row>
    <row r="279" spans="2:9" x14ac:dyDescent="0.3">
      <c r="B279" s="27"/>
      <c r="C279" s="27">
        <v>270</v>
      </c>
      <c r="D279" s="27" t="s">
        <v>162</v>
      </c>
      <c r="E279" s="109">
        <v>1.2</v>
      </c>
      <c r="F279" s="27">
        <v>2</v>
      </c>
      <c r="G279" s="27">
        <v>2</v>
      </c>
      <c r="H279" s="44">
        <v>260.7142857</v>
      </c>
      <c r="I279" s="44">
        <f t="shared" si="7"/>
        <v>9.2054794525592044E-3</v>
      </c>
    </row>
    <row r="280" spans="2:9" x14ac:dyDescent="0.3">
      <c r="B280" s="27"/>
      <c r="C280" s="27">
        <v>271</v>
      </c>
      <c r="D280" s="27" t="s">
        <v>1319</v>
      </c>
      <c r="E280" s="109">
        <v>7</v>
      </c>
      <c r="F280" s="27">
        <v>1</v>
      </c>
      <c r="G280" s="27">
        <v>1</v>
      </c>
      <c r="H280" s="44">
        <v>260.7142857</v>
      </c>
      <c r="I280" s="44">
        <f t="shared" si="7"/>
        <v>2.6849315069964345E-2</v>
      </c>
    </row>
    <row r="281" spans="2:9" x14ac:dyDescent="0.3">
      <c r="B281" s="27"/>
      <c r="C281" s="27">
        <v>272</v>
      </c>
      <c r="D281" s="27" t="s">
        <v>1320</v>
      </c>
      <c r="E281" s="109">
        <v>7</v>
      </c>
      <c r="F281" s="27"/>
      <c r="G281" s="27">
        <v>1</v>
      </c>
      <c r="H281" s="44">
        <v>52.142857139999997</v>
      </c>
      <c r="I281" s="44">
        <f t="shared" si="7"/>
        <v>0.13424657534982173</v>
      </c>
    </row>
    <row r="282" spans="2:9" x14ac:dyDescent="0.3">
      <c r="B282" s="27"/>
      <c r="C282" s="27">
        <v>273</v>
      </c>
      <c r="D282" s="27" t="s">
        <v>276</v>
      </c>
      <c r="E282" s="109">
        <v>7.99</v>
      </c>
      <c r="F282" s="27">
        <v>1</v>
      </c>
      <c r="G282" s="27">
        <v>1</v>
      </c>
      <c r="H282" s="44">
        <v>521.42857140000001</v>
      </c>
      <c r="I282" s="44">
        <f t="shared" si="7"/>
        <v>1.5323287672072508E-2</v>
      </c>
    </row>
    <row r="283" spans="2:9" x14ac:dyDescent="0.3">
      <c r="B283" s="27"/>
      <c r="C283" s="27">
        <v>274</v>
      </c>
      <c r="D283" s="27" t="s">
        <v>156</v>
      </c>
      <c r="E283" s="109">
        <v>0.39</v>
      </c>
      <c r="F283" s="27">
        <v>1</v>
      </c>
      <c r="G283" s="27">
        <v>1</v>
      </c>
      <c r="H283" s="44">
        <v>4.345238095</v>
      </c>
      <c r="I283" s="44">
        <f t="shared" si="7"/>
        <v>8.9753424662452244E-2</v>
      </c>
    </row>
    <row r="284" spans="2:9" x14ac:dyDescent="0.3">
      <c r="B284" s="27"/>
      <c r="C284" s="27">
        <v>275</v>
      </c>
      <c r="D284" s="27" t="s">
        <v>134</v>
      </c>
      <c r="E284" s="109">
        <v>9.99</v>
      </c>
      <c r="F284" s="27">
        <v>1</v>
      </c>
      <c r="G284" s="27">
        <v>1</v>
      </c>
      <c r="H284" s="44">
        <v>260.7142857</v>
      </c>
      <c r="I284" s="44">
        <f t="shared" si="7"/>
        <v>3.8317808221277685E-2</v>
      </c>
    </row>
    <row r="285" spans="2:9" x14ac:dyDescent="0.3">
      <c r="B285" s="27"/>
      <c r="C285" s="27">
        <v>276</v>
      </c>
      <c r="D285" s="27" t="s">
        <v>165</v>
      </c>
      <c r="E285" s="109">
        <v>8</v>
      </c>
      <c r="F285" s="27">
        <v>1</v>
      </c>
      <c r="G285" s="27">
        <v>1</v>
      </c>
      <c r="H285" s="44">
        <v>26.071428569999998</v>
      </c>
      <c r="I285" s="44">
        <f t="shared" si="7"/>
        <v>0.30684931508530683</v>
      </c>
    </row>
    <row r="286" spans="2:9" x14ac:dyDescent="0.3">
      <c r="B286" s="27"/>
      <c r="C286" s="27">
        <v>277</v>
      </c>
      <c r="D286" s="27" t="s">
        <v>6905</v>
      </c>
      <c r="E286" s="109">
        <v>5</v>
      </c>
      <c r="F286" s="27">
        <v>1</v>
      </c>
      <c r="G286" s="27">
        <v>1</v>
      </c>
      <c r="H286" s="44">
        <v>521.42857140000001</v>
      </c>
      <c r="I286" s="44">
        <f t="shared" si="7"/>
        <v>9.5890410964158384E-3</v>
      </c>
    </row>
    <row r="287" spans="2:9" x14ac:dyDescent="0.3">
      <c r="B287" s="27"/>
      <c r="C287" s="27">
        <v>278</v>
      </c>
      <c r="D287" s="27" t="s">
        <v>6919</v>
      </c>
      <c r="E287" s="109">
        <v>6.5</v>
      </c>
      <c r="F287" s="27">
        <v>1</v>
      </c>
      <c r="G287" s="27">
        <v>3</v>
      </c>
      <c r="H287" s="44">
        <v>521.42857140000001</v>
      </c>
      <c r="I287" s="44">
        <f t="shared" si="7"/>
        <v>3.739726027602177E-2</v>
      </c>
    </row>
    <row r="288" spans="2:9" x14ac:dyDescent="0.3">
      <c r="B288" s="27"/>
      <c r="C288" s="27">
        <v>279</v>
      </c>
      <c r="D288" s="27" t="s">
        <v>6931</v>
      </c>
      <c r="E288" s="109">
        <v>33.99</v>
      </c>
      <c r="F288" s="27"/>
      <c r="G288" s="27">
        <v>1</v>
      </c>
      <c r="H288" s="44">
        <v>521.42857140000001</v>
      </c>
      <c r="I288" s="44">
        <f t="shared" si="7"/>
        <v>6.5186301373434868E-2</v>
      </c>
    </row>
    <row r="289" spans="2:9" x14ac:dyDescent="0.3">
      <c r="B289" s="27"/>
      <c r="C289" s="27">
        <v>280</v>
      </c>
      <c r="D289" s="27" t="s">
        <v>6932</v>
      </c>
      <c r="E289" s="109">
        <v>15</v>
      </c>
      <c r="F289" s="27"/>
      <c r="G289" s="27">
        <v>1</v>
      </c>
      <c r="H289" s="44">
        <v>1042.857143</v>
      </c>
      <c r="I289" s="44">
        <f t="shared" si="7"/>
        <v>1.4383561641865265E-2</v>
      </c>
    </row>
    <row r="290" spans="2:9" x14ac:dyDescent="0.3">
      <c r="B290" s="27"/>
      <c r="C290" s="27">
        <v>281</v>
      </c>
      <c r="D290" s="27" t="s">
        <v>6934</v>
      </c>
      <c r="E290" s="109">
        <v>3.49</v>
      </c>
      <c r="F290" s="27">
        <v>25</v>
      </c>
      <c r="G290" s="27">
        <v>1</v>
      </c>
      <c r="H290" s="44">
        <v>1042.857143</v>
      </c>
      <c r="I290" s="44">
        <f t="shared" si="7"/>
        <v>3.3465753420073188E-3</v>
      </c>
    </row>
    <row r="291" spans="2:9" x14ac:dyDescent="0.3">
      <c r="B291" s="27"/>
      <c r="C291" s="27">
        <v>282</v>
      </c>
      <c r="D291" s="27" t="s">
        <v>1190</v>
      </c>
      <c r="E291" s="109">
        <v>8</v>
      </c>
      <c r="F291" s="27"/>
      <c r="G291" s="27">
        <v>2</v>
      </c>
      <c r="H291" s="44">
        <v>521.42857140000001</v>
      </c>
      <c r="I291" s="44">
        <f t="shared" si="7"/>
        <v>3.0684931508530681E-2</v>
      </c>
    </row>
    <row r="292" spans="2:9" x14ac:dyDescent="0.3">
      <c r="B292" s="27"/>
      <c r="C292" s="27">
        <v>283</v>
      </c>
      <c r="D292" s="27" t="s">
        <v>6933</v>
      </c>
      <c r="E292" s="109">
        <v>3</v>
      </c>
      <c r="F292" s="27"/>
      <c r="G292" s="27">
        <v>1</v>
      </c>
      <c r="H292" s="44">
        <v>521.42857140000001</v>
      </c>
      <c r="I292" s="44">
        <f t="shared" si="7"/>
        <v>5.7534246578495023E-3</v>
      </c>
    </row>
    <row r="293" spans="2:9" x14ac:dyDescent="0.3">
      <c r="B293" s="27"/>
      <c r="C293" s="27">
        <v>284</v>
      </c>
      <c r="D293" s="27" t="s">
        <v>166</v>
      </c>
      <c r="E293" s="109">
        <v>189.99</v>
      </c>
      <c r="F293" s="27"/>
      <c r="G293" s="27">
        <v>1</v>
      </c>
      <c r="H293" s="44">
        <v>417.14285710000001</v>
      </c>
      <c r="I293" s="44">
        <f t="shared" si="7"/>
        <v>0.45545547949884818</v>
      </c>
    </row>
    <row r="294" spans="2:9" x14ac:dyDescent="0.3">
      <c r="B294" s="27"/>
      <c r="C294" s="27">
        <v>285</v>
      </c>
      <c r="D294" s="27" t="s">
        <v>167</v>
      </c>
      <c r="E294" s="109">
        <v>300</v>
      </c>
      <c r="F294" s="27"/>
      <c r="G294" s="27">
        <v>1</v>
      </c>
      <c r="H294" s="44">
        <v>417.14285710000001</v>
      </c>
      <c r="I294" s="44">
        <f t="shared" si="7"/>
        <v>0.71917808226566893</v>
      </c>
    </row>
    <row r="295" spans="2:9" x14ac:dyDescent="0.3">
      <c r="B295" s="27"/>
      <c r="C295" s="27">
        <v>286</v>
      </c>
      <c r="D295" s="27" t="s">
        <v>168</v>
      </c>
      <c r="E295" s="109">
        <v>250.4</v>
      </c>
      <c r="F295" s="27"/>
      <c r="G295" s="27">
        <v>2</v>
      </c>
      <c r="H295" s="44">
        <v>521.42857140000001</v>
      </c>
      <c r="I295" s="44">
        <f t="shared" si="7"/>
        <v>0.96043835621701035</v>
      </c>
    </row>
    <row r="296" spans="2:9" x14ac:dyDescent="0.3">
      <c r="B296" s="27"/>
      <c r="C296" s="27">
        <v>287</v>
      </c>
      <c r="D296" s="27" t="s">
        <v>169</v>
      </c>
      <c r="E296" s="109">
        <v>75</v>
      </c>
      <c r="F296" s="27"/>
      <c r="G296" s="27">
        <v>2</v>
      </c>
      <c r="H296" s="44">
        <v>782.14285710000001</v>
      </c>
      <c r="I296" s="44">
        <f t="shared" si="7"/>
        <v>0.19178082192831675</v>
      </c>
    </row>
    <row r="297" spans="2:9" x14ac:dyDescent="0.3">
      <c r="B297" s="27"/>
      <c r="C297" s="27">
        <v>288</v>
      </c>
      <c r="D297" s="27" t="s">
        <v>170</v>
      </c>
      <c r="E297" s="109">
        <v>38</v>
      </c>
      <c r="F297" s="27"/>
      <c r="G297" s="27">
        <v>2</v>
      </c>
      <c r="H297" s="44">
        <v>782.14285710000001</v>
      </c>
      <c r="I297" s="44">
        <f t="shared" si="7"/>
        <v>9.7168949777013819E-2</v>
      </c>
    </row>
    <row r="298" spans="2:9" x14ac:dyDescent="0.3">
      <c r="B298" s="27"/>
      <c r="C298" s="27">
        <v>289</v>
      </c>
      <c r="D298" s="27" t="s">
        <v>101</v>
      </c>
      <c r="E298" s="109">
        <v>15</v>
      </c>
      <c r="F298" s="27">
        <v>1</v>
      </c>
      <c r="G298" s="27">
        <v>2</v>
      </c>
      <c r="H298" s="44">
        <v>521.42857140000001</v>
      </c>
      <c r="I298" s="44">
        <f t="shared" ref="I298:I309" si="8">+(E298*G298)/H298</f>
        <v>5.7534246578495027E-2</v>
      </c>
    </row>
    <row r="299" spans="2:9" x14ac:dyDescent="0.3">
      <c r="B299" s="27"/>
      <c r="C299" s="27">
        <v>290</v>
      </c>
      <c r="D299" s="27" t="s">
        <v>520</v>
      </c>
      <c r="E299" s="109">
        <v>24.39</v>
      </c>
      <c r="F299" s="27"/>
      <c r="G299" s="27">
        <v>1</v>
      </c>
      <c r="H299" s="44">
        <v>260.7142857</v>
      </c>
      <c r="I299" s="44">
        <f t="shared" si="8"/>
        <v>9.3550684936632919E-2</v>
      </c>
    </row>
    <row r="300" spans="2:9" x14ac:dyDescent="0.3">
      <c r="B300" s="27"/>
      <c r="C300" s="27">
        <v>291</v>
      </c>
      <c r="D300" s="27" t="s">
        <v>2425</v>
      </c>
      <c r="E300" s="109">
        <v>0</v>
      </c>
      <c r="F300" s="27"/>
      <c r="G300" s="27"/>
      <c r="H300" s="44">
        <v>260.7142857</v>
      </c>
      <c r="I300" s="44">
        <f t="shared" si="8"/>
        <v>0</v>
      </c>
    </row>
    <row r="301" spans="2:9" x14ac:dyDescent="0.3">
      <c r="B301" s="27"/>
      <c r="C301" s="27">
        <v>292</v>
      </c>
      <c r="D301" s="27" t="s">
        <v>172</v>
      </c>
      <c r="E301" s="109">
        <v>9.99</v>
      </c>
      <c r="F301" s="27">
        <v>2</v>
      </c>
      <c r="G301" s="27">
        <v>2</v>
      </c>
      <c r="H301" s="44">
        <v>104.2857143</v>
      </c>
      <c r="I301" s="44">
        <f t="shared" si="8"/>
        <v>0.19158904106964536</v>
      </c>
    </row>
    <row r="302" spans="2:9" x14ac:dyDescent="0.3">
      <c r="B302" s="27"/>
      <c r="C302" s="27">
        <v>293</v>
      </c>
      <c r="D302" s="27" t="s">
        <v>1413</v>
      </c>
      <c r="E302" s="109">
        <v>11.49</v>
      </c>
      <c r="F302" s="27">
        <v>1</v>
      </c>
      <c r="G302" s="27">
        <v>1</v>
      </c>
      <c r="H302" s="44">
        <v>104.2857143</v>
      </c>
      <c r="I302" s="44">
        <f t="shared" si="8"/>
        <v>0.11017808217668794</v>
      </c>
    </row>
    <row r="303" spans="2:9" x14ac:dyDescent="0.3">
      <c r="B303" s="27"/>
      <c r="C303" s="27">
        <v>294</v>
      </c>
      <c r="D303" s="27" t="s">
        <v>174</v>
      </c>
      <c r="E303" s="109">
        <v>7</v>
      </c>
      <c r="F303" s="27">
        <v>1</v>
      </c>
      <c r="G303" s="27">
        <v>2</v>
      </c>
      <c r="H303" s="44">
        <v>260.7142857</v>
      </c>
      <c r="I303" s="44">
        <f t="shared" si="8"/>
        <v>5.3698630139928691E-2</v>
      </c>
    </row>
    <row r="304" spans="2:9" x14ac:dyDescent="0.3">
      <c r="B304" s="27"/>
      <c r="C304" s="27">
        <v>295</v>
      </c>
      <c r="D304" s="27" t="s">
        <v>175</v>
      </c>
      <c r="E304" s="109">
        <v>21.5</v>
      </c>
      <c r="F304" s="27">
        <v>1</v>
      </c>
      <c r="G304" s="27">
        <v>2</v>
      </c>
      <c r="H304" s="44">
        <v>260.7142857</v>
      </c>
      <c r="I304" s="44">
        <f t="shared" si="8"/>
        <v>0.16493150685835239</v>
      </c>
    </row>
    <row r="305" spans="2:12" x14ac:dyDescent="0.3">
      <c r="B305" s="27"/>
      <c r="C305" s="27">
        <v>296</v>
      </c>
      <c r="D305" s="27" t="s">
        <v>176</v>
      </c>
      <c r="E305" s="109">
        <v>5.99</v>
      </c>
      <c r="F305" s="27">
        <v>2</v>
      </c>
      <c r="G305" s="27">
        <v>2</v>
      </c>
      <c r="H305" s="44">
        <v>260.7142857</v>
      </c>
      <c r="I305" s="44">
        <f t="shared" si="8"/>
        <v>4.5950684934024696E-2</v>
      </c>
    </row>
    <row r="306" spans="2:12" ht="12.65" customHeight="1" x14ac:dyDescent="0.3">
      <c r="B306" s="27"/>
      <c r="C306" s="27">
        <v>297</v>
      </c>
      <c r="D306" s="27" t="s">
        <v>179</v>
      </c>
      <c r="E306" s="109">
        <v>20</v>
      </c>
      <c r="F306" s="27"/>
      <c r="G306" s="27">
        <v>2</v>
      </c>
      <c r="H306" s="44">
        <v>52.142857139999997</v>
      </c>
      <c r="I306" s="44">
        <f t="shared" si="8"/>
        <v>0.7671232877132671</v>
      </c>
    </row>
    <row r="307" spans="2:12" x14ac:dyDescent="0.3">
      <c r="B307" s="27"/>
      <c r="C307" s="27">
        <v>298</v>
      </c>
      <c r="D307" s="27" t="s">
        <v>1446</v>
      </c>
      <c r="E307" s="109">
        <v>0</v>
      </c>
      <c r="F307" s="27"/>
      <c r="G307" s="27">
        <v>1</v>
      </c>
      <c r="H307" s="44">
        <v>104.29</v>
      </c>
      <c r="I307" s="44">
        <f t="shared" si="8"/>
        <v>0</v>
      </c>
    </row>
    <row r="308" spans="2:12" x14ac:dyDescent="0.3">
      <c r="B308" s="27"/>
      <c r="C308" s="27">
        <v>299</v>
      </c>
      <c r="D308" s="27" t="s">
        <v>180</v>
      </c>
      <c r="E308" s="109">
        <v>25.5</v>
      </c>
      <c r="F308" s="27">
        <v>1</v>
      </c>
      <c r="G308" s="27">
        <v>2</v>
      </c>
      <c r="H308" s="44">
        <v>4.3499999999999996</v>
      </c>
      <c r="I308" s="44">
        <f t="shared" si="8"/>
        <v>11.724137931034484</v>
      </c>
    </row>
    <row r="309" spans="2:12" ht="13.5" customHeight="1" x14ac:dyDescent="0.3">
      <c r="B309" s="27"/>
      <c r="C309" s="27">
        <v>300</v>
      </c>
      <c r="D309" s="27" t="s">
        <v>337</v>
      </c>
      <c r="E309" s="109">
        <v>25.41</v>
      </c>
      <c r="F309" s="27">
        <v>1</v>
      </c>
      <c r="G309" s="27">
        <v>1</v>
      </c>
      <c r="H309" s="44">
        <v>4.3499999999999996</v>
      </c>
      <c r="I309" s="44">
        <f t="shared" si="8"/>
        <v>5.8413793103448279</v>
      </c>
    </row>
    <row r="310" spans="2:12" x14ac:dyDescent="0.3">
      <c r="B310" s="27"/>
      <c r="C310" s="27"/>
      <c r="D310" s="27"/>
      <c r="E310" s="109"/>
      <c r="F310" s="27"/>
      <c r="G310" s="27"/>
      <c r="H310" s="44"/>
      <c r="I310" s="44"/>
      <c r="J310" s="57" t="s">
        <v>454</v>
      </c>
      <c r="K310" s="132">
        <f>SUM(I170:I309)</f>
        <v>31.526937147643025</v>
      </c>
      <c r="L310" s="66">
        <f>COUNT(I170:I309)</f>
        <v>140</v>
      </c>
    </row>
    <row r="311" spans="2:12" x14ac:dyDescent="0.3">
      <c r="B311" s="40" t="s">
        <v>246</v>
      </c>
      <c r="C311" s="27"/>
      <c r="D311" s="27"/>
      <c r="E311" s="109"/>
      <c r="F311" s="27"/>
      <c r="G311" s="27"/>
      <c r="H311" s="44"/>
      <c r="I311" s="44"/>
    </row>
    <row r="312" spans="2:12" x14ac:dyDescent="0.3">
      <c r="B312" s="27"/>
      <c r="C312" s="27">
        <v>301</v>
      </c>
      <c r="D312" s="27" t="s">
        <v>2456</v>
      </c>
      <c r="E312" s="109">
        <v>20</v>
      </c>
      <c r="F312" s="27"/>
      <c r="G312" s="27">
        <v>1</v>
      </c>
      <c r="H312" s="44">
        <v>4.3499999999999996</v>
      </c>
      <c r="I312" s="44">
        <f t="shared" ref="I312:I370" si="9">+(E312*G312)/H312</f>
        <v>4.597701149425288</v>
      </c>
    </row>
    <row r="313" spans="2:12" x14ac:dyDescent="0.3">
      <c r="B313" s="27"/>
      <c r="C313" s="27">
        <v>302</v>
      </c>
      <c r="D313" s="27" t="s">
        <v>1953</v>
      </c>
      <c r="E313" s="109">
        <v>40</v>
      </c>
      <c r="F313" s="27"/>
      <c r="G313" s="27">
        <v>1</v>
      </c>
      <c r="H313" s="44">
        <v>8</v>
      </c>
      <c r="I313" s="44">
        <f t="shared" si="9"/>
        <v>5</v>
      </c>
    </row>
    <row r="314" spans="2:12" x14ac:dyDescent="0.3">
      <c r="B314" s="27"/>
      <c r="C314" s="27">
        <v>303</v>
      </c>
      <c r="D314" s="27" t="s">
        <v>347</v>
      </c>
      <c r="E314" s="109">
        <v>6.49</v>
      </c>
      <c r="F314" s="27"/>
      <c r="G314" s="27">
        <v>1</v>
      </c>
      <c r="H314" s="44">
        <v>4</v>
      </c>
      <c r="I314" s="44">
        <f t="shared" si="9"/>
        <v>1.6225000000000001</v>
      </c>
    </row>
    <row r="315" spans="2:12" x14ac:dyDescent="0.3">
      <c r="B315" s="27"/>
      <c r="C315" s="27">
        <v>304</v>
      </c>
      <c r="D315" s="27" t="s">
        <v>2457</v>
      </c>
      <c r="E315" s="109">
        <v>4.3899999999999997</v>
      </c>
      <c r="F315" s="27"/>
      <c r="G315" s="27">
        <v>1</v>
      </c>
      <c r="H315" s="44">
        <v>4.3499999999999996</v>
      </c>
      <c r="I315" s="44">
        <f t="shared" si="9"/>
        <v>1.0091954022988505</v>
      </c>
    </row>
    <row r="316" spans="2:12" x14ac:dyDescent="0.3">
      <c r="B316" s="27"/>
      <c r="C316" s="27">
        <v>305</v>
      </c>
      <c r="D316" s="27" t="s">
        <v>2458</v>
      </c>
      <c r="E316" s="109">
        <v>3</v>
      </c>
      <c r="F316" s="27"/>
      <c r="G316" s="27">
        <v>1</v>
      </c>
      <c r="H316" s="44">
        <v>4.3499999999999996</v>
      </c>
      <c r="I316" s="44">
        <f t="shared" si="9"/>
        <v>0.68965517241379315</v>
      </c>
    </row>
    <row r="317" spans="2:12" x14ac:dyDescent="0.3">
      <c r="B317" s="27"/>
      <c r="C317" s="27">
        <v>306</v>
      </c>
      <c r="D317" s="27" t="s">
        <v>247</v>
      </c>
      <c r="E317" s="109">
        <v>12.99</v>
      </c>
      <c r="F317" s="27"/>
      <c r="G317" s="27">
        <v>1</v>
      </c>
      <c r="H317" s="44">
        <v>260.70999999999998</v>
      </c>
      <c r="I317" s="44">
        <f t="shared" si="9"/>
        <v>4.9825476583176716E-2</v>
      </c>
    </row>
    <row r="318" spans="2:12" x14ac:dyDescent="0.3">
      <c r="B318" s="27"/>
      <c r="C318" s="27">
        <v>307</v>
      </c>
      <c r="D318" s="27" t="s">
        <v>189</v>
      </c>
      <c r="E318" s="109">
        <v>3</v>
      </c>
      <c r="F318" s="27">
        <v>24</v>
      </c>
      <c r="G318" s="27">
        <v>1</v>
      </c>
      <c r="H318" s="44">
        <v>6</v>
      </c>
      <c r="I318" s="44">
        <f t="shared" si="9"/>
        <v>0.5</v>
      </c>
    </row>
    <row r="319" spans="2:12" x14ac:dyDescent="0.3">
      <c r="B319" s="27"/>
      <c r="C319" s="27">
        <v>308</v>
      </c>
      <c r="D319" s="27" t="s">
        <v>1955</v>
      </c>
      <c r="E319" s="109">
        <v>1</v>
      </c>
      <c r="F319" s="27"/>
      <c r="G319" s="27">
        <v>1</v>
      </c>
      <c r="H319" s="44">
        <v>2</v>
      </c>
      <c r="I319" s="44">
        <f t="shared" si="9"/>
        <v>0.5</v>
      </c>
    </row>
    <row r="320" spans="2:12" x14ac:dyDescent="0.3">
      <c r="B320" s="27"/>
      <c r="C320" s="27">
        <v>309</v>
      </c>
      <c r="D320" s="27" t="s">
        <v>2459</v>
      </c>
      <c r="E320" s="109">
        <v>0.9</v>
      </c>
      <c r="F320" s="27"/>
      <c r="G320" s="27">
        <v>1</v>
      </c>
      <c r="H320" s="44">
        <v>2</v>
      </c>
      <c r="I320" s="44">
        <f t="shared" si="9"/>
        <v>0.45</v>
      </c>
    </row>
    <row r="321" spans="2:9" x14ac:dyDescent="0.3">
      <c r="B321" s="27"/>
      <c r="C321" s="27">
        <v>310</v>
      </c>
      <c r="D321" s="27" t="s">
        <v>1956</v>
      </c>
      <c r="E321" s="109">
        <v>3</v>
      </c>
      <c r="F321" s="27"/>
      <c r="G321" s="27">
        <v>1</v>
      </c>
      <c r="H321" s="44">
        <v>2</v>
      </c>
      <c r="I321" s="44">
        <f t="shared" si="9"/>
        <v>1.5</v>
      </c>
    </row>
    <row r="322" spans="2:9" x14ac:dyDescent="0.3">
      <c r="B322" s="27"/>
      <c r="C322" s="27">
        <v>311</v>
      </c>
      <c r="D322" s="27" t="s">
        <v>1957</v>
      </c>
      <c r="E322" s="109">
        <v>4.3</v>
      </c>
      <c r="F322" s="27"/>
      <c r="G322" s="27">
        <v>1</v>
      </c>
      <c r="H322" s="44">
        <v>2</v>
      </c>
      <c r="I322" s="44">
        <f t="shared" si="9"/>
        <v>2.15</v>
      </c>
    </row>
    <row r="323" spans="2:9" x14ac:dyDescent="0.3">
      <c r="B323" s="27"/>
      <c r="C323" s="27">
        <v>312</v>
      </c>
      <c r="D323" s="27" t="s">
        <v>2460</v>
      </c>
      <c r="E323" s="109">
        <v>1</v>
      </c>
      <c r="F323" s="27"/>
      <c r="G323" s="27">
        <v>1</v>
      </c>
      <c r="H323" s="44">
        <v>2</v>
      </c>
      <c r="I323" s="44">
        <f t="shared" si="9"/>
        <v>0.5</v>
      </c>
    </row>
    <row r="324" spans="2:9" x14ac:dyDescent="0.3">
      <c r="B324" s="27"/>
      <c r="C324" s="27">
        <v>313</v>
      </c>
      <c r="D324" s="27" t="s">
        <v>2461</v>
      </c>
      <c r="E324" s="109">
        <v>0.84</v>
      </c>
      <c r="F324" s="27"/>
      <c r="G324" s="27">
        <v>1</v>
      </c>
      <c r="H324" s="44">
        <v>4.3499999999999996</v>
      </c>
      <c r="I324" s="44">
        <f t="shared" si="9"/>
        <v>0.19310344827586207</v>
      </c>
    </row>
    <row r="325" spans="2:9" x14ac:dyDescent="0.3">
      <c r="B325" s="27"/>
      <c r="C325" s="27">
        <v>314</v>
      </c>
      <c r="D325" s="27" t="s">
        <v>1958</v>
      </c>
      <c r="E325" s="109">
        <v>1.5</v>
      </c>
      <c r="F325" s="27"/>
      <c r="G325" s="27">
        <v>1</v>
      </c>
      <c r="H325" s="44">
        <v>4.3499999999999996</v>
      </c>
      <c r="I325" s="44">
        <f t="shared" si="9"/>
        <v>0.34482758620689657</v>
      </c>
    </row>
    <row r="326" spans="2:9" x14ac:dyDescent="0.3">
      <c r="B326" s="27"/>
      <c r="C326" s="27">
        <v>315</v>
      </c>
      <c r="D326" s="27" t="s">
        <v>1959</v>
      </c>
      <c r="E326" s="109">
        <v>2</v>
      </c>
      <c r="F326" s="27"/>
      <c r="G326" s="27">
        <v>1</v>
      </c>
      <c r="H326" s="44">
        <v>4.3499999999999996</v>
      </c>
      <c r="I326" s="44">
        <f t="shared" si="9"/>
        <v>0.45977011494252878</v>
      </c>
    </row>
    <row r="327" spans="2:9" x14ac:dyDescent="0.3">
      <c r="B327" s="27"/>
      <c r="C327" s="27">
        <v>316</v>
      </c>
      <c r="D327" s="27" t="s">
        <v>2462</v>
      </c>
      <c r="E327" s="109">
        <v>2</v>
      </c>
      <c r="F327" s="27"/>
      <c r="G327" s="27">
        <v>1</v>
      </c>
      <c r="H327" s="44">
        <v>4.3499999999999996</v>
      </c>
      <c r="I327" s="44">
        <f t="shared" si="9"/>
        <v>0.45977011494252878</v>
      </c>
    </row>
    <row r="328" spans="2:9" x14ac:dyDescent="0.3">
      <c r="B328" s="27"/>
      <c r="C328" s="27">
        <v>317</v>
      </c>
      <c r="D328" s="27" t="s">
        <v>1960</v>
      </c>
      <c r="E328" s="109">
        <v>2</v>
      </c>
      <c r="F328" s="27"/>
      <c r="G328" s="27">
        <v>1</v>
      </c>
      <c r="H328" s="44">
        <v>13.04</v>
      </c>
      <c r="I328" s="44">
        <f t="shared" si="9"/>
        <v>0.15337423312883436</v>
      </c>
    </row>
    <row r="329" spans="2:9" x14ac:dyDescent="0.3">
      <c r="B329" s="27"/>
      <c r="C329" s="27">
        <v>318</v>
      </c>
      <c r="D329" s="27" t="s">
        <v>2463</v>
      </c>
      <c r="E329" s="109">
        <v>2</v>
      </c>
      <c r="F329" s="27"/>
      <c r="G329" s="27">
        <v>1</v>
      </c>
      <c r="H329" s="44">
        <v>13.04</v>
      </c>
      <c r="I329" s="44">
        <f t="shared" si="9"/>
        <v>0.15337423312883436</v>
      </c>
    </row>
    <row r="330" spans="2:9" x14ac:dyDescent="0.3">
      <c r="B330" s="27"/>
      <c r="C330" s="27">
        <v>319</v>
      </c>
      <c r="D330" s="27" t="s">
        <v>196</v>
      </c>
      <c r="E330" s="109">
        <v>0.47</v>
      </c>
      <c r="F330" s="27"/>
      <c r="G330" s="27">
        <v>1</v>
      </c>
      <c r="H330" s="44">
        <v>4.3499999999999996</v>
      </c>
      <c r="I330" s="44">
        <f t="shared" si="9"/>
        <v>0.10804597701149425</v>
      </c>
    </row>
    <row r="331" spans="2:9" x14ac:dyDescent="0.3">
      <c r="B331" s="27"/>
      <c r="C331" s="27">
        <v>320</v>
      </c>
      <c r="D331" s="27" t="s">
        <v>280</v>
      </c>
      <c r="E331" s="109">
        <v>1.59</v>
      </c>
      <c r="F331" s="27"/>
      <c r="G331" s="27">
        <v>1</v>
      </c>
      <c r="H331" s="44">
        <v>8.69</v>
      </c>
      <c r="I331" s="44">
        <f t="shared" si="9"/>
        <v>0.18296892980437285</v>
      </c>
    </row>
    <row r="332" spans="2:9" x14ac:dyDescent="0.3">
      <c r="B332" s="27"/>
      <c r="C332" s="27">
        <v>321</v>
      </c>
      <c r="D332" s="27" t="s">
        <v>1962</v>
      </c>
      <c r="E332" s="109">
        <v>0.57999999999999996</v>
      </c>
      <c r="F332" s="27"/>
      <c r="G332" s="27">
        <v>1</v>
      </c>
      <c r="H332" s="44">
        <v>26.07</v>
      </c>
      <c r="I332" s="44">
        <f t="shared" si="9"/>
        <v>2.2247794399693131E-2</v>
      </c>
    </row>
    <row r="333" spans="2:9" x14ac:dyDescent="0.3">
      <c r="B333" s="27"/>
      <c r="C333" s="27">
        <v>322</v>
      </c>
      <c r="D333" s="27" t="s">
        <v>1456</v>
      </c>
      <c r="E333" s="109">
        <v>0.79</v>
      </c>
      <c r="F333" s="27"/>
      <c r="G333" s="27">
        <v>1</v>
      </c>
      <c r="H333" s="44">
        <v>4.3499999999999996</v>
      </c>
      <c r="I333" s="44">
        <f t="shared" si="9"/>
        <v>0.18160919540229886</v>
      </c>
    </row>
    <row r="334" spans="2:9" x14ac:dyDescent="0.3">
      <c r="B334" s="27"/>
      <c r="C334" s="27">
        <v>323</v>
      </c>
      <c r="D334" s="27" t="s">
        <v>1457</v>
      </c>
      <c r="E334" s="109">
        <v>0.79</v>
      </c>
      <c r="F334" s="27"/>
      <c r="G334" s="27">
        <v>1</v>
      </c>
      <c r="H334" s="44">
        <v>13.04</v>
      </c>
      <c r="I334" s="44">
        <f t="shared" si="9"/>
        <v>6.0582822085889575E-2</v>
      </c>
    </row>
    <row r="335" spans="2:9" x14ac:dyDescent="0.3">
      <c r="B335" s="27"/>
      <c r="C335" s="27">
        <v>324</v>
      </c>
      <c r="D335" s="27" t="s">
        <v>1963</v>
      </c>
      <c r="E335" s="109">
        <v>1.2</v>
      </c>
      <c r="F335" s="27"/>
      <c r="G335" s="27">
        <v>1</v>
      </c>
      <c r="H335" s="44">
        <v>8.69</v>
      </c>
      <c r="I335" s="44">
        <f t="shared" si="9"/>
        <v>0.13808975834292289</v>
      </c>
    </row>
    <row r="336" spans="2:9" x14ac:dyDescent="0.3">
      <c r="B336" s="27"/>
      <c r="C336" s="27">
        <v>325</v>
      </c>
      <c r="D336" s="27" t="s">
        <v>1964</v>
      </c>
      <c r="E336" s="109">
        <v>1.9</v>
      </c>
      <c r="F336" s="27">
        <v>20</v>
      </c>
      <c r="G336" s="27">
        <v>1</v>
      </c>
      <c r="H336" s="44">
        <v>4.3499999999999996</v>
      </c>
      <c r="I336" s="44">
        <f t="shared" si="9"/>
        <v>0.43678160919540232</v>
      </c>
    </row>
    <row r="337" spans="2:9" x14ac:dyDescent="0.3">
      <c r="B337" s="27"/>
      <c r="C337" s="27">
        <v>326</v>
      </c>
      <c r="D337" s="27" t="s">
        <v>1965</v>
      </c>
      <c r="E337" s="109">
        <v>1.55</v>
      </c>
      <c r="F337" s="27">
        <v>16</v>
      </c>
      <c r="G337" s="27">
        <v>1</v>
      </c>
      <c r="H337" s="44">
        <v>4.3499999999999996</v>
      </c>
      <c r="I337" s="44">
        <f t="shared" si="9"/>
        <v>0.35632183908045983</v>
      </c>
    </row>
    <row r="338" spans="2:9" x14ac:dyDescent="0.3">
      <c r="B338" s="27"/>
      <c r="C338" s="27">
        <v>327</v>
      </c>
      <c r="D338" s="27" t="s">
        <v>282</v>
      </c>
      <c r="E338" s="109">
        <v>7.99</v>
      </c>
      <c r="F338" s="27"/>
      <c r="G338" s="27">
        <v>1</v>
      </c>
      <c r="H338" s="44">
        <v>521.42999999999995</v>
      </c>
      <c r="I338" s="44">
        <f t="shared" si="9"/>
        <v>1.5323245689737839E-2</v>
      </c>
    </row>
    <row r="339" spans="2:9" x14ac:dyDescent="0.3">
      <c r="B339" s="27"/>
      <c r="C339" s="27">
        <v>328</v>
      </c>
      <c r="D339" s="27" t="s">
        <v>200</v>
      </c>
      <c r="E339" s="109">
        <v>15.5</v>
      </c>
      <c r="F339" s="27">
        <v>8</v>
      </c>
      <c r="G339" s="27">
        <v>1</v>
      </c>
      <c r="H339" s="44">
        <v>16</v>
      </c>
      <c r="I339" s="44">
        <f t="shared" si="9"/>
        <v>0.96875</v>
      </c>
    </row>
    <row r="340" spans="2:9" x14ac:dyDescent="0.3">
      <c r="B340" s="27"/>
      <c r="C340" s="27">
        <v>329</v>
      </c>
      <c r="D340" s="27" t="s">
        <v>201</v>
      </c>
      <c r="E340" s="109">
        <v>2</v>
      </c>
      <c r="F340" s="27"/>
      <c r="G340" s="27">
        <v>1</v>
      </c>
      <c r="H340" s="44">
        <v>13.04</v>
      </c>
      <c r="I340" s="44">
        <f t="shared" si="9"/>
        <v>0.15337423312883436</v>
      </c>
    </row>
    <row r="341" spans="2:9" x14ac:dyDescent="0.3">
      <c r="B341" s="27"/>
      <c r="C341" s="27">
        <v>330</v>
      </c>
      <c r="D341" s="27" t="s">
        <v>2464</v>
      </c>
      <c r="E341" s="109">
        <v>1.58</v>
      </c>
      <c r="F341" s="27"/>
      <c r="G341" s="27">
        <v>1</v>
      </c>
      <c r="H341" s="44">
        <v>13.04</v>
      </c>
      <c r="I341" s="44">
        <f t="shared" si="9"/>
        <v>0.12116564417177915</v>
      </c>
    </row>
    <row r="342" spans="2:9" x14ac:dyDescent="0.3">
      <c r="B342" s="27"/>
      <c r="C342" s="27">
        <v>331</v>
      </c>
      <c r="D342" s="27" t="s">
        <v>1458</v>
      </c>
      <c r="E342" s="109">
        <v>4.7300000000000004</v>
      </c>
      <c r="F342" s="27"/>
      <c r="G342" s="27">
        <v>1</v>
      </c>
      <c r="H342" s="44">
        <v>52.14</v>
      </c>
      <c r="I342" s="44">
        <f t="shared" si="9"/>
        <v>9.0717299578059074E-2</v>
      </c>
    </row>
    <row r="343" spans="2:9" x14ac:dyDescent="0.3">
      <c r="B343" s="27"/>
      <c r="C343" s="27">
        <v>332</v>
      </c>
      <c r="D343" s="27" t="s">
        <v>1966</v>
      </c>
      <c r="E343" s="109">
        <v>1.75</v>
      </c>
      <c r="F343" s="27">
        <v>4</v>
      </c>
      <c r="G343" s="27">
        <v>1</v>
      </c>
      <c r="H343" s="44">
        <v>4</v>
      </c>
      <c r="I343" s="44">
        <f t="shared" si="9"/>
        <v>0.4375</v>
      </c>
    </row>
    <row r="344" spans="2:9" x14ac:dyDescent="0.3">
      <c r="B344" s="27"/>
      <c r="C344" s="27">
        <v>333</v>
      </c>
      <c r="D344" s="27" t="s">
        <v>2465</v>
      </c>
      <c r="E344" s="109">
        <v>21</v>
      </c>
      <c r="F344" s="27"/>
      <c r="G344" s="27">
        <v>1</v>
      </c>
      <c r="H344" s="44">
        <v>52.14</v>
      </c>
      <c r="I344" s="44">
        <f t="shared" si="9"/>
        <v>0.40276179516685845</v>
      </c>
    </row>
    <row r="345" spans="2:9" x14ac:dyDescent="0.3">
      <c r="B345" s="27"/>
      <c r="C345" s="27">
        <v>334</v>
      </c>
      <c r="D345" s="27" t="s">
        <v>1460</v>
      </c>
      <c r="E345" s="109">
        <v>2.5</v>
      </c>
      <c r="F345" s="27"/>
      <c r="G345" s="27">
        <v>2</v>
      </c>
      <c r="H345" s="44">
        <v>52.14</v>
      </c>
      <c r="I345" s="44">
        <f t="shared" si="9"/>
        <v>9.5895665515918674E-2</v>
      </c>
    </row>
    <row r="346" spans="2:9" x14ac:dyDescent="0.3">
      <c r="B346" s="27"/>
      <c r="C346" s="27">
        <v>335</v>
      </c>
      <c r="D346" s="27" t="s">
        <v>1461</v>
      </c>
      <c r="E346" s="109">
        <v>0.5</v>
      </c>
      <c r="F346" s="27"/>
      <c r="G346" s="27">
        <v>2</v>
      </c>
      <c r="H346" s="44">
        <v>52.14</v>
      </c>
      <c r="I346" s="44">
        <f t="shared" si="9"/>
        <v>1.9179133103183737E-2</v>
      </c>
    </row>
    <row r="347" spans="2:9" x14ac:dyDescent="0.3">
      <c r="B347" s="27"/>
      <c r="C347" s="27">
        <v>336</v>
      </c>
      <c r="D347" s="27" t="s">
        <v>2466</v>
      </c>
      <c r="E347" s="109">
        <v>2.99</v>
      </c>
      <c r="F347" s="27">
        <v>70</v>
      </c>
      <c r="G347" s="27">
        <v>1</v>
      </c>
      <c r="H347" s="44">
        <v>26.07</v>
      </c>
      <c r="I347" s="44">
        <f t="shared" si="9"/>
        <v>0.11469121595703875</v>
      </c>
    </row>
    <row r="348" spans="2:9" x14ac:dyDescent="0.3">
      <c r="B348" s="27"/>
      <c r="C348" s="27">
        <v>337</v>
      </c>
      <c r="D348" s="27" t="s">
        <v>256</v>
      </c>
      <c r="E348" s="109">
        <v>10</v>
      </c>
      <c r="F348" s="27"/>
      <c r="G348" s="27">
        <v>1</v>
      </c>
      <c r="H348" s="44">
        <v>4.3499999999999996</v>
      </c>
      <c r="I348" s="44">
        <f t="shared" si="9"/>
        <v>2.298850574712644</v>
      </c>
    </row>
    <row r="349" spans="2:9" x14ac:dyDescent="0.3">
      <c r="B349" s="27"/>
      <c r="C349" s="27">
        <v>338</v>
      </c>
      <c r="D349" s="27" t="s">
        <v>2467</v>
      </c>
      <c r="E349" s="109">
        <v>9.99</v>
      </c>
      <c r="F349" s="27"/>
      <c r="G349" s="27">
        <v>1</v>
      </c>
      <c r="H349" s="44">
        <v>104.29</v>
      </c>
      <c r="I349" s="44">
        <f t="shared" si="9"/>
        <v>9.5790583948604846E-2</v>
      </c>
    </row>
    <row r="350" spans="2:9" x14ac:dyDescent="0.3">
      <c r="B350" s="27"/>
      <c r="C350" s="27">
        <v>339</v>
      </c>
      <c r="D350" s="27" t="s">
        <v>2468</v>
      </c>
      <c r="E350" s="109">
        <v>15</v>
      </c>
      <c r="F350" s="27"/>
      <c r="G350" s="27">
        <v>1</v>
      </c>
      <c r="H350" s="44">
        <v>52.14</v>
      </c>
      <c r="I350" s="44">
        <f t="shared" si="9"/>
        <v>0.28768699654775604</v>
      </c>
    </row>
    <row r="351" spans="2:9" x14ac:dyDescent="0.3">
      <c r="B351" s="27"/>
      <c r="C351" s="27">
        <v>340</v>
      </c>
      <c r="D351" s="27" t="s">
        <v>2469</v>
      </c>
      <c r="E351" s="109">
        <v>69.989999999999995</v>
      </c>
      <c r="F351" s="27"/>
      <c r="G351" s="27">
        <v>1</v>
      </c>
      <c r="H351" s="44">
        <v>260.70999999999998</v>
      </c>
      <c r="I351" s="44">
        <f t="shared" si="9"/>
        <v>0.26845920754861724</v>
      </c>
    </row>
    <row r="352" spans="2:9" x14ac:dyDescent="0.3">
      <c r="B352" s="27"/>
      <c r="C352" s="27">
        <v>341</v>
      </c>
      <c r="D352" s="27" t="s">
        <v>1462</v>
      </c>
      <c r="E352" s="109">
        <v>69.989999999999995</v>
      </c>
      <c r="F352" s="27"/>
      <c r="G352" s="27">
        <v>1</v>
      </c>
      <c r="H352" s="44">
        <v>260.70999999999998</v>
      </c>
      <c r="I352" s="44">
        <f t="shared" si="9"/>
        <v>0.26845920754861724</v>
      </c>
    </row>
    <row r="353" spans="2:9" x14ac:dyDescent="0.3">
      <c r="B353" s="27"/>
      <c r="C353" s="27">
        <v>342</v>
      </c>
      <c r="D353" s="27" t="s">
        <v>1967</v>
      </c>
      <c r="E353" s="109">
        <v>19.989999999999998</v>
      </c>
      <c r="F353" s="27"/>
      <c r="G353" s="27">
        <v>1</v>
      </c>
      <c r="H353" s="44">
        <v>104.29</v>
      </c>
      <c r="I353" s="44">
        <f t="shared" si="9"/>
        <v>0.19167705436762869</v>
      </c>
    </row>
    <row r="354" spans="2:9" x14ac:dyDescent="0.3">
      <c r="B354" s="27"/>
      <c r="C354" s="27">
        <v>343</v>
      </c>
      <c r="D354" s="27" t="s">
        <v>530</v>
      </c>
      <c r="E354" s="109">
        <v>29.99</v>
      </c>
      <c r="F354" s="27"/>
      <c r="G354" s="27">
        <v>1</v>
      </c>
      <c r="H354" s="44">
        <v>104.29</v>
      </c>
      <c r="I354" s="44">
        <f t="shared" si="9"/>
        <v>0.28756352478665259</v>
      </c>
    </row>
    <row r="355" spans="2:9" x14ac:dyDescent="0.3">
      <c r="B355" s="27"/>
      <c r="C355" s="27">
        <v>344</v>
      </c>
      <c r="D355" s="27" t="s">
        <v>1968</v>
      </c>
      <c r="E355" s="109">
        <v>24.99</v>
      </c>
      <c r="F355" s="27"/>
      <c r="G355" s="27">
        <v>1</v>
      </c>
      <c r="H355" s="44">
        <v>260.70999999999998</v>
      </c>
      <c r="I355" s="44">
        <f t="shared" si="9"/>
        <v>9.5853630470637871E-2</v>
      </c>
    </row>
    <row r="356" spans="2:9" x14ac:dyDescent="0.3">
      <c r="B356" s="27"/>
      <c r="C356" s="27">
        <v>345</v>
      </c>
      <c r="D356" s="27" t="s">
        <v>2470</v>
      </c>
      <c r="E356" s="109">
        <v>12</v>
      </c>
      <c r="F356" s="27"/>
      <c r="G356" s="27">
        <v>1</v>
      </c>
      <c r="H356" s="44">
        <v>52.14</v>
      </c>
      <c r="I356" s="44">
        <f t="shared" si="9"/>
        <v>0.23014959723820483</v>
      </c>
    </row>
    <row r="357" spans="2:9" x14ac:dyDescent="0.3">
      <c r="B357" s="27"/>
      <c r="C357" s="27">
        <v>346</v>
      </c>
      <c r="D357" s="27" t="s">
        <v>2471</v>
      </c>
      <c r="E357" s="109">
        <v>9.5</v>
      </c>
      <c r="F357" s="27"/>
      <c r="G357" s="27">
        <v>1</v>
      </c>
      <c r="H357" s="44">
        <v>52.14</v>
      </c>
      <c r="I357" s="44">
        <f t="shared" si="9"/>
        <v>0.1822017644802455</v>
      </c>
    </row>
    <row r="358" spans="2:9" x14ac:dyDescent="0.3">
      <c r="B358" s="27"/>
      <c r="C358" s="27">
        <v>347</v>
      </c>
      <c r="D358" s="27" t="s">
        <v>569</v>
      </c>
      <c r="E358" s="109">
        <v>9.99</v>
      </c>
      <c r="F358" s="27"/>
      <c r="G358" s="27">
        <v>1</v>
      </c>
      <c r="H358" s="44">
        <v>521.42999999999995</v>
      </c>
      <c r="I358" s="44">
        <f t="shared" si="9"/>
        <v>1.9158851619584607E-2</v>
      </c>
    </row>
    <row r="359" spans="2:9" x14ac:dyDescent="0.3">
      <c r="B359" s="27"/>
      <c r="C359" s="27">
        <v>348</v>
      </c>
      <c r="D359" s="27" t="s">
        <v>355</v>
      </c>
      <c r="E359" s="109">
        <v>12</v>
      </c>
      <c r="F359" s="27"/>
      <c r="G359" s="27">
        <v>2</v>
      </c>
      <c r="H359" s="44">
        <v>260.70999999999998</v>
      </c>
      <c r="I359" s="44">
        <f t="shared" si="9"/>
        <v>9.2056307774922339E-2</v>
      </c>
    </row>
    <row r="360" spans="2:9" x14ac:dyDescent="0.3">
      <c r="B360" s="27"/>
      <c r="C360" s="27">
        <v>349</v>
      </c>
      <c r="D360" s="27" t="s">
        <v>181</v>
      </c>
      <c r="E360" s="109">
        <v>3.85</v>
      </c>
      <c r="F360" s="27"/>
      <c r="G360" s="27">
        <v>4</v>
      </c>
      <c r="H360" s="44">
        <v>52.14</v>
      </c>
      <c r="I360" s="44">
        <f t="shared" si="9"/>
        <v>0.29535864978902954</v>
      </c>
    </row>
    <row r="361" spans="2:9" x14ac:dyDescent="0.3">
      <c r="B361" s="27"/>
      <c r="C361" s="27">
        <v>350</v>
      </c>
      <c r="D361" s="27" t="s">
        <v>2508</v>
      </c>
      <c r="E361" s="109">
        <v>0</v>
      </c>
      <c r="F361" s="27"/>
      <c r="G361" s="27">
        <v>2</v>
      </c>
      <c r="H361" s="44">
        <v>104.29</v>
      </c>
      <c r="I361" s="44">
        <f t="shared" si="9"/>
        <v>0</v>
      </c>
    </row>
    <row r="362" spans="2:9" x14ac:dyDescent="0.3">
      <c r="B362" s="27"/>
      <c r="C362" s="27">
        <v>351</v>
      </c>
      <c r="D362" s="27" t="s">
        <v>183</v>
      </c>
      <c r="E362" s="109">
        <v>70</v>
      </c>
      <c r="F362" s="27"/>
      <c r="G362" s="27">
        <v>2</v>
      </c>
      <c r="H362" s="44">
        <v>52.14</v>
      </c>
      <c r="I362" s="44">
        <f t="shared" si="9"/>
        <v>2.6850786344457229</v>
      </c>
    </row>
    <row r="363" spans="2:9" x14ac:dyDescent="0.3">
      <c r="B363" s="27"/>
      <c r="C363" s="27">
        <v>352</v>
      </c>
      <c r="D363" s="27" t="s">
        <v>184</v>
      </c>
      <c r="E363" s="109">
        <v>18.5</v>
      </c>
      <c r="F363" s="27"/>
      <c r="G363" s="27">
        <v>4</v>
      </c>
      <c r="H363" s="44">
        <v>52.142857139999997</v>
      </c>
      <c r="I363" s="44">
        <f t="shared" si="9"/>
        <v>1.4191780822695441</v>
      </c>
    </row>
    <row r="364" spans="2:9" x14ac:dyDescent="0.3">
      <c r="B364" s="27"/>
      <c r="C364" s="27">
        <v>353</v>
      </c>
      <c r="D364" s="27" t="s">
        <v>185</v>
      </c>
      <c r="E364" s="109">
        <v>50.5</v>
      </c>
      <c r="F364" s="27"/>
      <c r="G364" s="27">
        <v>2</v>
      </c>
      <c r="H364" s="44">
        <v>52.142857139999997</v>
      </c>
      <c r="I364" s="44">
        <f t="shared" si="9"/>
        <v>1.9369863014759994</v>
      </c>
    </row>
    <row r="365" spans="2:9" x14ac:dyDescent="0.3">
      <c r="B365" s="27"/>
      <c r="C365" s="27">
        <v>354</v>
      </c>
      <c r="D365" s="27" t="s">
        <v>346</v>
      </c>
      <c r="E365" s="109">
        <v>0.79</v>
      </c>
      <c r="F365" s="27"/>
      <c r="G365" s="27">
        <v>1</v>
      </c>
      <c r="H365" s="44">
        <v>13.03571429</v>
      </c>
      <c r="I365" s="44">
        <f t="shared" si="9"/>
        <v>6.0602739706103213E-2</v>
      </c>
    </row>
    <row r="366" spans="2:9" x14ac:dyDescent="0.3">
      <c r="B366" s="27"/>
      <c r="C366" s="27">
        <v>355</v>
      </c>
      <c r="D366" s="27" t="s">
        <v>187</v>
      </c>
      <c r="E366" s="109">
        <v>0.57999999999999996</v>
      </c>
      <c r="F366" s="27"/>
      <c r="G366" s="27">
        <v>1</v>
      </c>
      <c r="H366" s="44">
        <v>13.03571429</v>
      </c>
      <c r="I366" s="44">
        <f t="shared" si="9"/>
        <v>4.449315067030362E-2</v>
      </c>
    </row>
    <row r="367" spans="2:9" x14ac:dyDescent="0.3">
      <c r="B367" s="27"/>
      <c r="C367" s="27">
        <v>356</v>
      </c>
      <c r="D367" s="27" t="s">
        <v>1465</v>
      </c>
      <c r="E367" s="109">
        <v>2.89</v>
      </c>
      <c r="F367" s="27"/>
      <c r="G367" s="27">
        <v>8</v>
      </c>
      <c r="H367" s="44">
        <v>52.142857139999997</v>
      </c>
      <c r="I367" s="44">
        <f t="shared" si="9"/>
        <v>0.44339726029826837</v>
      </c>
    </row>
    <row r="368" spans="2:9" x14ac:dyDescent="0.3">
      <c r="B368" s="27"/>
      <c r="C368" s="27">
        <v>357</v>
      </c>
      <c r="D368" s="27" t="s">
        <v>186</v>
      </c>
      <c r="E368" s="109">
        <v>1.75</v>
      </c>
      <c r="F368" s="27">
        <v>10</v>
      </c>
      <c r="G368" s="27">
        <v>2</v>
      </c>
      <c r="H368" s="44">
        <v>52.142857139999997</v>
      </c>
      <c r="I368" s="44">
        <f t="shared" si="9"/>
        <v>6.7123287674910867E-2</v>
      </c>
    </row>
    <row r="369" spans="2:12" x14ac:dyDescent="0.3">
      <c r="B369" s="27"/>
      <c r="C369" s="27">
        <v>358</v>
      </c>
      <c r="D369" s="27" t="s">
        <v>279</v>
      </c>
      <c r="E369" s="109">
        <v>1.05</v>
      </c>
      <c r="F369" s="27">
        <v>40</v>
      </c>
      <c r="G369" s="27">
        <v>1</v>
      </c>
      <c r="H369" s="44">
        <v>52.142857139999997</v>
      </c>
      <c r="I369" s="44">
        <f t="shared" si="9"/>
        <v>2.0136986302473261E-2</v>
      </c>
    </row>
    <row r="370" spans="2:12" x14ac:dyDescent="0.3">
      <c r="B370" s="27"/>
      <c r="C370" s="27">
        <v>359</v>
      </c>
      <c r="D370" s="27" t="s">
        <v>188</v>
      </c>
      <c r="E370" s="109">
        <v>6.99</v>
      </c>
      <c r="F370" s="27"/>
      <c r="G370" s="27">
        <v>1</v>
      </c>
      <c r="H370" s="44">
        <v>104.2857143</v>
      </c>
      <c r="I370" s="44">
        <f t="shared" si="9"/>
        <v>6.7027397251092136E-2</v>
      </c>
      <c r="J370" s="57" t="s">
        <v>13</v>
      </c>
      <c r="K370" s="132">
        <f>SUM(I312:I370)</f>
        <v>35.596392879908102</v>
      </c>
      <c r="L370" s="66">
        <f>COUNT(I312:I370)</f>
        <v>59</v>
      </c>
    </row>
    <row r="371" spans="2:12" x14ac:dyDescent="0.3">
      <c r="B371" s="40" t="s">
        <v>14</v>
      </c>
      <c r="C371" s="27"/>
      <c r="D371" s="27"/>
      <c r="E371" s="109"/>
      <c r="F371" s="27"/>
      <c r="G371" s="27"/>
      <c r="H371" s="44"/>
      <c r="I371" s="44"/>
    </row>
    <row r="372" spans="2:12" x14ac:dyDescent="0.3">
      <c r="B372" s="27"/>
      <c r="C372" s="27">
        <v>360</v>
      </c>
      <c r="D372" s="27" t="s">
        <v>205</v>
      </c>
      <c r="E372" s="107">
        <v>30</v>
      </c>
      <c r="F372" s="27"/>
      <c r="G372" s="27">
        <v>2</v>
      </c>
      <c r="H372" s="44">
        <v>4</v>
      </c>
      <c r="I372" s="44">
        <f t="shared" ref="I372:I376" si="10">+(E372*G372)/H372</f>
        <v>15</v>
      </c>
    </row>
    <row r="373" spans="2:12" x14ac:dyDescent="0.3">
      <c r="B373" s="27" t="s">
        <v>919</v>
      </c>
      <c r="C373" s="27">
        <v>361</v>
      </c>
      <c r="D373" s="27" t="s">
        <v>210</v>
      </c>
      <c r="E373" s="109">
        <v>10</v>
      </c>
      <c r="F373" s="27"/>
      <c r="G373" s="27">
        <v>2</v>
      </c>
      <c r="H373" s="44">
        <v>1</v>
      </c>
      <c r="I373" s="44">
        <f t="shared" si="10"/>
        <v>20</v>
      </c>
    </row>
    <row r="374" spans="2:12" x14ac:dyDescent="0.3">
      <c r="B374" s="27" t="s">
        <v>920</v>
      </c>
      <c r="C374" s="27">
        <v>362</v>
      </c>
      <c r="D374" s="27" t="s">
        <v>2520</v>
      </c>
      <c r="E374" s="107">
        <v>40.5</v>
      </c>
      <c r="F374" s="27"/>
      <c r="G374" s="27">
        <v>1</v>
      </c>
      <c r="H374" s="44">
        <v>52.14</v>
      </c>
      <c r="I374" s="44">
        <f t="shared" si="10"/>
        <v>0.77675489067894132</v>
      </c>
    </row>
    <row r="375" spans="2:12" x14ac:dyDescent="0.3">
      <c r="B375" s="27" t="s">
        <v>921</v>
      </c>
      <c r="C375" s="27">
        <v>363</v>
      </c>
      <c r="D375" s="27" t="s">
        <v>211</v>
      </c>
      <c r="E375" s="109">
        <v>120</v>
      </c>
      <c r="F375" s="27"/>
      <c r="G375" s="27">
        <v>2</v>
      </c>
      <c r="H375" s="44">
        <v>52.14</v>
      </c>
      <c r="I375" s="44">
        <f t="shared" si="10"/>
        <v>4.6029919447640966</v>
      </c>
    </row>
    <row r="376" spans="2:12" x14ac:dyDescent="0.3">
      <c r="B376" s="27"/>
      <c r="C376" s="27">
        <v>364</v>
      </c>
      <c r="D376" s="27" t="s">
        <v>2521</v>
      </c>
      <c r="E376" s="109">
        <v>0</v>
      </c>
      <c r="F376" s="27"/>
      <c r="G376" s="27">
        <v>1</v>
      </c>
      <c r="H376" s="44">
        <v>52.14</v>
      </c>
      <c r="I376" s="44">
        <f t="shared" si="10"/>
        <v>0</v>
      </c>
    </row>
    <row r="377" spans="2:12" x14ac:dyDescent="0.3">
      <c r="B377" s="27"/>
      <c r="C377" s="27"/>
      <c r="D377" s="27"/>
      <c r="E377" s="109"/>
      <c r="F377" s="27"/>
      <c r="G377" s="27"/>
      <c r="H377" s="44"/>
      <c r="I377" s="44"/>
      <c r="J377" s="57" t="s">
        <v>14</v>
      </c>
      <c r="K377" s="132">
        <f>SUM(I372:I376)</f>
        <v>40.379746835443044</v>
      </c>
      <c r="L377" s="66">
        <f>COUNT(I372:I376)</f>
        <v>5</v>
      </c>
    </row>
    <row r="378" spans="2:12" x14ac:dyDescent="0.3">
      <c r="B378" s="40" t="s">
        <v>257</v>
      </c>
      <c r="C378" s="27"/>
      <c r="D378" s="27"/>
      <c r="E378" s="109"/>
      <c r="F378" s="27"/>
      <c r="G378" s="27"/>
      <c r="H378" s="44"/>
      <c r="I378" s="44"/>
    </row>
    <row r="379" spans="2:12" x14ac:dyDescent="0.3">
      <c r="B379" s="27"/>
      <c r="C379" s="27">
        <v>365</v>
      </c>
      <c r="D379" s="27" t="s">
        <v>212</v>
      </c>
      <c r="E379" s="109">
        <v>140</v>
      </c>
      <c r="F379" s="27">
        <v>1</v>
      </c>
      <c r="G379" s="27">
        <v>1</v>
      </c>
      <c r="H379" s="44">
        <v>261</v>
      </c>
      <c r="I379" s="44">
        <f t="shared" ref="I379:I398" si="11">+(E379*G379)/H379</f>
        <v>0.53639846743295017</v>
      </c>
    </row>
    <row r="380" spans="2:12" x14ac:dyDescent="0.3">
      <c r="B380" s="27"/>
      <c r="C380" s="27">
        <v>366</v>
      </c>
      <c r="D380" s="27" t="s">
        <v>214</v>
      </c>
      <c r="E380" s="109">
        <v>400</v>
      </c>
      <c r="F380" s="27">
        <v>1</v>
      </c>
      <c r="G380" s="27">
        <v>1</v>
      </c>
      <c r="H380" s="44">
        <v>261</v>
      </c>
      <c r="I380" s="44">
        <f t="shared" si="11"/>
        <v>1.5325670498084292</v>
      </c>
    </row>
    <row r="381" spans="2:12" x14ac:dyDescent="0.3">
      <c r="B381" s="27"/>
      <c r="C381" s="27">
        <v>367</v>
      </c>
      <c r="D381" s="27" t="s">
        <v>1541</v>
      </c>
      <c r="E381" s="109">
        <v>4.99</v>
      </c>
      <c r="F381" s="27">
        <v>1</v>
      </c>
      <c r="G381" s="27">
        <v>1</v>
      </c>
      <c r="H381" s="44">
        <v>156.42857100000001</v>
      </c>
      <c r="I381" s="44">
        <f t="shared" si="11"/>
        <v>3.1899543466391442E-2</v>
      </c>
    </row>
    <row r="382" spans="2:12" x14ac:dyDescent="0.3">
      <c r="B382" s="27"/>
      <c r="C382" s="27">
        <v>368</v>
      </c>
      <c r="D382" s="27" t="s">
        <v>216</v>
      </c>
      <c r="E382" s="109">
        <v>306</v>
      </c>
      <c r="F382" s="27"/>
      <c r="G382" s="27">
        <v>1</v>
      </c>
      <c r="H382" s="44">
        <v>52</v>
      </c>
      <c r="I382" s="44">
        <f t="shared" si="11"/>
        <v>5.884615384615385</v>
      </c>
    </row>
    <row r="383" spans="2:12" x14ac:dyDescent="0.3">
      <c r="B383" s="27"/>
      <c r="C383" s="27">
        <v>369</v>
      </c>
      <c r="D383" s="27" t="s">
        <v>216</v>
      </c>
      <c r="E383" s="109">
        <v>296</v>
      </c>
      <c r="F383" s="27"/>
      <c r="G383" s="27">
        <v>1</v>
      </c>
      <c r="H383" s="44">
        <v>52</v>
      </c>
      <c r="I383" s="44">
        <f t="shared" si="11"/>
        <v>5.6923076923076925</v>
      </c>
    </row>
    <row r="384" spans="2:12" x14ac:dyDescent="0.3">
      <c r="B384" s="27"/>
      <c r="C384" s="27">
        <v>370</v>
      </c>
      <c r="D384" s="27" t="s">
        <v>1542</v>
      </c>
      <c r="E384" s="109">
        <v>25</v>
      </c>
      <c r="F384" s="27"/>
      <c r="G384" s="27">
        <v>1</v>
      </c>
      <c r="H384" s="44">
        <v>260.71428600000002</v>
      </c>
      <c r="I384" s="44">
        <f t="shared" si="11"/>
        <v>9.5890410853818719E-2</v>
      </c>
    </row>
    <row r="385" spans="2:12" x14ac:dyDescent="0.3">
      <c r="B385" s="27"/>
      <c r="C385" s="27">
        <v>371</v>
      </c>
      <c r="D385" s="27" t="s">
        <v>2533</v>
      </c>
      <c r="E385" s="109">
        <v>1.58</v>
      </c>
      <c r="F385" s="27">
        <v>160</v>
      </c>
      <c r="G385" s="27">
        <v>1</v>
      </c>
      <c r="H385" s="44">
        <v>104.285714</v>
      </c>
      <c r="I385" s="44">
        <f t="shared" si="11"/>
        <v>1.5150684973015575E-2</v>
      </c>
    </row>
    <row r="386" spans="2:12" x14ac:dyDescent="0.3">
      <c r="B386" s="27"/>
      <c r="C386" s="27">
        <v>372</v>
      </c>
      <c r="D386" s="27" t="s">
        <v>358</v>
      </c>
      <c r="E386" s="109">
        <v>1.05</v>
      </c>
      <c r="F386" s="27">
        <v>50</v>
      </c>
      <c r="G386" s="27">
        <v>1</v>
      </c>
      <c r="H386" s="44">
        <v>130.35714300000001</v>
      </c>
      <c r="I386" s="44">
        <f t="shared" si="11"/>
        <v>8.0547945117207722E-3</v>
      </c>
    </row>
    <row r="387" spans="2:12" x14ac:dyDescent="0.3">
      <c r="B387" s="27"/>
      <c r="C387" s="27">
        <v>373</v>
      </c>
      <c r="D387" s="27" t="s">
        <v>360</v>
      </c>
      <c r="E387" s="109">
        <v>1.31</v>
      </c>
      <c r="F387" s="27">
        <v>10</v>
      </c>
      <c r="G387" s="27">
        <v>1</v>
      </c>
      <c r="H387" s="44">
        <v>260.71428600000002</v>
      </c>
      <c r="I387" s="44">
        <f t="shared" si="11"/>
        <v>5.0246575287401013E-3</v>
      </c>
    </row>
    <row r="388" spans="2:12" x14ac:dyDescent="0.3">
      <c r="B388" s="27"/>
      <c r="C388" s="27">
        <v>374</v>
      </c>
      <c r="D388" s="27" t="s">
        <v>1544</v>
      </c>
      <c r="E388" s="109">
        <v>20</v>
      </c>
      <c r="F388" s="27"/>
      <c r="G388" s="27">
        <v>2</v>
      </c>
      <c r="H388" s="44">
        <v>52.142857100000001</v>
      </c>
      <c r="I388" s="44">
        <f t="shared" si="11"/>
        <v>0.76712328830174514</v>
      </c>
    </row>
    <row r="389" spans="2:12" x14ac:dyDescent="0.3">
      <c r="B389" s="27"/>
      <c r="C389" s="27">
        <v>375</v>
      </c>
      <c r="D389" s="27" t="s">
        <v>1545</v>
      </c>
      <c r="E389" s="109">
        <v>64.989999999999995</v>
      </c>
      <c r="F389" s="27">
        <v>1</v>
      </c>
      <c r="G389" s="27">
        <v>1</v>
      </c>
      <c r="H389" s="44">
        <v>156.42857100000001</v>
      </c>
      <c r="I389" s="44">
        <f t="shared" si="11"/>
        <v>0.41546118835286167</v>
      </c>
    </row>
    <row r="390" spans="2:12" x14ac:dyDescent="0.3">
      <c r="B390" s="27"/>
      <c r="C390" s="27">
        <v>376</v>
      </c>
      <c r="D390" s="50" t="s">
        <v>219</v>
      </c>
      <c r="E390" s="113">
        <v>150.5</v>
      </c>
      <c r="F390" s="27">
        <v>1</v>
      </c>
      <c r="G390" s="27">
        <v>1</v>
      </c>
      <c r="H390" s="44">
        <v>52.142857100000001</v>
      </c>
      <c r="I390" s="44">
        <f t="shared" si="11"/>
        <v>2.8863013722353164</v>
      </c>
    </row>
    <row r="391" spans="2:12" x14ac:dyDescent="0.3">
      <c r="B391" s="27"/>
      <c r="C391" s="27">
        <v>377</v>
      </c>
      <c r="D391" s="50" t="s">
        <v>217</v>
      </c>
      <c r="E391" s="113">
        <v>0</v>
      </c>
      <c r="F391" s="27"/>
      <c r="G391" s="27">
        <v>1</v>
      </c>
      <c r="H391" s="44">
        <v>4.3499999999999996</v>
      </c>
      <c r="I391" s="44">
        <f t="shared" si="11"/>
        <v>0</v>
      </c>
    </row>
    <row r="392" spans="2:12" x14ac:dyDescent="0.3">
      <c r="B392" s="27"/>
      <c r="C392" s="27">
        <v>378</v>
      </c>
      <c r="D392" s="50" t="s">
        <v>218</v>
      </c>
      <c r="E392" s="113">
        <v>20</v>
      </c>
      <c r="F392" s="27"/>
      <c r="G392" s="27">
        <v>2</v>
      </c>
      <c r="H392" s="44">
        <v>1</v>
      </c>
      <c r="I392" s="44">
        <f t="shared" si="11"/>
        <v>40</v>
      </c>
    </row>
    <row r="393" spans="2:12" x14ac:dyDescent="0.3">
      <c r="B393" s="27"/>
      <c r="C393" s="27">
        <v>379</v>
      </c>
      <c r="D393" s="27" t="s">
        <v>215</v>
      </c>
      <c r="E393" s="109">
        <v>5</v>
      </c>
      <c r="F393" s="27"/>
      <c r="G393" s="27">
        <v>1</v>
      </c>
      <c r="H393" s="44">
        <v>52</v>
      </c>
      <c r="I393" s="44">
        <f t="shared" si="11"/>
        <v>9.6153846153846159E-2</v>
      </c>
    </row>
    <row r="394" spans="2:12" x14ac:dyDescent="0.3">
      <c r="B394" s="27"/>
      <c r="C394" s="27">
        <v>380</v>
      </c>
      <c r="D394" s="27" t="s">
        <v>220</v>
      </c>
      <c r="E394" s="109">
        <v>358</v>
      </c>
      <c r="F394" s="27"/>
      <c r="G394" s="27">
        <v>1</v>
      </c>
      <c r="H394" s="44">
        <v>52</v>
      </c>
      <c r="I394" s="44">
        <f t="shared" si="11"/>
        <v>6.884615384615385</v>
      </c>
    </row>
    <row r="395" spans="2:12" x14ac:dyDescent="0.3">
      <c r="B395" s="27"/>
      <c r="C395" s="27">
        <v>381</v>
      </c>
      <c r="D395" s="27" t="s">
        <v>7034</v>
      </c>
      <c r="E395" s="109">
        <v>240</v>
      </c>
      <c r="F395" s="27"/>
      <c r="G395" s="27">
        <v>1</v>
      </c>
      <c r="H395" s="44">
        <v>52.14</v>
      </c>
      <c r="I395" s="44">
        <f t="shared" si="11"/>
        <v>4.6029919447640966</v>
      </c>
    </row>
    <row r="396" spans="2:12" x14ac:dyDescent="0.3">
      <c r="B396" s="27"/>
      <c r="C396" s="27">
        <v>381</v>
      </c>
      <c r="D396" s="27" t="s">
        <v>221</v>
      </c>
      <c r="E396" s="109">
        <v>140</v>
      </c>
      <c r="F396" s="27"/>
      <c r="G396" s="27">
        <v>2</v>
      </c>
      <c r="H396" s="44">
        <v>52</v>
      </c>
      <c r="I396" s="44">
        <f t="shared" si="11"/>
        <v>5.384615384615385</v>
      </c>
    </row>
    <row r="397" spans="2:12" x14ac:dyDescent="0.3">
      <c r="B397" s="27"/>
      <c r="C397" s="27">
        <v>382</v>
      </c>
      <c r="D397" s="27" t="s">
        <v>222</v>
      </c>
      <c r="E397" s="109">
        <v>80</v>
      </c>
      <c r="F397" s="27">
        <v>1</v>
      </c>
      <c r="G397" s="27">
        <v>2</v>
      </c>
      <c r="H397" s="44">
        <v>521.42857100000003</v>
      </c>
      <c r="I397" s="44">
        <f t="shared" si="11"/>
        <v>0.30684931532069804</v>
      </c>
    </row>
    <row r="398" spans="2:12" x14ac:dyDescent="0.3">
      <c r="B398" s="27"/>
      <c r="C398" s="27">
        <v>383</v>
      </c>
      <c r="D398" s="27" t="s">
        <v>2547</v>
      </c>
      <c r="E398" s="109">
        <v>6</v>
      </c>
      <c r="F398" s="27"/>
      <c r="G398" s="27">
        <v>2</v>
      </c>
      <c r="H398" s="44">
        <v>521.42857100000003</v>
      </c>
      <c r="I398" s="44">
        <f t="shared" si="11"/>
        <v>2.3013698649052353E-2</v>
      </c>
      <c r="J398" s="57" t="s">
        <v>15</v>
      </c>
      <c r="K398" s="132">
        <f>SUM(I379:I398)</f>
        <v>75.169034108506537</v>
      </c>
      <c r="L398" s="66">
        <f>COUNT(I379:I398)</f>
        <v>20</v>
      </c>
    </row>
    <row r="400" spans="2:12" x14ac:dyDescent="0.3">
      <c r="I400" s="25">
        <f>SUM(I4:I398)</f>
        <v>486.95896107309625</v>
      </c>
      <c r="K400" s="66">
        <f>SUM(K3:K398)</f>
        <v>486.95896107309682</v>
      </c>
      <c r="L400" s="66">
        <f>SUM(L3:L398)</f>
        <v>384</v>
      </c>
    </row>
    <row r="401" spans="11:11" x14ac:dyDescent="0.3">
      <c r="K401" s="132">
        <f>K400-I400</f>
        <v>5.6843418860808015E-13</v>
      </c>
    </row>
  </sheetData>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4"/>
  <sheetViews>
    <sheetView topLeftCell="B1" zoomScale="80" zoomScaleNormal="80" workbookViewId="0">
      <pane ySplit="3" topLeftCell="A170" activePane="bottomLeft" state="frozen"/>
      <selection pane="bottomLeft" activeCell="R206" sqref="A1:XFD1048576"/>
    </sheetView>
  </sheetViews>
  <sheetFormatPr defaultColWidth="9" defaultRowHeight="14" x14ac:dyDescent="0.3"/>
  <cols>
    <col min="1" max="1" width="3.83203125" style="66" customWidth="1"/>
    <col min="2" max="2" width="24.25" style="66" customWidth="1"/>
    <col min="3" max="3" width="4.33203125" style="66" customWidth="1"/>
    <col min="4" max="4" width="26.25" style="66" customWidth="1"/>
    <col min="5" max="5" width="12" style="110" customWidth="1"/>
    <col min="6" max="6" width="6.08203125" style="66" customWidth="1"/>
    <col min="7" max="7" width="5" style="66" customWidth="1"/>
    <col min="8" max="8" width="8.25" style="25" customWidth="1"/>
    <col min="9" max="9" width="7.58203125" style="25" customWidth="1"/>
    <col min="10" max="10" width="2.58203125" style="25" customWidth="1"/>
    <col min="11" max="11" width="5.33203125" style="66" customWidth="1"/>
    <col min="12" max="16384" width="9" style="66"/>
  </cols>
  <sheetData>
    <row r="1" spans="2:12" x14ac:dyDescent="0.3">
      <c r="B1" s="146" t="s">
        <v>429</v>
      </c>
    </row>
    <row r="2" spans="2:12" x14ac:dyDescent="0.3">
      <c r="B2" s="40" t="s">
        <v>8</v>
      </c>
      <c r="C2" s="40" t="s">
        <v>0</v>
      </c>
      <c r="D2" s="40" t="s">
        <v>1</v>
      </c>
      <c r="E2" s="111" t="s">
        <v>578</v>
      </c>
      <c r="F2" s="40" t="s">
        <v>3</v>
      </c>
      <c r="G2" s="40" t="s">
        <v>4</v>
      </c>
      <c r="H2" s="49" t="s">
        <v>5</v>
      </c>
      <c r="I2" s="49" t="s">
        <v>6</v>
      </c>
    </row>
    <row r="3" spans="2:12" x14ac:dyDescent="0.3">
      <c r="B3" s="40" t="s">
        <v>7</v>
      </c>
      <c r="C3" s="27"/>
      <c r="D3" s="27"/>
      <c r="E3" s="109"/>
      <c r="F3" s="27"/>
      <c r="G3" s="27"/>
      <c r="H3" s="44"/>
      <c r="I3" s="44"/>
      <c r="J3" s="26"/>
    </row>
    <row r="4" spans="2:12" x14ac:dyDescent="0.3">
      <c r="B4" s="27"/>
      <c r="C4" s="27">
        <v>1</v>
      </c>
      <c r="D4" s="27" t="s">
        <v>365</v>
      </c>
      <c r="E4" s="107">
        <f>VLOOKUP(D4,'[1]new tesco'!$B$6:$I$297,8,FALSE)</f>
        <v>0.79</v>
      </c>
      <c r="F4" s="134">
        <v>16</v>
      </c>
      <c r="G4" s="134">
        <v>1</v>
      </c>
      <c r="H4" s="98">
        <v>1.23</v>
      </c>
      <c r="I4" s="44">
        <f>(E4*G4)/H4</f>
        <v>0.64227642276422769</v>
      </c>
      <c r="K4" s="66" t="s">
        <v>2059</v>
      </c>
      <c r="L4" s="66" t="s">
        <v>2060</v>
      </c>
    </row>
    <row r="5" spans="2:12" x14ac:dyDescent="0.3">
      <c r="B5" s="27"/>
      <c r="C5" s="27">
        <v>2</v>
      </c>
      <c r="D5" s="27" t="s">
        <v>17</v>
      </c>
      <c r="E5" s="107">
        <v>1.3</v>
      </c>
      <c r="F5" s="134" t="s">
        <v>1593</v>
      </c>
      <c r="G5" s="134">
        <v>3</v>
      </c>
      <c r="H5" s="98">
        <v>1.1399999999999999</v>
      </c>
      <c r="I5" s="44">
        <f t="shared" ref="I5:I68" si="0">(E5*G5)/H5</f>
        <v>3.4210526315789478</v>
      </c>
      <c r="K5" s="66" t="s">
        <v>2061</v>
      </c>
      <c r="L5" s="66" t="s">
        <v>2062</v>
      </c>
    </row>
    <row r="6" spans="2:12" x14ac:dyDescent="0.3">
      <c r="B6" s="27"/>
      <c r="C6" s="27">
        <v>3</v>
      </c>
      <c r="D6" s="27" t="s">
        <v>19</v>
      </c>
      <c r="E6" s="107">
        <v>1.69</v>
      </c>
      <c r="F6" s="134">
        <v>12</v>
      </c>
      <c r="G6" s="134">
        <v>1</v>
      </c>
      <c r="H6" s="98">
        <v>1.7</v>
      </c>
      <c r="I6" s="44">
        <f t="shared" si="0"/>
        <v>0.99411764705882355</v>
      </c>
      <c r="K6" s="66" t="s">
        <v>2063</v>
      </c>
      <c r="L6" s="66" t="s">
        <v>2064</v>
      </c>
    </row>
    <row r="7" spans="2:12" x14ac:dyDescent="0.3">
      <c r="B7" s="27"/>
      <c r="C7" s="27">
        <v>4</v>
      </c>
      <c r="D7" s="27" t="s">
        <v>2065</v>
      </c>
      <c r="E7" s="107">
        <v>2.5499999999999998</v>
      </c>
      <c r="F7" s="134" t="s">
        <v>1638</v>
      </c>
      <c r="G7" s="134">
        <v>1</v>
      </c>
      <c r="H7" s="98">
        <v>1</v>
      </c>
      <c r="I7" s="44">
        <f t="shared" si="0"/>
        <v>2.5499999999999998</v>
      </c>
      <c r="K7" s="66" t="s">
        <v>1638</v>
      </c>
      <c r="L7" s="66" t="s">
        <v>2066</v>
      </c>
    </row>
    <row r="8" spans="2:12" x14ac:dyDescent="0.3">
      <c r="B8" s="27"/>
      <c r="C8" s="27">
        <v>5</v>
      </c>
      <c r="D8" s="27" t="s">
        <v>20</v>
      </c>
      <c r="E8" s="107">
        <f>VLOOKUP(D8,'[1]new tesco'!$B$6:$I$297,8,FALSE)</f>
        <v>2.59</v>
      </c>
      <c r="F8" s="134" t="s">
        <v>968</v>
      </c>
      <c r="G8" s="134">
        <v>2</v>
      </c>
      <c r="H8" s="98">
        <v>1</v>
      </c>
      <c r="I8" s="44">
        <f t="shared" si="0"/>
        <v>5.18</v>
      </c>
      <c r="K8" s="66" t="s">
        <v>2067</v>
      </c>
      <c r="L8" s="66" t="s">
        <v>2068</v>
      </c>
    </row>
    <row r="9" spans="2:12" x14ac:dyDescent="0.3">
      <c r="B9" s="27"/>
      <c r="C9" s="27">
        <v>6</v>
      </c>
      <c r="D9" s="27" t="s">
        <v>223</v>
      </c>
      <c r="E9" s="107">
        <v>1.58</v>
      </c>
      <c r="F9" s="134" t="s">
        <v>1626</v>
      </c>
      <c r="G9" s="134">
        <v>1</v>
      </c>
      <c r="H9" s="98">
        <v>2</v>
      </c>
      <c r="I9" s="44">
        <f t="shared" si="0"/>
        <v>0.79</v>
      </c>
      <c r="K9" s="66" t="s">
        <v>2069</v>
      </c>
      <c r="L9" s="66" t="s">
        <v>2070</v>
      </c>
    </row>
    <row r="10" spans="2:12" x14ac:dyDescent="0.3">
      <c r="B10" s="27"/>
      <c r="C10" s="27">
        <v>7</v>
      </c>
      <c r="D10" s="27" t="s">
        <v>21</v>
      </c>
      <c r="E10" s="107">
        <f>VLOOKUP(D10,'[1]new tesco'!$B$6:$I$297,8,FALSE)</f>
        <v>1</v>
      </c>
      <c r="F10" s="134" t="s">
        <v>2071</v>
      </c>
      <c r="G10" s="134">
        <v>1</v>
      </c>
      <c r="H10" s="98">
        <v>1</v>
      </c>
      <c r="I10" s="44">
        <f t="shared" si="0"/>
        <v>1</v>
      </c>
      <c r="K10" s="66" t="s">
        <v>2072</v>
      </c>
      <c r="L10" s="66" t="s">
        <v>2073</v>
      </c>
    </row>
    <row r="11" spans="2:12" x14ac:dyDescent="0.3">
      <c r="B11" s="27"/>
      <c r="C11" s="27">
        <v>8</v>
      </c>
      <c r="D11" s="27" t="s">
        <v>22</v>
      </c>
      <c r="E11" s="107">
        <v>2.1</v>
      </c>
      <c r="F11" s="134" t="s">
        <v>2074</v>
      </c>
      <c r="G11" s="134">
        <v>1</v>
      </c>
      <c r="H11" s="98">
        <v>2.7</v>
      </c>
      <c r="I11" s="44">
        <f t="shared" si="0"/>
        <v>0.77777777777777779</v>
      </c>
      <c r="K11" s="66" t="s">
        <v>2075</v>
      </c>
      <c r="L11" s="66" t="s">
        <v>2076</v>
      </c>
    </row>
    <row r="12" spans="2:12" x14ac:dyDescent="0.3">
      <c r="B12" s="27"/>
      <c r="C12" s="27">
        <v>9</v>
      </c>
      <c r="D12" s="27" t="s">
        <v>588</v>
      </c>
      <c r="E12" s="107">
        <f>VLOOKUP(D12,'[1]new tesco'!$B$6:$I$297,8,FALSE)</f>
        <v>1.05</v>
      </c>
      <c r="F12" s="134" t="s">
        <v>2077</v>
      </c>
      <c r="G12" s="134">
        <v>1</v>
      </c>
      <c r="H12" s="98">
        <v>4</v>
      </c>
      <c r="I12" s="44">
        <f t="shared" si="0"/>
        <v>0.26250000000000001</v>
      </c>
      <c r="K12" s="66" t="s">
        <v>969</v>
      </c>
      <c r="L12" s="66" t="s">
        <v>2078</v>
      </c>
    </row>
    <row r="13" spans="2:12" x14ac:dyDescent="0.3">
      <c r="B13" s="27"/>
      <c r="C13" s="27">
        <v>10</v>
      </c>
      <c r="D13" s="27" t="s">
        <v>23</v>
      </c>
      <c r="E13" s="107">
        <v>3.5</v>
      </c>
      <c r="F13" s="134" t="s">
        <v>2079</v>
      </c>
      <c r="G13" s="134">
        <v>1</v>
      </c>
      <c r="H13" s="98">
        <v>3</v>
      </c>
      <c r="I13" s="44">
        <f t="shared" si="0"/>
        <v>1.1666666666666667</v>
      </c>
      <c r="K13" s="66" t="s">
        <v>2080</v>
      </c>
      <c r="L13" s="66" t="s">
        <v>2081</v>
      </c>
    </row>
    <row r="14" spans="2:12" x14ac:dyDescent="0.3">
      <c r="B14" s="27"/>
      <c r="C14" s="27">
        <v>11</v>
      </c>
      <c r="D14" s="27" t="s">
        <v>24</v>
      </c>
      <c r="E14" s="107">
        <v>3.15</v>
      </c>
      <c r="F14" s="134" t="s">
        <v>2079</v>
      </c>
      <c r="G14" s="134">
        <v>1</v>
      </c>
      <c r="H14" s="98">
        <v>1.5</v>
      </c>
      <c r="I14" s="44">
        <f t="shared" si="0"/>
        <v>2.1</v>
      </c>
      <c r="K14" s="66" t="s">
        <v>2079</v>
      </c>
      <c r="L14" s="66" t="s">
        <v>2082</v>
      </c>
    </row>
    <row r="15" spans="2:12" x14ac:dyDescent="0.3">
      <c r="B15" s="27"/>
      <c r="C15" s="27">
        <v>12</v>
      </c>
      <c r="D15" s="27" t="s">
        <v>25</v>
      </c>
      <c r="E15" s="107">
        <v>1.31</v>
      </c>
      <c r="F15" s="134">
        <v>3</v>
      </c>
      <c r="G15" s="134">
        <v>1</v>
      </c>
      <c r="H15" s="98">
        <v>3</v>
      </c>
      <c r="I15" s="44">
        <f t="shared" si="0"/>
        <v>0.4366666666666667</v>
      </c>
      <c r="K15" s="66" t="s">
        <v>2083</v>
      </c>
      <c r="L15" s="66" t="s">
        <v>2084</v>
      </c>
    </row>
    <row r="16" spans="2:12" x14ac:dyDescent="0.3">
      <c r="B16" s="27"/>
      <c r="C16" s="27">
        <v>13</v>
      </c>
      <c r="D16" s="27" t="s">
        <v>225</v>
      </c>
      <c r="E16" s="107">
        <v>3.15</v>
      </c>
      <c r="F16" s="134">
        <v>4</v>
      </c>
      <c r="G16" s="134">
        <v>1</v>
      </c>
      <c r="H16" s="98">
        <v>2</v>
      </c>
      <c r="I16" s="44">
        <f t="shared" si="0"/>
        <v>1.575</v>
      </c>
      <c r="K16" s="66" t="s">
        <v>2085</v>
      </c>
      <c r="L16" s="66" t="s">
        <v>2086</v>
      </c>
    </row>
    <row r="17" spans="2:12" x14ac:dyDescent="0.3">
      <c r="B17" s="27"/>
      <c r="C17" s="27">
        <v>14</v>
      </c>
      <c r="D17" s="27" t="s">
        <v>226</v>
      </c>
      <c r="E17" s="107">
        <v>1.31</v>
      </c>
      <c r="F17" s="134">
        <v>1</v>
      </c>
      <c r="G17" s="134">
        <v>1</v>
      </c>
      <c r="H17" s="98">
        <v>1.3</v>
      </c>
      <c r="I17" s="44">
        <f t="shared" si="0"/>
        <v>1.0076923076923077</v>
      </c>
      <c r="K17" s="66" t="s">
        <v>2087</v>
      </c>
      <c r="L17" s="66" t="s">
        <v>2088</v>
      </c>
    </row>
    <row r="18" spans="2:12" x14ac:dyDescent="0.3">
      <c r="B18" s="27"/>
      <c r="C18" s="27">
        <v>15</v>
      </c>
      <c r="D18" s="27" t="s">
        <v>227</v>
      </c>
      <c r="E18" s="107">
        <v>1.48</v>
      </c>
      <c r="F18" s="134">
        <v>1</v>
      </c>
      <c r="G18" s="134">
        <v>1</v>
      </c>
      <c r="H18" s="98">
        <v>5</v>
      </c>
      <c r="I18" s="44">
        <f t="shared" si="0"/>
        <v>0.29599999999999999</v>
      </c>
      <c r="K18" s="66" t="s">
        <v>1058</v>
      </c>
      <c r="L18" s="66" t="s">
        <v>2089</v>
      </c>
    </row>
    <row r="19" spans="2:12" x14ac:dyDescent="0.3">
      <c r="B19" s="27"/>
      <c r="C19" s="27">
        <v>16</v>
      </c>
      <c r="D19" s="27" t="s">
        <v>27</v>
      </c>
      <c r="E19" s="107">
        <f>VLOOKUP(D19,'[1]new tesco'!$B$6:$I$297,8,FALSE)</f>
        <v>0.94</v>
      </c>
      <c r="F19" s="134">
        <v>1</v>
      </c>
      <c r="G19" s="134">
        <v>1</v>
      </c>
      <c r="H19" s="98">
        <v>1.6</v>
      </c>
      <c r="I19" s="44">
        <f t="shared" si="0"/>
        <v>0.58749999999999991</v>
      </c>
      <c r="K19" s="66" t="s">
        <v>2090</v>
      </c>
      <c r="L19" s="66" t="s">
        <v>2091</v>
      </c>
    </row>
    <row r="20" spans="2:12" x14ac:dyDescent="0.3">
      <c r="B20" s="27"/>
      <c r="C20" s="27">
        <v>17</v>
      </c>
      <c r="D20" s="27" t="s">
        <v>41</v>
      </c>
      <c r="E20" s="107">
        <f>VLOOKUP(D20,'[1]new tesco'!$B$6:$I$297,8,FALSE)</f>
        <v>1.58</v>
      </c>
      <c r="F20" s="134">
        <v>6</v>
      </c>
      <c r="G20" s="134">
        <v>1</v>
      </c>
      <c r="H20" s="98">
        <v>1</v>
      </c>
      <c r="I20" s="44">
        <f t="shared" si="0"/>
        <v>1.58</v>
      </c>
      <c r="K20" s="66" t="s">
        <v>2092</v>
      </c>
      <c r="L20" s="66" t="s">
        <v>2093</v>
      </c>
    </row>
    <row r="21" spans="2:12" x14ac:dyDescent="0.3">
      <c r="B21" s="27"/>
      <c r="C21" s="27">
        <v>18</v>
      </c>
      <c r="D21" s="27" t="s">
        <v>2094</v>
      </c>
      <c r="E21" s="107">
        <v>1.58</v>
      </c>
      <c r="F21" s="134">
        <v>1</v>
      </c>
      <c r="G21" s="134">
        <v>1</v>
      </c>
      <c r="H21" s="98">
        <v>3.2</v>
      </c>
      <c r="I21" s="44">
        <f t="shared" si="0"/>
        <v>0.49375000000000002</v>
      </c>
      <c r="K21" s="66" t="s">
        <v>2095</v>
      </c>
      <c r="L21" s="66" t="s">
        <v>2096</v>
      </c>
    </row>
    <row r="22" spans="2:12" x14ac:dyDescent="0.3">
      <c r="B22" s="27"/>
      <c r="C22" s="27">
        <v>19</v>
      </c>
      <c r="D22" s="27" t="s">
        <v>286</v>
      </c>
      <c r="E22" s="107">
        <v>0.53</v>
      </c>
      <c r="F22" s="134" t="s">
        <v>2097</v>
      </c>
      <c r="G22" s="134">
        <v>1</v>
      </c>
      <c r="H22" s="209">
        <v>4.7</v>
      </c>
      <c r="I22" s="44">
        <f t="shared" si="0"/>
        <v>0.11276595744680851</v>
      </c>
      <c r="K22" s="66" t="s">
        <v>2098</v>
      </c>
      <c r="L22" s="66" t="s">
        <v>2099</v>
      </c>
    </row>
    <row r="23" spans="2:12" x14ac:dyDescent="0.3">
      <c r="B23" s="27"/>
      <c r="C23" s="27">
        <v>20</v>
      </c>
      <c r="D23" s="27" t="s">
        <v>29</v>
      </c>
      <c r="E23" s="107">
        <v>0.04</v>
      </c>
      <c r="F23" s="134" t="s">
        <v>2100</v>
      </c>
      <c r="G23" s="134">
        <v>1</v>
      </c>
      <c r="H23" s="98">
        <v>1</v>
      </c>
      <c r="I23" s="44">
        <f t="shared" si="0"/>
        <v>0.04</v>
      </c>
      <c r="K23" s="66" t="s">
        <v>2100</v>
      </c>
      <c r="L23" s="66" t="s">
        <v>2101</v>
      </c>
    </row>
    <row r="24" spans="2:12" x14ac:dyDescent="0.3">
      <c r="B24" s="27"/>
      <c r="C24" s="27">
        <v>21</v>
      </c>
      <c r="D24" s="27" t="s">
        <v>30</v>
      </c>
      <c r="E24" s="107">
        <v>0.11</v>
      </c>
      <c r="F24" s="134" t="s">
        <v>2102</v>
      </c>
      <c r="G24" s="134">
        <v>1</v>
      </c>
      <c r="H24" s="98">
        <v>1</v>
      </c>
      <c r="I24" s="44">
        <f t="shared" si="0"/>
        <v>0.11</v>
      </c>
      <c r="K24" s="66" t="s">
        <v>2102</v>
      </c>
      <c r="L24" s="66" t="s">
        <v>2103</v>
      </c>
    </row>
    <row r="25" spans="2:12" x14ac:dyDescent="0.3">
      <c r="B25" s="27"/>
      <c r="C25" s="27">
        <v>22</v>
      </c>
      <c r="D25" s="27" t="s">
        <v>260</v>
      </c>
      <c r="E25" s="107">
        <v>0.26</v>
      </c>
      <c r="F25" s="134" t="s">
        <v>1682</v>
      </c>
      <c r="G25" s="134">
        <v>1</v>
      </c>
      <c r="H25" s="98">
        <v>4</v>
      </c>
      <c r="I25" s="44">
        <f t="shared" si="0"/>
        <v>6.5000000000000002E-2</v>
      </c>
      <c r="K25" s="66" t="s">
        <v>1682</v>
      </c>
      <c r="L25" s="66" t="s">
        <v>2104</v>
      </c>
    </row>
    <row r="26" spans="2:12" x14ac:dyDescent="0.3">
      <c r="B26" s="27"/>
      <c r="C26" s="27">
        <v>23</v>
      </c>
      <c r="D26" s="27" t="s">
        <v>31</v>
      </c>
      <c r="E26" s="107">
        <f>VLOOKUP(D26,'[1]new tesco'!$B$6:$I$297,8,FALSE)</f>
        <v>0.95</v>
      </c>
      <c r="F26" s="134" t="s">
        <v>2105</v>
      </c>
      <c r="G26" s="134">
        <v>1</v>
      </c>
      <c r="H26" s="98">
        <v>1</v>
      </c>
      <c r="I26" s="44">
        <f t="shared" si="0"/>
        <v>0.95</v>
      </c>
      <c r="K26" s="66" t="s">
        <v>2106</v>
      </c>
      <c r="L26" s="66" t="s">
        <v>2107</v>
      </c>
    </row>
    <row r="27" spans="2:12" x14ac:dyDescent="0.3">
      <c r="B27" s="27"/>
      <c r="C27" s="27">
        <v>24</v>
      </c>
      <c r="D27" s="27" t="s">
        <v>32</v>
      </c>
      <c r="E27" s="107">
        <v>1.3584999999999998</v>
      </c>
      <c r="F27" s="134" t="s">
        <v>2108</v>
      </c>
      <c r="G27" s="134">
        <v>1</v>
      </c>
      <c r="H27" s="98">
        <v>1</v>
      </c>
      <c r="I27" s="44">
        <f t="shared" si="0"/>
        <v>1.3584999999999998</v>
      </c>
      <c r="K27" s="66" t="s">
        <v>2109</v>
      </c>
      <c r="L27" s="66" t="s">
        <v>2110</v>
      </c>
    </row>
    <row r="28" spans="2:12" x14ac:dyDescent="0.3">
      <c r="B28" s="27"/>
      <c r="C28" s="27">
        <v>25</v>
      </c>
      <c r="D28" s="27" t="s">
        <v>35</v>
      </c>
      <c r="E28" s="107">
        <v>0.66</v>
      </c>
      <c r="F28" s="134" t="s">
        <v>2111</v>
      </c>
      <c r="G28" s="134">
        <v>1</v>
      </c>
      <c r="H28" s="98">
        <v>1.1399999999999999</v>
      </c>
      <c r="I28" s="44">
        <f t="shared" si="0"/>
        <v>0.57894736842105265</v>
      </c>
      <c r="K28" s="66" t="s">
        <v>2111</v>
      </c>
      <c r="L28" s="66" t="s">
        <v>2112</v>
      </c>
    </row>
    <row r="29" spans="2:12" x14ac:dyDescent="0.3">
      <c r="B29" s="27"/>
      <c r="C29" s="27">
        <v>26</v>
      </c>
      <c r="D29" s="27" t="s">
        <v>36</v>
      </c>
      <c r="E29" s="107">
        <v>0.68</v>
      </c>
      <c r="F29" s="134">
        <v>4</v>
      </c>
      <c r="G29" s="134">
        <v>1</v>
      </c>
      <c r="H29" s="98">
        <v>4</v>
      </c>
      <c r="I29" s="44">
        <f t="shared" si="0"/>
        <v>0.17</v>
      </c>
      <c r="K29" s="66" t="s">
        <v>1638</v>
      </c>
      <c r="L29" s="66" t="s">
        <v>2113</v>
      </c>
    </row>
    <row r="30" spans="2:12" x14ac:dyDescent="0.3">
      <c r="B30" s="27"/>
      <c r="C30" s="27">
        <v>27</v>
      </c>
      <c r="D30" s="27" t="s">
        <v>37</v>
      </c>
      <c r="E30" s="107">
        <v>0.32</v>
      </c>
      <c r="F30" s="134">
        <v>1</v>
      </c>
      <c r="G30" s="134">
        <v>2</v>
      </c>
      <c r="H30" s="98">
        <v>1</v>
      </c>
      <c r="I30" s="44">
        <f t="shared" si="0"/>
        <v>0.64</v>
      </c>
      <c r="K30" s="66" t="s">
        <v>2114</v>
      </c>
      <c r="L30" s="66" t="s">
        <v>2115</v>
      </c>
    </row>
    <row r="31" spans="2:12" x14ac:dyDescent="0.3">
      <c r="B31" s="27"/>
      <c r="C31" s="27">
        <v>28</v>
      </c>
      <c r="D31" s="27" t="s">
        <v>589</v>
      </c>
      <c r="E31" s="107">
        <f>VLOOKUP(D31,'[1]new tesco'!$B$6:$I$297,8,FALSE)</f>
        <v>0.68</v>
      </c>
      <c r="F31" s="134">
        <v>1</v>
      </c>
      <c r="G31" s="134">
        <v>1</v>
      </c>
      <c r="H31" s="98">
        <v>1</v>
      </c>
      <c r="I31" s="44">
        <f t="shared" si="0"/>
        <v>0.68</v>
      </c>
      <c r="K31" s="66" t="s">
        <v>2116</v>
      </c>
      <c r="L31" s="66" t="s">
        <v>2117</v>
      </c>
    </row>
    <row r="32" spans="2:12" x14ac:dyDescent="0.3">
      <c r="B32" s="27"/>
      <c r="C32" s="27">
        <v>29</v>
      </c>
      <c r="D32" s="27" t="s">
        <v>42</v>
      </c>
      <c r="E32" s="107">
        <v>0.43</v>
      </c>
      <c r="F32" s="134">
        <v>1</v>
      </c>
      <c r="G32" s="134">
        <v>1</v>
      </c>
      <c r="H32" s="98">
        <v>1</v>
      </c>
      <c r="I32" s="44">
        <f t="shared" si="0"/>
        <v>0.43</v>
      </c>
      <c r="K32" s="66" t="s">
        <v>2118</v>
      </c>
      <c r="L32" s="66" t="s">
        <v>2119</v>
      </c>
    </row>
    <row r="33" spans="2:12" x14ac:dyDescent="0.3">
      <c r="B33" s="27"/>
      <c r="C33" s="27">
        <v>30</v>
      </c>
      <c r="D33" s="27" t="s">
        <v>590</v>
      </c>
      <c r="E33" s="107">
        <v>0.89</v>
      </c>
      <c r="F33" s="134">
        <v>1</v>
      </c>
      <c r="G33" s="134">
        <v>1</v>
      </c>
      <c r="H33" s="98">
        <v>1</v>
      </c>
      <c r="I33" s="44">
        <f t="shared" si="0"/>
        <v>0.89</v>
      </c>
      <c r="K33" s="66" t="s">
        <v>2120</v>
      </c>
      <c r="L33" s="66" t="s">
        <v>2121</v>
      </c>
    </row>
    <row r="34" spans="2:12" x14ac:dyDescent="0.3">
      <c r="B34" s="27"/>
      <c r="C34" s="27">
        <v>31</v>
      </c>
      <c r="D34" s="27" t="s">
        <v>28</v>
      </c>
      <c r="E34" s="107">
        <v>1.49</v>
      </c>
      <c r="F34" s="134">
        <v>1</v>
      </c>
      <c r="G34" s="134">
        <v>1</v>
      </c>
      <c r="H34" s="98">
        <v>2.35</v>
      </c>
      <c r="I34" s="44">
        <f t="shared" si="0"/>
        <v>0.63404255319148939</v>
      </c>
      <c r="K34" s="66" t="s">
        <v>2122</v>
      </c>
      <c r="L34" s="66" t="s">
        <v>2123</v>
      </c>
    </row>
    <row r="35" spans="2:12" x14ac:dyDescent="0.3">
      <c r="B35" s="27"/>
      <c r="C35" s="27">
        <v>32</v>
      </c>
      <c r="D35" s="27" t="s">
        <v>289</v>
      </c>
      <c r="E35" s="107">
        <f>VLOOKUP(D35,'[1]new tesco'!$B$6:$I$297,8,FALSE)</f>
        <v>1.26</v>
      </c>
      <c r="F35" s="134">
        <v>1</v>
      </c>
      <c r="G35" s="134">
        <v>1</v>
      </c>
      <c r="H35" s="98">
        <v>9.4</v>
      </c>
      <c r="I35" s="44">
        <f t="shared" si="0"/>
        <v>0.13404255319148936</v>
      </c>
      <c r="K35" s="66" t="s">
        <v>2124</v>
      </c>
      <c r="L35" s="66" t="s">
        <v>2125</v>
      </c>
    </row>
    <row r="36" spans="2:12" x14ac:dyDescent="0.3">
      <c r="B36" s="27"/>
      <c r="C36" s="27">
        <v>33</v>
      </c>
      <c r="D36" s="27" t="s">
        <v>228</v>
      </c>
      <c r="E36" s="107">
        <v>0.43</v>
      </c>
      <c r="F36" s="134">
        <v>1</v>
      </c>
      <c r="G36" s="134">
        <v>1</v>
      </c>
      <c r="H36" s="98">
        <v>1</v>
      </c>
      <c r="I36" s="44">
        <f t="shared" si="0"/>
        <v>0.43</v>
      </c>
      <c r="K36" s="66" t="s">
        <v>2126</v>
      </c>
      <c r="L36" s="66" t="s">
        <v>2127</v>
      </c>
    </row>
    <row r="37" spans="2:12" x14ac:dyDescent="0.3">
      <c r="B37" s="27"/>
      <c r="C37" s="27">
        <v>34</v>
      </c>
      <c r="D37" s="27" t="s">
        <v>229</v>
      </c>
      <c r="E37" s="107">
        <v>0.45</v>
      </c>
      <c r="F37" s="134">
        <v>1</v>
      </c>
      <c r="G37" s="134">
        <v>2</v>
      </c>
      <c r="H37" s="98">
        <v>1</v>
      </c>
      <c r="I37" s="44">
        <f t="shared" si="0"/>
        <v>0.9</v>
      </c>
      <c r="K37" s="66" t="s">
        <v>2128</v>
      </c>
      <c r="L37" s="66" t="s">
        <v>2129</v>
      </c>
    </row>
    <row r="38" spans="2:12" x14ac:dyDescent="0.3">
      <c r="B38" s="27"/>
      <c r="C38" s="27">
        <v>35</v>
      </c>
      <c r="D38" s="27" t="s">
        <v>43</v>
      </c>
      <c r="E38" s="107">
        <v>0.13</v>
      </c>
      <c r="F38" s="134">
        <v>7</v>
      </c>
      <c r="G38" s="134">
        <v>1</v>
      </c>
      <c r="H38" s="98">
        <v>1</v>
      </c>
      <c r="I38" s="44">
        <f t="shared" si="0"/>
        <v>0.13</v>
      </c>
      <c r="K38" s="66" t="s">
        <v>2130</v>
      </c>
      <c r="L38" s="66" t="s">
        <v>1653</v>
      </c>
    </row>
    <row r="39" spans="2:12" x14ac:dyDescent="0.3">
      <c r="B39" s="27"/>
      <c r="C39" s="27">
        <v>36</v>
      </c>
      <c r="D39" s="27" t="s">
        <v>44</v>
      </c>
      <c r="E39" s="107">
        <v>1.68</v>
      </c>
      <c r="F39" s="134">
        <v>5</v>
      </c>
      <c r="G39" s="134">
        <v>2</v>
      </c>
      <c r="H39" s="98">
        <v>1.25</v>
      </c>
      <c r="I39" s="44">
        <f t="shared" si="0"/>
        <v>2.6879999999999997</v>
      </c>
      <c r="K39" s="66" t="s">
        <v>2131</v>
      </c>
      <c r="L39" s="66" t="s">
        <v>2132</v>
      </c>
    </row>
    <row r="40" spans="2:12" x14ac:dyDescent="0.3">
      <c r="B40" s="27"/>
      <c r="C40" s="27">
        <v>37</v>
      </c>
      <c r="D40" s="27" t="s">
        <v>45</v>
      </c>
      <c r="E40" s="107">
        <v>2.1</v>
      </c>
      <c r="F40" s="134">
        <v>1</v>
      </c>
      <c r="G40" s="134">
        <v>1</v>
      </c>
      <c r="H40" s="98">
        <v>1</v>
      </c>
      <c r="I40" s="44">
        <f t="shared" si="0"/>
        <v>2.1</v>
      </c>
      <c r="K40" s="66" t="s">
        <v>2133</v>
      </c>
      <c r="L40" s="66" t="s">
        <v>2134</v>
      </c>
    </row>
    <row r="41" spans="2:12" x14ac:dyDescent="0.3">
      <c r="B41" s="27"/>
      <c r="C41" s="27">
        <v>38</v>
      </c>
      <c r="D41" s="27" t="s">
        <v>366</v>
      </c>
      <c r="E41" s="107">
        <v>0.79</v>
      </c>
      <c r="F41" s="134">
        <v>1</v>
      </c>
      <c r="G41" s="134">
        <v>4</v>
      </c>
      <c r="H41" s="98">
        <v>1</v>
      </c>
      <c r="I41" s="44">
        <f t="shared" si="0"/>
        <v>3.16</v>
      </c>
      <c r="K41" s="66" t="s">
        <v>2135</v>
      </c>
      <c r="L41" s="66" t="s">
        <v>2136</v>
      </c>
    </row>
    <row r="42" spans="2:12" x14ac:dyDescent="0.3">
      <c r="B42" s="27"/>
      <c r="C42" s="27">
        <v>39</v>
      </c>
      <c r="D42" s="27" t="s">
        <v>367</v>
      </c>
      <c r="E42" s="107">
        <v>1.68</v>
      </c>
      <c r="F42" s="134">
        <v>3</v>
      </c>
      <c r="G42" s="134">
        <v>1</v>
      </c>
      <c r="H42" s="98">
        <v>1</v>
      </c>
      <c r="I42" s="44">
        <f t="shared" si="0"/>
        <v>1.68</v>
      </c>
      <c r="K42" s="66" t="s">
        <v>2137</v>
      </c>
      <c r="L42" s="66" t="s">
        <v>2138</v>
      </c>
    </row>
    <row r="43" spans="2:12" x14ac:dyDescent="0.3">
      <c r="B43" s="27"/>
      <c r="C43" s="27">
        <v>40</v>
      </c>
      <c r="D43" s="27" t="s">
        <v>236</v>
      </c>
      <c r="E43" s="107">
        <v>1</v>
      </c>
      <c r="F43" s="134">
        <v>3</v>
      </c>
      <c r="G43" s="134">
        <v>1</v>
      </c>
      <c r="H43" s="98">
        <v>3</v>
      </c>
      <c r="I43" s="44">
        <f t="shared" si="0"/>
        <v>0.33333333333333331</v>
      </c>
      <c r="K43" s="66" t="s">
        <v>1682</v>
      </c>
      <c r="L43" s="66" t="s">
        <v>2139</v>
      </c>
    </row>
    <row r="44" spans="2:12" x14ac:dyDescent="0.3">
      <c r="B44" s="27"/>
      <c r="C44" s="27">
        <v>41</v>
      </c>
      <c r="D44" s="27" t="s">
        <v>591</v>
      </c>
      <c r="E44" s="107">
        <v>3.46</v>
      </c>
      <c r="F44" s="134">
        <v>4</v>
      </c>
      <c r="G44" s="134">
        <v>1</v>
      </c>
      <c r="H44" s="98">
        <v>1.66</v>
      </c>
      <c r="I44" s="44">
        <f t="shared" si="0"/>
        <v>2.0843373493975905</v>
      </c>
      <c r="K44" s="66" t="s">
        <v>2140</v>
      </c>
      <c r="L44" s="66" t="s">
        <v>2141</v>
      </c>
    </row>
    <row r="45" spans="2:12" x14ac:dyDescent="0.3">
      <c r="B45" s="27"/>
      <c r="C45" s="27">
        <v>42</v>
      </c>
      <c r="D45" s="27" t="s">
        <v>49</v>
      </c>
      <c r="E45" s="107">
        <f>VLOOKUP(D45,'[1]new tesco'!$B$6:$I$297,8,FALSE)</f>
        <v>0.79</v>
      </c>
      <c r="F45" s="134">
        <v>1</v>
      </c>
      <c r="G45" s="134">
        <v>1</v>
      </c>
      <c r="H45" s="98">
        <v>4.5</v>
      </c>
      <c r="I45" s="44">
        <f t="shared" si="0"/>
        <v>0.17555555555555558</v>
      </c>
      <c r="K45" s="66" t="s">
        <v>978</v>
      </c>
      <c r="L45" s="66" t="s">
        <v>2142</v>
      </c>
    </row>
    <row r="46" spans="2:12" x14ac:dyDescent="0.3">
      <c r="B46" s="27"/>
      <c r="C46" s="27">
        <v>43</v>
      </c>
      <c r="D46" s="27" t="s">
        <v>2143</v>
      </c>
      <c r="E46" s="107">
        <v>0.59</v>
      </c>
      <c r="F46" s="134">
        <v>1</v>
      </c>
      <c r="G46" s="134">
        <v>2</v>
      </c>
      <c r="H46" s="98">
        <v>1.3</v>
      </c>
      <c r="I46" s="44">
        <f t="shared" si="0"/>
        <v>0.90769230769230758</v>
      </c>
      <c r="K46" s="66" t="s">
        <v>2144</v>
      </c>
      <c r="L46" s="66" t="s">
        <v>2145</v>
      </c>
    </row>
    <row r="47" spans="2:12" x14ac:dyDescent="0.3">
      <c r="B47" s="27"/>
      <c r="C47" s="27">
        <v>44</v>
      </c>
      <c r="D47" s="27" t="s">
        <v>231</v>
      </c>
      <c r="E47" s="107">
        <v>1.39</v>
      </c>
      <c r="F47" s="134">
        <v>4</v>
      </c>
      <c r="G47" s="134">
        <v>2</v>
      </c>
      <c r="H47" s="98">
        <v>1.1000000000000001</v>
      </c>
      <c r="I47" s="44">
        <f t="shared" si="0"/>
        <v>2.5272727272727269</v>
      </c>
      <c r="K47" s="66" t="s">
        <v>2146</v>
      </c>
      <c r="L47" s="66" t="s">
        <v>2147</v>
      </c>
    </row>
    <row r="48" spans="2:12" x14ac:dyDescent="0.3">
      <c r="B48" s="27"/>
      <c r="C48" s="27">
        <v>45</v>
      </c>
      <c r="D48" s="27" t="s">
        <v>592</v>
      </c>
      <c r="E48" s="107">
        <f>VLOOKUP(D48,'[1]new tesco'!$B$6:$I$297,8,FALSE)</f>
        <v>0.95</v>
      </c>
      <c r="F48" s="134">
        <v>8</v>
      </c>
      <c r="G48" s="134">
        <v>1</v>
      </c>
      <c r="H48" s="98">
        <v>2</v>
      </c>
      <c r="I48" s="44">
        <f t="shared" si="0"/>
        <v>0.47499999999999998</v>
      </c>
      <c r="K48" s="66" t="s">
        <v>2148</v>
      </c>
      <c r="L48" s="66" t="s">
        <v>2149</v>
      </c>
    </row>
    <row r="49" spans="2:12" x14ac:dyDescent="0.3">
      <c r="B49" s="27"/>
      <c r="C49" s="27">
        <v>46</v>
      </c>
      <c r="D49" s="27" t="s">
        <v>593</v>
      </c>
      <c r="E49" s="107">
        <v>1.73</v>
      </c>
      <c r="F49" s="134">
        <v>2</v>
      </c>
      <c r="G49" s="134">
        <v>1</v>
      </c>
      <c r="H49" s="98">
        <v>1</v>
      </c>
      <c r="I49" s="44">
        <f t="shared" si="0"/>
        <v>1.73</v>
      </c>
      <c r="K49" s="66" t="s">
        <v>2150</v>
      </c>
      <c r="L49" s="66" t="s">
        <v>2151</v>
      </c>
    </row>
    <row r="50" spans="2:12" x14ac:dyDescent="0.3">
      <c r="B50" s="27"/>
      <c r="C50" s="27">
        <v>47</v>
      </c>
      <c r="D50" s="27" t="s">
        <v>594</v>
      </c>
      <c r="E50" s="107">
        <f>VLOOKUP(D50,'[1]new tesco'!$B$6:$I$297,8,FALSE)</f>
        <v>0.83</v>
      </c>
      <c r="F50" s="134">
        <v>5</v>
      </c>
      <c r="G50" s="134">
        <v>1</v>
      </c>
      <c r="H50" s="98">
        <v>1.25</v>
      </c>
      <c r="I50" s="44">
        <f t="shared" si="0"/>
        <v>0.66399999999999992</v>
      </c>
      <c r="K50" s="66" t="s">
        <v>2152</v>
      </c>
      <c r="L50" s="66" t="s">
        <v>2153</v>
      </c>
    </row>
    <row r="51" spans="2:12" x14ac:dyDescent="0.3">
      <c r="B51" s="27"/>
      <c r="C51" s="27">
        <v>48</v>
      </c>
      <c r="D51" s="27" t="s">
        <v>383</v>
      </c>
      <c r="E51" s="107">
        <v>1.58</v>
      </c>
      <c r="F51" s="134">
        <v>4</v>
      </c>
      <c r="G51" s="134">
        <v>1</v>
      </c>
      <c r="H51" s="98">
        <v>4</v>
      </c>
      <c r="I51" s="44">
        <f t="shared" si="0"/>
        <v>0.39500000000000002</v>
      </c>
      <c r="K51" s="66" t="s">
        <v>2154</v>
      </c>
      <c r="L51" s="66" t="s">
        <v>2155</v>
      </c>
    </row>
    <row r="52" spans="2:12" x14ac:dyDescent="0.3">
      <c r="B52" s="27"/>
      <c r="C52" s="27">
        <v>49</v>
      </c>
      <c r="D52" s="72" t="s">
        <v>2156</v>
      </c>
      <c r="E52" s="107">
        <f>VLOOKUP(D52,'[1]new tesco'!$B$6:$I$297,8,FALSE)</f>
        <v>0.47</v>
      </c>
      <c r="F52" s="134">
        <v>33</v>
      </c>
      <c r="G52" s="134">
        <v>1</v>
      </c>
      <c r="H52" s="98">
        <v>2</v>
      </c>
      <c r="I52" s="44">
        <f t="shared" si="0"/>
        <v>0.23499999999999999</v>
      </c>
      <c r="K52" s="66" t="s">
        <v>2157</v>
      </c>
      <c r="L52" s="66" t="s">
        <v>2158</v>
      </c>
    </row>
    <row r="53" spans="2:12" x14ac:dyDescent="0.3">
      <c r="B53" s="27"/>
      <c r="C53" s="27">
        <v>50</v>
      </c>
      <c r="D53" s="27" t="s">
        <v>2156</v>
      </c>
      <c r="E53" s="107">
        <f>VLOOKUP(D53,'[1]new tesco'!$B$6:$I$297,8,FALSE)</f>
        <v>0.47</v>
      </c>
      <c r="F53" s="134">
        <v>21</v>
      </c>
      <c r="G53" s="134">
        <v>1</v>
      </c>
      <c r="H53" s="98">
        <v>2</v>
      </c>
      <c r="I53" s="44">
        <f t="shared" si="0"/>
        <v>0.23499999999999999</v>
      </c>
      <c r="K53" s="66" t="s">
        <v>2159</v>
      </c>
      <c r="L53" s="66" t="s">
        <v>2160</v>
      </c>
    </row>
    <row r="54" spans="2:12" x14ac:dyDescent="0.3">
      <c r="B54" s="27"/>
      <c r="C54" s="27">
        <v>51</v>
      </c>
      <c r="D54" s="27" t="s">
        <v>2156</v>
      </c>
      <c r="E54" s="107">
        <v>0.32</v>
      </c>
      <c r="F54" s="134">
        <v>30</v>
      </c>
      <c r="G54" s="134">
        <v>1</v>
      </c>
      <c r="H54" s="98">
        <v>4</v>
      </c>
      <c r="I54" s="44">
        <f t="shared" si="0"/>
        <v>0.08</v>
      </c>
      <c r="K54" s="66" t="s">
        <v>2161</v>
      </c>
      <c r="L54" s="66" t="s">
        <v>2162</v>
      </c>
    </row>
    <row r="55" spans="2:12" x14ac:dyDescent="0.3">
      <c r="B55" s="27"/>
      <c r="C55" s="27">
        <v>52</v>
      </c>
      <c r="D55" s="27" t="s">
        <v>55</v>
      </c>
      <c r="E55" s="107">
        <v>0.95</v>
      </c>
      <c r="F55" s="134">
        <v>24</v>
      </c>
      <c r="G55" s="134">
        <v>1</v>
      </c>
      <c r="H55" s="98">
        <v>4.8</v>
      </c>
      <c r="I55" s="44">
        <f t="shared" si="0"/>
        <v>0.19791666666666666</v>
      </c>
      <c r="K55" s="66" t="s">
        <v>2163</v>
      </c>
      <c r="L55" s="66" t="s">
        <v>2164</v>
      </c>
    </row>
    <row r="56" spans="2:12" x14ac:dyDescent="0.3">
      <c r="B56" s="27"/>
      <c r="C56" s="27">
        <v>53</v>
      </c>
      <c r="D56" s="27" t="s">
        <v>57</v>
      </c>
      <c r="E56" s="107">
        <v>0.57999999999999996</v>
      </c>
      <c r="F56" s="134">
        <v>1</v>
      </c>
      <c r="G56" s="134">
        <v>1</v>
      </c>
      <c r="H56" s="98">
        <v>3.5</v>
      </c>
      <c r="I56" s="44">
        <f t="shared" si="0"/>
        <v>0.1657142857142857</v>
      </c>
      <c r="K56" s="66" t="s">
        <v>2165</v>
      </c>
      <c r="L56" s="66" t="s">
        <v>2166</v>
      </c>
    </row>
    <row r="57" spans="2:12" x14ac:dyDescent="0.3">
      <c r="B57" s="27"/>
      <c r="C57" s="27">
        <v>54</v>
      </c>
      <c r="D57" s="27" t="s">
        <v>58</v>
      </c>
      <c r="E57" s="107">
        <v>2.36</v>
      </c>
      <c r="F57" s="134">
        <v>1</v>
      </c>
      <c r="G57" s="134">
        <v>1</v>
      </c>
      <c r="H57" s="98">
        <v>6.6</v>
      </c>
      <c r="I57" s="44">
        <f t="shared" si="0"/>
        <v>0.3575757575757576</v>
      </c>
      <c r="K57" s="66" t="s">
        <v>2167</v>
      </c>
      <c r="L57" s="66" t="s">
        <v>2168</v>
      </c>
    </row>
    <row r="58" spans="2:12" x14ac:dyDescent="0.3">
      <c r="B58" s="27"/>
      <c r="C58" s="27">
        <v>55</v>
      </c>
      <c r="D58" s="27" t="s">
        <v>60</v>
      </c>
      <c r="E58" s="107">
        <f>VLOOKUP(D58,'[1]new tesco'!$B$6:$I$297,8,FALSE)</f>
        <v>1.1000000000000001</v>
      </c>
      <c r="F58" s="134">
        <v>240</v>
      </c>
      <c r="G58" s="134">
        <v>1</v>
      </c>
      <c r="H58" s="98">
        <v>5.5</v>
      </c>
      <c r="I58" s="44">
        <f t="shared" si="0"/>
        <v>0.2</v>
      </c>
      <c r="K58" s="66" t="s">
        <v>2169</v>
      </c>
      <c r="L58" s="66" t="s">
        <v>2170</v>
      </c>
    </row>
    <row r="59" spans="2:12" x14ac:dyDescent="0.3">
      <c r="B59" s="27"/>
      <c r="C59" s="27">
        <v>56</v>
      </c>
      <c r="D59" s="27" t="s">
        <v>61</v>
      </c>
      <c r="E59" s="107">
        <v>3.15</v>
      </c>
      <c r="F59" s="134">
        <v>1</v>
      </c>
      <c r="G59" s="134">
        <v>1</v>
      </c>
      <c r="H59" s="98">
        <v>2.2000000000000002</v>
      </c>
      <c r="I59" s="44">
        <f t="shared" si="0"/>
        <v>1.4318181818181817</v>
      </c>
      <c r="K59" s="66" t="s">
        <v>2171</v>
      </c>
      <c r="L59" s="66" t="s">
        <v>1088</v>
      </c>
    </row>
    <row r="60" spans="2:12" x14ac:dyDescent="0.3">
      <c r="B60" s="27"/>
      <c r="C60" s="27">
        <v>57</v>
      </c>
      <c r="D60" s="27" t="s">
        <v>371</v>
      </c>
      <c r="E60" s="107">
        <v>1</v>
      </c>
      <c r="F60" s="134">
        <v>8</v>
      </c>
      <c r="G60" s="134">
        <v>1</v>
      </c>
      <c r="H60" s="98">
        <v>4</v>
      </c>
      <c r="I60" s="44">
        <f t="shared" si="0"/>
        <v>0.25</v>
      </c>
      <c r="K60" s="66" t="s">
        <v>2172</v>
      </c>
      <c r="L60" s="66" t="s">
        <v>2173</v>
      </c>
    </row>
    <row r="61" spans="2:12" x14ac:dyDescent="0.3">
      <c r="B61" s="27"/>
      <c r="C61" s="27">
        <v>58</v>
      </c>
      <c r="D61" s="27" t="s">
        <v>595</v>
      </c>
      <c r="E61" s="107">
        <v>1.58</v>
      </c>
      <c r="F61" s="134">
        <v>9</v>
      </c>
      <c r="G61" s="134">
        <v>1</v>
      </c>
      <c r="H61" s="98">
        <v>9</v>
      </c>
      <c r="I61" s="44">
        <f t="shared" si="0"/>
        <v>0.17555555555555558</v>
      </c>
      <c r="K61" s="66" t="s">
        <v>2174</v>
      </c>
      <c r="L61" s="66" t="s">
        <v>2175</v>
      </c>
    </row>
    <row r="62" spans="2:12" x14ac:dyDescent="0.3">
      <c r="B62" s="27"/>
      <c r="C62" s="27">
        <v>59</v>
      </c>
      <c r="D62" s="27" t="s">
        <v>372</v>
      </c>
      <c r="E62" s="107">
        <f>VLOOKUP(D62,'[1]new tesco'!$B$6:$I$297,8,FALSE)</f>
        <v>0.63</v>
      </c>
      <c r="F62" s="134">
        <v>1</v>
      </c>
      <c r="G62" s="134">
        <v>1</v>
      </c>
      <c r="H62" s="98">
        <v>3</v>
      </c>
      <c r="I62" s="44">
        <f t="shared" si="0"/>
        <v>0.21</v>
      </c>
      <c r="K62" s="66" t="s">
        <v>2176</v>
      </c>
      <c r="L62" s="66" t="s">
        <v>2177</v>
      </c>
    </row>
    <row r="63" spans="2:12" x14ac:dyDescent="0.3">
      <c r="B63" s="27"/>
      <c r="C63" s="27">
        <v>60</v>
      </c>
      <c r="D63" s="27" t="s">
        <v>62</v>
      </c>
      <c r="E63" s="107">
        <v>1.05</v>
      </c>
      <c r="F63" s="134">
        <v>1</v>
      </c>
      <c r="G63" s="134">
        <v>1</v>
      </c>
      <c r="H63" s="98">
        <v>2.5</v>
      </c>
      <c r="I63" s="44">
        <f t="shared" si="0"/>
        <v>0.42000000000000004</v>
      </c>
      <c r="K63" s="66" t="s">
        <v>2178</v>
      </c>
      <c r="L63" s="66" t="s">
        <v>2179</v>
      </c>
    </row>
    <row r="64" spans="2:12" x14ac:dyDescent="0.3">
      <c r="B64" s="27"/>
      <c r="C64" s="27">
        <v>61</v>
      </c>
      <c r="D64" s="27" t="s">
        <v>265</v>
      </c>
      <c r="E64" s="107">
        <f>VLOOKUP(D64,'[1]new tesco'!$B$6:$I$297,8,FALSE)</f>
        <v>0.44999999999999996</v>
      </c>
      <c r="F64" s="134">
        <v>1</v>
      </c>
      <c r="G64" s="134">
        <v>1</v>
      </c>
      <c r="H64" s="98">
        <v>6</v>
      </c>
      <c r="I64" s="44">
        <f t="shared" si="0"/>
        <v>7.4999999999999997E-2</v>
      </c>
      <c r="K64" s="66" t="s">
        <v>2180</v>
      </c>
      <c r="L64" s="66" t="s">
        <v>2181</v>
      </c>
    </row>
    <row r="65" spans="2:12" x14ac:dyDescent="0.3">
      <c r="B65" s="27"/>
      <c r="C65" s="27">
        <v>62</v>
      </c>
      <c r="D65" s="27" t="s">
        <v>63</v>
      </c>
      <c r="E65" s="107">
        <f>VLOOKUP(D65,'[1]new tesco'!$B$6:$I$297,8,FALSE)</f>
        <v>0.75</v>
      </c>
      <c r="F65" s="134">
        <v>1</v>
      </c>
      <c r="G65" s="134">
        <v>1</v>
      </c>
      <c r="H65" s="98">
        <v>1</v>
      </c>
      <c r="I65" s="44">
        <f t="shared" si="0"/>
        <v>0.75</v>
      </c>
      <c r="K65" s="66" t="s">
        <v>2182</v>
      </c>
      <c r="L65" s="66" t="s">
        <v>2183</v>
      </c>
    </row>
    <row r="66" spans="2:12" x14ac:dyDescent="0.3">
      <c r="B66" s="27"/>
      <c r="C66" s="27">
        <v>63</v>
      </c>
      <c r="D66" s="27" t="s">
        <v>64</v>
      </c>
      <c r="E66" s="107">
        <f>VLOOKUP(D66,'[1]new tesco'!$B$6:$I$297,8,FALSE)</f>
        <v>0.74</v>
      </c>
      <c r="F66" s="134">
        <v>1</v>
      </c>
      <c r="G66" s="134">
        <v>1</v>
      </c>
      <c r="H66" s="98">
        <v>26</v>
      </c>
      <c r="I66" s="44">
        <f t="shared" si="0"/>
        <v>2.8461538461538462E-2</v>
      </c>
      <c r="K66" s="66" t="s">
        <v>1706</v>
      </c>
      <c r="L66" s="66" t="s">
        <v>2184</v>
      </c>
    </row>
    <row r="67" spans="2:12" x14ac:dyDescent="0.3">
      <c r="B67" s="27"/>
      <c r="C67" s="27">
        <v>64</v>
      </c>
      <c r="D67" s="27" t="s">
        <v>373</v>
      </c>
      <c r="E67" s="107">
        <f>VLOOKUP(D67,'[1]new tesco'!$B$6:$I$297,8,FALSE)</f>
        <v>1.3</v>
      </c>
      <c r="F67" s="134">
        <v>12</v>
      </c>
      <c r="G67" s="134">
        <v>1</v>
      </c>
      <c r="H67" s="98">
        <v>6</v>
      </c>
      <c r="I67" s="44">
        <f t="shared" si="0"/>
        <v>0.21666666666666667</v>
      </c>
      <c r="K67" s="66" t="s">
        <v>2185</v>
      </c>
      <c r="L67" s="66" t="s">
        <v>2186</v>
      </c>
    </row>
    <row r="68" spans="2:12" x14ac:dyDescent="0.3">
      <c r="B68" s="27"/>
      <c r="C68" s="27">
        <v>65</v>
      </c>
      <c r="D68" s="27" t="s">
        <v>374</v>
      </c>
      <c r="E68" s="107">
        <f>VLOOKUP(D68,'[1]new tesco'!$B$6:$I$297,8,FALSE)</f>
        <v>0.53</v>
      </c>
      <c r="F68" s="27">
        <v>1</v>
      </c>
      <c r="G68" s="27">
        <v>1</v>
      </c>
      <c r="H68" s="98">
        <v>7</v>
      </c>
      <c r="I68" s="44">
        <f t="shared" si="0"/>
        <v>7.571428571428572E-2</v>
      </c>
      <c r="K68" s="66" t="s">
        <v>1059</v>
      </c>
      <c r="L68" s="66" t="s">
        <v>1095</v>
      </c>
    </row>
    <row r="69" spans="2:12" x14ac:dyDescent="0.3">
      <c r="B69" s="27"/>
      <c r="C69" s="27">
        <v>66</v>
      </c>
      <c r="D69" s="27" t="s">
        <v>386</v>
      </c>
      <c r="E69" s="107">
        <f>VLOOKUP(D69,'[1]new tesco'!$B$6:$I$297,8,FALSE)</f>
        <v>2.69</v>
      </c>
      <c r="F69" s="27">
        <v>1</v>
      </c>
      <c r="G69" s="27">
        <v>1</v>
      </c>
      <c r="H69" s="98">
        <v>12</v>
      </c>
      <c r="I69" s="44">
        <f t="shared" ref="I69:I77" si="1">(E69*G69)/H69</f>
        <v>0.22416666666666665</v>
      </c>
      <c r="K69" s="66" t="s">
        <v>1059</v>
      </c>
      <c r="L69" s="66" t="s">
        <v>2187</v>
      </c>
    </row>
    <row r="70" spans="2:12" x14ac:dyDescent="0.3">
      <c r="B70" s="27"/>
      <c r="C70" s="27">
        <v>67</v>
      </c>
      <c r="D70" s="27" t="s">
        <v>389</v>
      </c>
      <c r="E70" s="107">
        <f>VLOOKUP(D70,'[1]new tesco'!$B$6:$I$297,8,FALSE)</f>
        <v>0.65</v>
      </c>
      <c r="F70" s="27">
        <v>1</v>
      </c>
      <c r="G70" s="27">
        <v>1</v>
      </c>
      <c r="H70" s="98">
        <v>7</v>
      </c>
      <c r="I70" s="44">
        <f t="shared" si="1"/>
        <v>9.285714285714286E-2</v>
      </c>
      <c r="K70" s="66" t="s">
        <v>2178</v>
      </c>
      <c r="L70" s="66" t="s">
        <v>1714</v>
      </c>
    </row>
    <row r="71" spans="2:12" x14ac:dyDescent="0.3">
      <c r="B71" s="27"/>
      <c r="C71" s="27">
        <v>68</v>
      </c>
      <c r="D71" s="27" t="s">
        <v>298</v>
      </c>
      <c r="E71" s="107">
        <f>VLOOKUP(D71,'[1]new tesco'!$B$6:$I$297,8,FALSE)</f>
        <v>1.58</v>
      </c>
      <c r="F71" s="27">
        <v>1</v>
      </c>
      <c r="G71" s="27">
        <v>1</v>
      </c>
      <c r="H71" s="98">
        <v>2.2999999999999998</v>
      </c>
      <c r="I71" s="44">
        <f t="shared" si="1"/>
        <v>0.68695652173913047</v>
      </c>
      <c r="K71" s="66" t="s">
        <v>2188</v>
      </c>
      <c r="L71" s="66" t="s">
        <v>2189</v>
      </c>
    </row>
    <row r="72" spans="2:12" x14ac:dyDescent="0.3">
      <c r="B72" s="27"/>
      <c r="C72" s="27">
        <v>69</v>
      </c>
      <c r="D72" s="27" t="s">
        <v>596</v>
      </c>
      <c r="E72" s="107">
        <f>VLOOKUP(D72,'[1]new tesco'!$B$6:$I$297,8,FALSE)</f>
        <v>0.42</v>
      </c>
      <c r="F72" s="27">
        <v>1</v>
      </c>
      <c r="G72" s="27">
        <v>1</v>
      </c>
      <c r="H72" s="98">
        <v>1</v>
      </c>
      <c r="I72" s="44">
        <f t="shared" si="1"/>
        <v>0.42</v>
      </c>
      <c r="K72" s="66" t="s">
        <v>2190</v>
      </c>
      <c r="L72" s="66" t="s">
        <v>2191</v>
      </c>
    </row>
    <row r="73" spans="2:12" x14ac:dyDescent="0.3">
      <c r="B73" s="27"/>
      <c r="C73" s="27">
        <v>70</v>
      </c>
      <c r="D73" s="27" t="s">
        <v>597</v>
      </c>
      <c r="E73" s="107">
        <f>VLOOKUP(D73,'[1]new tesco'!$B$6:$I$297,8,FALSE)</f>
        <v>1.47</v>
      </c>
      <c r="F73" s="27">
        <v>1</v>
      </c>
      <c r="G73" s="27">
        <v>2</v>
      </c>
      <c r="H73" s="98">
        <v>1</v>
      </c>
      <c r="I73" s="44">
        <f t="shared" si="1"/>
        <v>2.94</v>
      </c>
      <c r="K73" s="66" t="s">
        <v>2192</v>
      </c>
      <c r="L73" s="66" t="s">
        <v>2193</v>
      </c>
    </row>
    <row r="74" spans="2:12" x14ac:dyDescent="0.3">
      <c r="B74" s="27"/>
      <c r="C74" s="27">
        <v>71</v>
      </c>
      <c r="D74" s="27" t="s">
        <v>598</v>
      </c>
      <c r="E74" s="107">
        <f>VLOOKUP(D74,'[1]new tesco'!$B$6:$I$297,8,FALSE)</f>
        <v>1.25</v>
      </c>
      <c r="F74" s="27">
        <v>1</v>
      </c>
      <c r="G74" s="27">
        <v>1</v>
      </c>
      <c r="H74" s="98">
        <v>1</v>
      </c>
      <c r="I74" s="44">
        <f t="shared" si="1"/>
        <v>1.25</v>
      </c>
      <c r="K74" s="66" t="s">
        <v>1638</v>
      </c>
      <c r="L74" s="66" t="s">
        <v>2194</v>
      </c>
    </row>
    <row r="75" spans="2:12" x14ac:dyDescent="0.3">
      <c r="B75" s="27"/>
      <c r="C75" s="27">
        <v>72</v>
      </c>
      <c r="D75" s="27" t="s">
        <v>599</v>
      </c>
      <c r="E75" s="107" t="e">
        <f>VLOOKUP(D75,'[1]new tesco'!$B$6:$I$297,8,FALSE)</f>
        <v>#N/A</v>
      </c>
      <c r="F75" s="27"/>
      <c r="G75" s="27">
        <v>1</v>
      </c>
      <c r="H75" s="98">
        <v>4.3452381000000004</v>
      </c>
      <c r="I75" s="44" t="e">
        <f t="shared" si="1"/>
        <v>#N/A</v>
      </c>
      <c r="L75" s="66" t="s">
        <v>2195</v>
      </c>
    </row>
    <row r="76" spans="2:12" x14ac:dyDescent="0.3">
      <c r="B76" s="27"/>
      <c r="C76" s="27">
        <v>73</v>
      </c>
      <c r="D76" s="27" t="s">
        <v>266</v>
      </c>
      <c r="E76" s="107" t="e">
        <f>VLOOKUP(D76,'[1]new tesco'!$B$6:$I$297,8,FALSE)</f>
        <v>#N/A</v>
      </c>
      <c r="F76" s="27"/>
      <c r="G76" s="27">
        <v>1</v>
      </c>
      <c r="H76" s="98">
        <v>52.14</v>
      </c>
      <c r="I76" s="44" t="e">
        <f t="shared" si="1"/>
        <v>#N/A</v>
      </c>
    </row>
    <row r="77" spans="2:12" x14ac:dyDescent="0.3">
      <c r="B77" s="27"/>
      <c r="C77" s="27">
        <v>74</v>
      </c>
      <c r="D77" s="27" t="s">
        <v>2196</v>
      </c>
      <c r="E77" s="107">
        <v>15</v>
      </c>
      <c r="F77" s="27"/>
      <c r="G77" s="27">
        <v>1</v>
      </c>
      <c r="H77" s="98">
        <v>2</v>
      </c>
      <c r="I77" s="44">
        <f t="shared" si="1"/>
        <v>7.5</v>
      </c>
      <c r="K77" s="66" t="s">
        <v>2197</v>
      </c>
      <c r="L77" s="66" t="s">
        <v>2198</v>
      </c>
    </row>
    <row r="78" spans="2:12" x14ac:dyDescent="0.3">
      <c r="B78" s="27"/>
      <c r="C78" s="27"/>
      <c r="D78" s="27"/>
      <c r="E78" s="109"/>
      <c r="F78" s="27"/>
      <c r="G78" s="27"/>
      <c r="H78" s="98"/>
      <c r="I78" s="44"/>
      <c r="J78" s="57"/>
      <c r="K78" s="132"/>
    </row>
    <row r="79" spans="2:12" x14ac:dyDescent="0.3">
      <c r="B79" s="40" t="s">
        <v>238</v>
      </c>
      <c r="C79" s="27"/>
      <c r="D79" s="27"/>
      <c r="E79" s="109"/>
      <c r="F79" s="27"/>
      <c r="G79" s="27"/>
      <c r="H79" s="44"/>
      <c r="I79" s="44"/>
    </row>
    <row r="80" spans="2:12" x14ac:dyDescent="0.3">
      <c r="B80" s="27"/>
      <c r="C80" s="27">
        <v>75</v>
      </c>
      <c r="D80" s="50" t="s">
        <v>239</v>
      </c>
      <c r="E80" s="113">
        <v>5</v>
      </c>
      <c r="F80" s="27">
        <v>1</v>
      </c>
      <c r="G80" s="27">
        <v>1</v>
      </c>
      <c r="H80" s="44">
        <v>1</v>
      </c>
      <c r="I80" s="44">
        <f t="shared" ref="I80:I84" si="2">(E80*G80)/H80</f>
        <v>5</v>
      </c>
      <c r="J80" s="57"/>
      <c r="K80" s="132" t="s">
        <v>2199</v>
      </c>
      <c r="L80" s="66" t="s">
        <v>2200</v>
      </c>
    </row>
    <row r="81" spans="2:12" x14ac:dyDescent="0.3">
      <c r="B81" s="27"/>
      <c r="C81" s="27">
        <v>76</v>
      </c>
      <c r="D81" s="50" t="s">
        <v>375</v>
      </c>
      <c r="E81" s="113">
        <v>3.6</v>
      </c>
      <c r="F81" s="27"/>
      <c r="G81" s="27">
        <v>1</v>
      </c>
      <c r="H81" s="44">
        <v>1</v>
      </c>
      <c r="I81" s="44">
        <f t="shared" si="2"/>
        <v>3.6</v>
      </c>
      <c r="J81" s="133"/>
      <c r="K81" s="132" t="s">
        <v>2201</v>
      </c>
      <c r="L81" s="66" t="s">
        <v>2202</v>
      </c>
    </row>
    <row r="82" spans="2:12" x14ac:dyDescent="0.3">
      <c r="B82" s="27"/>
      <c r="C82" s="27">
        <v>77</v>
      </c>
      <c r="D82" s="50" t="s">
        <v>1101</v>
      </c>
      <c r="E82" s="113">
        <v>60</v>
      </c>
      <c r="F82" s="27"/>
      <c r="G82" s="27">
        <v>2</v>
      </c>
      <c r="H82" s="44">
        <v>52.14</v>
      </c>
      <c r="I82" s="44">
        <f t="shared" si="2"/>
        <v>2.3014959723820483</v>
      </c>
      <c r="J82" s="133"/>
      <c r="K82" s="132" t="s">
        <v>1106</v>
      </c>
    </row>
    <row r="83" spans="2:12" x14ac:dyDescent="0.3">
      <c r="B83" s="27"/>
      <c r="C83" s="27">
        <v>78</v>
      </c>
      <c r="D83" s="50" t="s">
        <v>375</v>
      </c>
      <c r="E83" s="113"/>
      <c r="F83" s="27">
        <v>1</v>
      </c>
      <c r="G83" s="27">
        <v>1</v>
      </c>
      <c r="H83" s="44">
        <v>2</v>
      </c>
      <c r="I83" s="44">
        <f t="shared" si="2"/>
        <v>0</v>
      </c>
      <c r="J83" s="133"/>
      <c r="K83" s="132" t="s">
        <v>2203</v>
      </c>
    </row>
    <row r="84" spans="2:12" x14ac:dyDescent="0.3">
      <c r="B84" s="27"/>
      <c r="C84" s="27">
        <v>79</v>
      </c>
      <c r="D84" s="50" t="s">
        <v>239</v>
      </c>
      <c r="E84" s="113"/>
      <c r="F84" s="27">
        <v>1</v>
      </c>
      <c r="G84" s="27">
        <v>1</v>
      </c>
      <c r="H84" s="44">
        <v>2</v>
      </c>
      <c r="I84" s="44">
        <f t="shared" si="2"/>
        <v>0</v>
      </c>
      <c r="J84" s="57"/>
      <c r="K84" s="132" t="s">
        <v>2204</v>
      </c>
      <c r="L84" s="66" t="s">
        <v>2205</v>
      </c>
    </row>
    <row r="85" spans="2:12" x14ac:dyDescent="0.3">
      <c r="B85" s="27"/>
      <c r="C85" s="27"/>
      <c r="D85" s="27"/>
      <c r="E85" s="109"/>
      <c r="F85" s="27"/>
      <c r="G85" s="27"/>
      <c r="H85" s="98"/>
      <c r="I85" s="44"/>
      <c r="J85" s="133"/>
      <c r="K85" s="132"/>
    </row>
    <row r="86" spans="2:12" x14ac:dyDescent="0.3">
      <c r="B86" s="40" t="s">
        <v>240</v>
      </c>
      <c r="C86" s="27"/>
      <c r="D86" s="27"/>
      <c r="E86" s="109"/>
      <c r="F86" s="27"/>
      <c r="G86" s="27"/>
      <c r="H86" s="98"/>
      <c r="I86" s="44"/>
      <c r="J86" s="133"/>
      <c r="K86" s="132"/>
    </row>
    <row r="87" spans="2:12" x14ac:dyDescent="0.3">
      <c r="B87" s="27" t="s">
        <v>2559</v>
      </c>
      <c r="C87" s="27">
        <v>80</v>
      </c>
      <c r="D87" s="27" t="s">
        <v>66</v>
      </c>
      <c r="E87" s="109">
        <v>9.99</v>
      </c>
      <c r="F87" s="27">
        <v>4</v>
      </c>
      <c r="G87" s="27">
        <v>3</v>
      </c>
      <c r="H87" s="98">
        <v>52.14</v>
      </c>
      <c r="I87" s="44">
        <f t="shared" ref="I87:I150" si="3">(E87*G87)/H87</f>
        <v>0.57479861910241659</v>
      </c>
      <c r="J87" s="133"/>
      <c r="K87" s="132" t="s">
        <v>2210</v>
      </c>
      <c r="L87" s="66" t="s">
        <v>1744</v>
      </c>
    </row>
    <row r="88" spans="2:12" x14ac:dyDescent="0.3">
      <c r="B88" s="27" t="s">
        <v>2558</v>
      </c>
      <c r="C88" s="27">
        <v>81</v>
      </c>
      <c r="D88" s="27" t="s">
        <v>241</v>
      </c>
      <c r="E88" s="109">
        <v>30</v>
      </c>
      <c r="F88" s="27">
        <v>3</v>
      </c>
      <c r="G88" s="27">
        <v>2</v>
      </c>
      <c r="H88" s="98">
        <v>52.14</v>
      </c>
      <c r="I88" s="44">
        <f t="shared" si="3"/>
        <v>1.1507479861910241</v>
      </c>
      <c r="J88" s="133"/>
      <c r="K88" s="132" t="s">
        <v>2211</v>
      </c>
      <c r="L88" s="66" t="s">
        <v>1746</v>
      </c>
    </row>
    <row r="89" spans="2:12" x14ac:dyDescent="0.3">
      <c r="B89" s="27" t="s">
        <v>2558</v>
      </c>
      <c r="C89" s="27">
        <v>82</v>
      </c>
      <c r="D89" s="27" t="s">
        <v>65</v>
      </c>
      <c r="E89" s="109">
        <v>8</v>
      </c>
      <c r="F89" s="27">
        <v>5</v>
      </c>
      <c r="G89" s="27">
        <v>3</v>
      </c>
      <c r="H89" s="98">
        <v>52.14</v>
      </c>
      <c r="I89" s="44">
        <f t="shared" si="3"/>
        <v>0.46029919447640966</v>
      </c>
      <c r="J89" s="133"/>
      <c r="K89" s="132" t="s">
        <v>2212</v>
      </c>
      <c r="L89" s="66" t="s">
        <v>1748</v>
      </c>
    </row>
    <row r="90" spans="2:12" x14ac:dyDescent="0.3">
      <c r="B90" s="27" t="s">
        <v>2558</v>
      </c>
      <c r="C90" s="27">
        <v>83</v>
      </c>
      <c r="D90" s="27" t="s">
        <v>498</v>
      </c>
      <c r="E90" s="109">
        <v>10</v>
      </c>
      <c r="F90" s="27">
        <v>3</v>
      </c>
      <c r="G90" s="27">
        <v>4</v>
      </c>
      <c r="H90" s="98">
        <v>52.14</v>
      </c>
      <c r="I90" s="44">
        <f t="shared" si="3"/>
        <v>0.76716532412734939</v>
      </c>
      <c r="J90" s="133"/>
      <c r="K90" s="132" t="s">
        <v>2213</v>
      </c>
      <c r="L90" s="66" t="s">
        <v>1750</v>
      </c>
    </row>
    <row r="91" spans="2:12" x14ac:dyDescent="0.3">
      <c r="B91" s="27" t="s">
        <v>2558</v>
      </c>
      <c r="C91" s="27">
        <v>84</v>
      </c>
      <c r="D91" s="27" t="s">
        <v>302</v>
      </c>
      <c r="E91" s="109"/>
      <c r="F91" s="27">
        <v>1</v>
      </c>
      <c r="G91" s="27">
        <v>2</v>
      </c>
      <c r="H91" s="98">
        <v>52.14</v>
      </c>
      <c r="I91" s="44">
        <f t="shared" si="3"/>
        <v>0</v>
      </c>
      <c r="J91" s="133"/>
      <c r="K91" s="132" t="s">
        <v>1751</v>
      </c>
      <c r="L91" s="66" t="s">
        <v>1752</v>
      </c>
    </row>
    <row r="92" spans="2:12" x14ac:dyDescent="0.3">
      <c r="B92" s="27" t="s">
        <v>2558</v>
      </c>
      <c r="C92" s="27">
        <v>85</v>
      </c>
      <c r="D92" s="27" t="s">
        <v>2206</v>
      </c>
      <c r="E92" s="109"/>
      <c r="F92" s="27">
        <v>1</v>
      </c>
      <c r="G92" s="27">
        <v>3</v>
      </c>
      <c r="H92" s="98">
        <v>52.14</v>
      </c>
      <c r="I92" s="44">
        <f t="shared" si="3"/>
        <v>0</v>
      </c>
      <c r="J92" s="133"/>
      <c r="K92" s="132" t="s">
        <v>1753</v>
      </c>
      <c r="L92" s="66" t="s">
        <v>1754</v>
      </c>
    </row>
    <row r="93" spans="2:12" x14ac:dyDescent="0.3">
      <c r="B93" s="27" t="s">
        <v>2558</v>
      </c>
      <c r="C93" s="27">
        <v>86</v>
      </c>
      <c r="D93" s="27" t="s">
        <v>2207</v>
      </c>
      <c r="E93" s="109"/>
      <c r="F93" s="27">
        <v>1</v>
      </c>
      <c r="G93" s="27">
        <v>2</v>
      </c>
      <c r="H93" s="98">
        <v>52.14</v>
      </c>
      <c r="I93" s="44">
        <f t="shared" si="3"/>
        <v>0</v>
      </c>
      <c r="J93" s="133"/>
      <c r="K93" s="132" t="s">
        <v>1755</v>
      </c>
      <c r="L93" s="66" t="s">
        <v>1756</v>
      </c>
    </row>
    <row r="94" spans="2:12" x14ac:dyDescent="0.3">
      <c r="B94" s="27" t="s">
        <v>2558</v>
      </c>
      <c r="C94" s="27">
        <v>87</v>
      </c>
      <c r="D94" s="27" t="s">
        <v>301</v>
      </c>
      <c r="E94" s="109"/>
      <c r="F94" s="27"/>
      <c r="G94" s="27">
        <v>5</v>
      </c>
      <c r="H94" s="98">
        <v>52.14</v>
      </c>
      <c r="I94" s="44">
        <f t="shared" si="3"/>
        <v>0</v>
      </c>
      <c r="J94" s="133"/>
      <c r="K94" s="132" t="s">
        <v>2214</v>
      </c>
      <c r="L94" s="66" t="s">
        <v>1758</v>
      </c>
    </row>
    <row r="95" spans="2:12" x14ac:dyDescent="0.3">
      <c r="B95" s="27" t="s">
        <v>2558</v>
      </c>
      <c r="C95" s="27">
        <v>88</v>
      </c>
      <c r="D95" s="27" t="s">
        <v>1727</v>
      </c>
      <c r="E95" s="109">
        <v>20</v>
      </c>
      <c r="F95" s="27">
        <v>1</v>
      </c>
      <c r="G95" s="27">
        <v>3</v>
      </c>
      <c r="H95" s="98">
        <v>52.14</v>
      </c>
      <c r="I95" s="44">
        <f t="shared" si="3"/>
        <v>1.1507479861910241</v>
      </c>
      <c r="J95" s="133"/>
      <c r="K95" s="132" t="s">
        <v>1753</v>
      </c>
      <c r="L95" s="66" t="s">
        <v>1759</v>
      </c>
    </row>
    <row r="96" spans="2:12" x14ac:dyDescent="0.3">
      <c r="B96" s="27" t="s">
        <v>2558</v>
      </c>
      <c r="C96" s="27">
        <v>89</v>
      </c>
      <c r="D96" s="27" t="s">
        <v>1728</v>
      </c>
      <c r="E96" s="109">
        <v>20</v>
      </c>
      <c r="F96" s="27"/>
      <c r="G96" s="27">
        <v>2</v>
      </c>
      <c r="H96" s="98">
        <v>104.285714</v>
      </c>
      <c r="I96" s="44">
        <f t="shared" si="3"/>
        <v>0.38356164488647027</v>
      </c>
      <c r="J96" s="133"/>
      <c r="K96" s="132" t="s">
        <v>1760</v>
      </c>
      <c r="L96" s="66" t="s">
        <v>1761</v>
      </c>
    </row>
    <row r="97" spans="2:12" x14ac:dyDescent="0.3">
      <c r="B97" s="27" t="s">
        <v>2558</v>
      </c>
      <c r="C97" s="27">
        <v>90</v>
      </c>
      <c r="D97" s="27" t="s">
        <v>499</v>
      </c>
      <c r="E97" s="109"/>
      <c r="F97" s="27">
        <v>1</v>
      </c>
      <c r="G97" s="27">
        <v>1</v>
      </c>
      <c r="H97" s="98">
        <v>52.14</v>
      </c>
      <c r="I97" s="44">
        <f t="shared" si="3"/>
        <v>0</v>
      </c>
      <c r="J97" s="133"/>
      <c r="K97" s="132" t="s">
        <v>1762</v>
      </c>
      <c r="L97" s="66" t="s">
        <v>1763</v>
      </c>
    </row>
    <row r="98" spans="2:12" x14ac:dyDescent="0.3">
      <c r="B98" s="27" t="s">
        <v>2558</v>
      </c>
      <c r="C98" s="27">
        <v>91</v>
      </c>
      <c r="D98" s="27" t="s">
        <v>70</v>
      </c>
      <c r="E98" s="109"/>
      <c r="F98" s="27">
        <v>1</v>
      </c>
      <c r="G98" s="27">
        <v>2</v>
      </c>
      <c r="H98" s="98">
        <v>52.14</v>
      </c>
      <c r="I98" s="44">
        <f t="shared" si="3"/>
        <v>0</v>
      </c>
      <c r="J98" s="133"/>
      <c r="K98" s="132" t="s">
        <v>1751</v>
      </c>
      <c r="L98" s="66" t="s">
        <v>1764</v>
      </c>
    </row>
    <row r="99" spans="2:12" x14ac:dyDescent="0.3">
      <c r="B99" s="27" t="s">
        <v>2558</v>
      </c>
      <c r="C99" s="27">
        <v>92</v>
      </c>
      <c r="D99" s="27" t="s">
        <v>75</v>
      </c>
      <c r="E99" s="109"/>
      <c r="F99" s="27">
        <v>1</v>
      </c>
      <c r="G99" s="27">
        <v>1</v>
      </c>
      <c r="H99" s="98">
        <v>52.14</v>
      </c>
      <c r="I99" s="44">
        <f t="shared" si="3"/>
        <v>0</v>
      </c>
      <c r="J99" s="133"/>
      <c r="K99" s="132" t="s">
        <v>2215</v>
      </c>
      <c r="L99" s="66" t="s">
        <v>2216</v>
      </c>
    </row>
    <row r="100" spans="2:12" x14ac:dyDescent="0.3">
      <c r="B100" s="27" t="s">
        <v>2558</v>
      </c>
      <c r="C100" s="27">
        <v>93</v>
      </c>
      <c r="D100" s="27" t="s">
        <v>1729</v>
      </c>
      <c r="E100" s="109"/>
      <c r="F100" s="27">
        <v>1</v>
      </c>
      <c r="G100" s="27">
        <v>1</v>
      </c>
      <c r="H100" s="98">
        <v>52.14</v>
      </c>
      <c r="I100" s="44">
        <f t="shared" si="3"/>
        <v>0</v>
      </c>
      <c r="J100" s="57"/>
      <c r="K100" s="132" t="s">
        <v>1767</v>
      </c>
      <c r="L100" s="66" t="s">
        <v>1768</v>
      </c>
    </row>
    <row r="101" spans="2:12" x14ac:dyDescent="0.3">
      <c r="B101" s="27" t="s">
        <v>2558</v>
      </c>
      <c r="C101" s="27">
        <v>94</v>
      </c>
      <c r="D101" s="27" t="s">
        <v>1730</v>
      </c>
      <c r="E101" s="109"/>
      <c r="F101" s="27">
        <v>1</v>
      </c>
      <c r="G101" s="27">
        <v>1</v>
      </c>
      <c r="H101" s="98">
        <v>260.71428600000002</v>
      </c>
      <c r="I101" s="44">
        <f t="shared" si="3"/>
        <v>0</v>
      </c>
      <c r="J101" s="133"/>
      <c r="K101" s="132" t="s">
        <v>2217</v>
      </c>
      <c r="L101" s="66" t="s">
        <v>1770</v>
      </c>
    </row>
    <row r="102" spans="2:12" x14ac:dyDescent="0.3">
      <c r="B102" s="27" t="s">
        <v>2558</v>
      </c>
      <c r="C102" s="27">
        <v>95</v>
      </c>
      <c r="D102" s="27" t="s">
        <v>1731</v>
      </c>
      <c r="E102" s="109"/>
      <c r="F102" s="27">
        <v>1</v>
      </c>
      <c r="G102" s="27">
        <v>1</v>
      </c>
      <c r="H102" s="44">
        <v>104.29</v>
      </c>
      <c r="I102" s="44">
        <f t="shared" si="3"/>
        <v>0</v>
      </c>
      <c r="K102" s="66" t="s">
        <v>2218</v>
      </c>
      <c r="L102" s="66" t="s">
        <v>1772</v>
      </c>
    </row>
    <row r="103" spans="2:12" x14ac:dyDescent="0.3">
      <c r="B103" s="27" t="s">
        <v>2558</v>
      </c>
      <c r="C103" s="27">
        <v>96</v>
      </c>
      <c r="D103" s="27" t="s">
        <v>1732</v>
      </c>
      <c r="E103" s="109"/>
      <c r="F103" s="27">
        <v>1</v>
      </c>
      <c r="G103" s="27">
        <v>1</v>
      </c>
      <c r="H103" s="44">
        <v>104.29</v>
      </c>
      <c r="I103" s="44">
        <f t="shared" si="3"/>
        <v>0</v>
      </c>
      <c r="K103" s="66" t="s">
        <v>2218</v>
      </c>
      <c r="L103" s="66" t="s">
        <v>1773</v>
      </c>
    </row>
    <row r="104" spans="2:12" x14ac:dyDescent="0.3">
      <c r="B104" s="27" t="s">
        <v>2558</v>
      </c>
      <c r="C104" s="27">
        <v>97</v>
      </c>
      <c r="D104" s="27" t="s">
        <v>1733</v>
      </c>
      <c r="E104" s="109"/>
      <c r="F104" s="27">
        <v>1</v>
      </c>
      <c r="G104" s="27">
        <v>1</v>
      </c>
      <c r="H104" s="44">
        <v>104.29</v>
      </c>
      <c r="I104" s="44">
        <f t="shared" si="3"/>
        <v>0</v>
      </c>
      <c r="K104" s="66" t="s">
        <v>1774</v>
      </c>
      <c r="L104" s="66" t="s">
        <v>1775</v>
      </c>
    </row>
    <row r="105" spans="2:12" x14ac:dyDescent="0.3">
      <c r="B105" s="27" t="s">
        <v>2558</v>
      </c>
      <c r="C105" s="27">
        <v>98</v>
      </c>
      <c r="D105" s="27" t="s">
        <v>1734</v>
      </c>
      <c r="E105" s="109"/>
      <c r="F105" s="27">
        <v>1</v>
      </c>
      <c r="G105" s="27">
        <v>1</v>
      </c>
      <c r="H105" s="44">
        <v>104.29</v>
      </c>
      <c r="I105" s="44">
        <f t="shared" si="3"/>
        <v>0</v>
      </c>
      <c r="K105" s="66" t="s">
        <v>2219</v>
      </c>
      <c r="L105" s="66" t="s">
        <v>1777</v>
      </c>
    </row>
    <row r="106" spans="2:12" x14ac:dyDescent="0.3">
      <c r="B106" s="27" t="s">
        <v>2558</v>
      </c>
      <c r="C106" s="27">
        <v>99</v>
      </c>
      <c r="D106" s="27" t="s">
        <v>71</v>
      </c>
      <c r="E106" s="109">
        <v>12.5</v>
      </c>
      <c r="F106" s="27">
        <v>1</v>
      </c>
      <c r="G106" s="27">
        <v>2</v>
      </c>
      <c r="H106" s="44">
        <v>52.14</v>
      </c>
      <c r="I106" s="44">
        <f t="shared" si="3"/>
        <v>0.47947832757959341</v>
      </c>
      <c r="K106" s="66" t="s">
        <v>1751</v>
      </c>
      <c r="L106" s="66" t="s">
        <v>1778</v>
      </c>
    </row>
    <row r="107" spans="2:12" x14ac:dyDescent="0.3">
      <c r="B107" s="27" t="s">
        <v>2558</v>
      </c>
      <c r="C107" s="27">
        <v>100</v>
      </c>
      <c r="D107" s="27" t="s">
        <v>1735</v>
      </c>
      <c r="E107" s="109"/>
      <c r="F107" s="27">
        <v>1</v>
      </c>
      <c r="G107" s="27">
        <v>3</v>
      </c>
      <c r="H107" s="44">
        <v>156.43</v>
      </c>
      <c r="I107" s="44">
        <f t="shared" si="3"/>
        <v>0</v>
      </c>
      <c r="K107" s="66" t="s">
        <v>2220</v>
      </c>
      <c r="L107" s="66" t="s">
        <v>1780</v>
      </c>
    </row>
    <row r="108" spans="2:12" x14ac:dyDescent="0.3">
      <c r="B108" s="27" t="s">
        <v>2246</v>
      </c>
      <c r="C108" s="27">
        <v>101</v>
      </c>
      <c r="D108" s="27" t="s">
        <v>72</v>
      </c>
      <c r="E108" s="109"/>
      <c r="F108" s="27">
        <v>1</v>
      </c>
      <c r="G108" s="27">
        <v>3</v>
      </c>
      <c r="H108" s="44">
        <v>156.43</v>
      </c>
      <c r="I108" s="44">
        <f t="shared" si="3"/>
        <v>0</v>
      </c>
      <c r="K108" s="66" t="s">
        <v>2221</v>
      </c>
      <c r="L108" s="66" t="s">
        <v>1782</v>
      </c>
    </row>
    <row r="109" spans="2:12" x14ac:dyDescent="0.3">
      <c r="B109" s="27" t="s">
        <v>2246</v>
      </c>
      <c r="C109" s="27">
        <v>102</v>
      </c>
      <c r="D109" s="27" t="s">
        <v>377</v>
      </c>
      <c r="E109" s="107"/>
      <c r="F109" s="27">
        <v>1</v>
      </c>
      <c r="G109" s="27">
        <v>1</v>
      </c>
      <c r="H109" s="44">
        <v>260.70999999999998</v>
      </c>
      <c r="I109" s="44">
        <f t="shared" si="3"/>
        <v>0</v>
      </c>
      <c r="K109" s="66" t="s">
        <v>2222</v>
      </c>
      <c r="L109" s="66" t="s">
        <v>1784</v>
      </c>
    </row>
    <row r="110" spans="2:12" x14ac:dyDescent="0.3">
      <c r="B110" s="27" t="s">
        <v>2558</v>
      </c>
      <c r="C110" s="27">
        <v>103</v>
      </c>
      <c r="D110" s="27" t="s">
        <v>82</v>
      </c>
      <c r="E110" s="107">
        <v>8.99</v>
      </c>
      <c r="F110" s="27">
        <v>1</v>
      </c>
      <c r="G110" s="27">
        <v>1</v>
      </c>
      <c r="H110" s="44">
        <v>104.285714</v>
      </c>
      <c r="I110" s="44">
        <f t="shared" si="3"/>
        <v>8.6205479688234193E-2</v>
      </c>
      <c r="K110" s="66" t="s">
        <v>1785</v>
      </c>
      <c r="L110" s="66" t="s">
        <v>1786</v>
      </c>
    </row>
    <row r="111" spans="2:12" x14ac:dyDescent="0.3">
      <c r="B111" s="27" t="s">
        <v>2558</v>
      </c>
      <c r="C111" s="27">
        <v>104</v>
      </c>
      <c r="D111" s="27" t="s">
        <v>84</v>
      </c>
      <c r="E111" s="107">
        <v>8.99</v>
      </c>
      <c r="F111" s="27">
        <v>1</v>
      </c>
      <c r="G111" s="27">
        <v>1</v>
      </c>
      <c r="H111" s="44">
        <v>104.285714</v>
      </c>
      <c r="I111" s="44">
        <f t="shared" si="3"/>
        <v>8.6205479688234193E-2</v>
      </c>
      <c r="K111" s="66" t="s">
        <v>1785</v>
      </c>
      <c r="L111" s="66" t="s">
        <v>1787</v>
      </c>
    </row>
    <row r="112" spans="2:12" x14ac:dyDescent="0.3">
      <c r="B112" s="27" t="s">
        <v>2558</v>
      </c>
      <c r="C112" s="27">
        <v>105</v>
      </c>
      <c r="D112" s="27" t="s">
        <v>1117</v>
      </c>
      <c r="E112" s="107">
        <v>8.99</v>
      </c>
      <c r="F112" s="27">
        <v>1</v>
      </c>
      <c r="G112" s="27">
        <v>1</v>
      </c>
      <c r="H112" s="44">
        <v>104.285714</v>
      </c>
      <c r="I112" s="44">
        <f t="shared" si="3"/>
        <v>8.6205479688234193E-2</v>
      </c>
      <c r="K112" s="66" t="s">
        <v>1785</v>
      </c>
      <c r="L112" s="66" t="s">
        <v>1788</v>
      </c>
    </row>
    <row r="113" spans="2:12" x14ac:dyDescent="0.3">
      <c r="B113" s="27" t="s">
        <v>2558</v>
      </c>
      <c r="C113" s="27">
        <v>106</v>
      </c>
      <c r="D113" s="27" t="s">
        <v>1736</v>
      </c>
      <c r="E113" s="107">
        <v>12</v>
      </c>
      <c r="F113" s="27">
        <v>1</v>
      </c>
      <c r="G113" s="27">
        <v>1</v>
      </c>
      <c r="H113" s="44">
        <v>156.42857100000001</v>
      </c>
      <c r="I113" s="44">
        <f t="shared" si="3"/>
        <v>7.6712328977294048E-2</v>
      </c>
      <c r="K113" s="66" t="s">
        <v>2223</v>
      </c>
      <c r="L113" s="66" t="s">
        <v>1790</v>
      </c>
    </row>
    <row r="114" spans="2:12" x14ac:dyDescent="0.3">
      <c r="B114" s="27" t="s">
        <v>2247</v>
      </c>
      <c r="C114" s="27">
        <v>107</v>
      </c>
      <c r="D114" s="27" t="s">
        <v>1737</v>
      </c>
      <c r="E114" s="107">
        <v>4.99</v>
      </c>
      <c r="F114" s="27">
        <v>2</v>
      </c>
      <c r="G114" s="27">
        <v>1</v>
      </c>
      <c r="H114" s="44">
        <v>156.42857100000001</v>
      </c>
      <c r="I114" s="44">
        <f t="shared" si="3"/>
        <v>3.1899543466391442E-2</v>
      </c>
      <c r="K114" s="66" t="s">
        <v>1791</v>
      </c>
      <c r="L114" s="66" t="s">
        <v>1792</v>
      </c>
    </row>
    <row r="115" spans="2:12" x14ac:dyDescent="0.3">
      <c r="B115" s="27" t="s">
        <v>2558</v>
      </c>
      <c r="C115" s="27">
        <v>108</v>
      </c>
      <c r="D115" s="27" t="s">
        <v>1118</v>
      </c>
      <c r="E115" s="107">
        <v>28</v>
      </c>
      <c r="F115" s="27">
        <v>1</v>
      </c>
      <c r="G115" s="27">
        <v>1</v>
      </c>
      <c r="H115" s="44">
        <v>104.29</v>
      </c>
      <c r="I115" s="44">
        <f t="shared" si="3"/>
        <v>0.26848211717326681</v>
      </c>
      <c r="K115" s="66" t="s">
        <v>2224</v>
      </c>
      <c r="L115" s="66" t="s">
        <v>1794</v>
      </c>
    </row>
    <row r="116" spans="2:12" x14ac:dyDescent="0.3">
      <c r="B116" s="27" t="s">
        <v>2558</v>
      </c>
      <c r="C116" s="27">
        <v>109</v>
      </c>
      <c r="D116" s="27" t="s">
        <v>1738</v>
      </c>
      <c r="E116" s="107">
        <v>30</v>
      </c>
      <c r="F116" s="27"/>
      <c r="G116" s="27">
        <v>1</v>
      </c>
      <c r="H116" s="44">
        <v>104.29</v>
      </c>
      <c r="I116" s="44">
        <f t="shared" si="3"/>
        <v>0.28765941125707162</v>
      </c>
      <c r="K116" s="66" t="s">
        <v>2225</v>
      </c>
      <c r="L116" s="66" t="s">
        <v>1796</v>
      </c>
    </row>
    <row r="117" spans="2:12" x14ac:dyDescent="0.3">
      <c r="B117" s="27" t="s">
        <v>2558</v>
      </c>
      <c r="C117" s="27">
        <v>110</v>
      </c>
      <c r="D117" s="27" t="s">
        <v>243</v>
      </c>
      <c r="E117" s="107">
        <v>25.99</v>
      </c>
      <c r="F117" s="27">
        <v>1</v>
      </c>
      <c r="G117" s="27">
        <v>1</v>
      </c>
      <c r="H117" s="44">
        <v>52.14</v>
      </c>
      <c r="I117" s="44">
        <f t="shared" si="3"/>
        <v>0.49846566935174524</v>
      </c>
      <c r="K117" s="66" t="s">
        <v>1767</v>
      </c>
      <c r="L117" s="66" t="s">
        <v>1797</v>
      </c>
    </row>
    <row r="118" spans="2:12" x14ac:dyDescent="0.3">
      <c r="B118" s="27" t="s">
        <v>2558</v>
      </c>
      <c r="C118" s="27">
        <v>111</v>
      </c>
      <c r="D118" s="27" t="s">
        <v>1740</v>
      </c>
      <c r="E118" s="107">
        <v>39</v>
      </c>
      <c r="F118" s="27">
        <v>1</v>
      </c>
      <c r="G118" s="27">
        <v>1</v>
      </c>
      <c r="H118" s="44">
        <v>52.14</v>
      </c>
      <c r="I118" s="44">
        <f t="shared" si="3"/>
        <v>0.74798619102416575</v>
      </c>
      <c r="K118" s="66" t="s">
        <v>1767</v>
      </c>
      <c r="L118" s="66" t="s">
        <v>1798</v>
      </c>
    </row>
    <row r="119" spans="2:12" x14ac:dyDescent="0.3">
      <c r="B119" s="27" t="s">
        <v>2558</v>
      </c>
      <c r="C119" s="27">
        <v>112</v>
      </c>
      <c r="D119" s="27" t="s">
        <v>1741</v>
      </c>
      <c r="E119" s="107">
        <v>28</v>
      </c>
      <c r="F119" s="27">
        <v>1</v>
      </c>
      <c r="G119" s="27">
        <v>2</v>
      </c>
      <c r="H119" s="44">
        <v>104.29</v>
      </c>
      <c r="I119" s="44">
        <f t="shared" si="3"/>
        <v>0.53696423434653362</v>
      </c>
      <c r="K119" s="66" t="s">
        <v>2226</v>
      </c>
      <c r="L119" s="66" t="s">
        <v>1800</v>
      </c>
    </row>
    <row r="120" spans="2:12" x14ac:dyDescent="0.3">
      <c r="B120" s="27" t="s">
        <v>2558</v>
      </c>
      <c r="C120" s="27">
        <v>113</v>
      </c>
      <c r="D120" s="27" t="s">
        <v>1742</v>
      </c>
      <c r="E120" s="107">
        <v>12.99</v>
      </c>
      <c r="F120" s="27">
        <v>1</v>
      </c>
      <c r="G120" s="27">
        <v>2</v>
      </c>
      <c r="H120" s="44">
        <v>104.29</v>
      </c>
      <c r="I120" s="44">
        <f t="shared" si="3"/>
        <v>0.249113050148624</v>
      </c>
      <c r="K120" s="66" t="s">
        <v>2226</v>
      </c>
      <c r="L120" s="66" t="s">
        <v>1801</v>
      </c>
    </row>
    <row r="121" spans="2:12" x14ac:dyDescent="0.3">
      <c r="B121" s="27" t="s">
        <v>2558</v>
      </c>
      <c r="C121" s="27">
        <v>114</v>
      </c>
      <c r="D121" s="27" t="s">
        <v>67</v>
      </c>
      <c r="E121" s="107">
        <v>15</v>
      </c>
      <c r="F121" s="27"/>
      <c r="G121" s="27">
        <v>1</v>
      </c>
      <c r="H121" s="44">
        <v>104.29</v>
      </c>
      <c r="I121" s="44">
        <f t="shared" si="3"/>
        <v>0.14382970562853581</v>
      </c>
      <c r="K121" s="66" t="s">
        <v>2218</v>
      </c>
      <c r="L121" s="66" t="s">
        <v>1802</v>
      </c>
    </row>
    <row r="122" spans="2:12" x14ac:dyDescent="0.3">
      <c r="B122" s="27" t="s">
        <v>2248</v>
      </c>
      <c r="C122" s="27">
        <v>115</v>
      </c>
      <c r="D122" s="27" t="s">
        <v>66</v>
      </c>
      <c r="E122" s="107"/>
      <c r="F122" s="27">
        <v>3</v>
      </c>
      <c r="G122" s="27">
        <v>5</v>
      </c>
      <c r="H122" s="44">
        <v>52.14</v>
      </c>
      <c r="I122" s="44">
        <f t="shared" si="3"/>
        <v>0</v>
      </c>
      <c r="K122" s="66" t="s">
        <v>2227</v>
      </c>
      <c r="L122" s="66" t="s">
        <v>1137</v>
      </c>
    </row>
    <row r="123" spans="2:12" x14ac:dyDescent="0.3">
      <c r="B123" s="27" t="s">
        <v>2248</v>
      </c>
      <c r="C123" s="27">
        <v>116</v>
      </c>
      <c r="D123" s="27" t="s">
        <v>65</v>
      </c>
      <c r="E123" s="107">
        <v>10</v>
      </c>
      <c r="F123" s="27">
        <v>5</v>
      </c>
      <c r="G123" s="27">
        <v>3</v>
      </c>
      <c r="H123" s="44">
        <v>52.14</v>
      </c>
      <c r="I123" s="44">
        <f t="shared" si="3"/>
        <v>0.57537399309551207</v>
      </c>
      <c r="K123" s="66" t="s">
        <v>1138</v>
      </c>
      <c r="L123" s="66" t="s">
        <v>1139</v>
      </c>
    </row>
    <row r="124" spans="2:12" x14ac:dyDescent="0.3">
      <c r="B124" s="27" t="s">
        <v>2242</v>
      </c>
      <c r="C124" s="27">
        <v>117</v>
      </c>
      <c r="D124" s="27" t="s">
        <v>1108</v>
      </c>
      <c r="E124" s="107">
        <v>30</v>
      </c>
      <c r="F124" s="27">
        <v>2</v>
      </c>
      <c r="G124" s="27">
        <v>3</v>
      </c>
      <c r="H124" s="44">
        <v>52.14</v>
      </c>
      <c r="I124" s="44">
        <f t="shared" si="3"/>
        <v>1.7261219792865363</v>
      </c>
      <c r="K124" s="66" t="s">
        <v>1140</v>
      </c>
      <c r="L124" s="66" t="s">
        <v>2228</v>
      </c>
    </row>
    <row r="125" spans="2:12" x14ac:dyDescent="0.3">
      <c r="B125" s="27" t="s">
        <v>2241</v>
      </c>
      <c r="C125" s="27">
        <v>118</v>
      </c>
      <c r="D125" s="27" t="s">
        <v>1109</v>
      </c>
      <c r="E125" s="107">
        <v>15.75</v>
      </c>
      <c r="F125" s="27">
        <v>3</v>
      </c>
      <c r="G125" s="27">
        <v>3</v>
      </c>
      <c r="H125" s="44">
        <v>52.14</v>
      </c>
      <c r="I125" s="44">
        <f t="shared" si="3"/>
        <v>0.90621403912543153</v>
      </c>
      <c r="K125" s="66" t="s">
        <v>1142</v>
      </c>
      <c r="L125" s="66" t="s">
        <v>1143</v>
      </c>
    </row>
    <row r="126" spans="2:12" x14ac:dyDescent="0.3">
      <c r="B126" s="27" t="s">
        <v>2241</v>
      </c>
      <c r="C126" s="27">
        <v>119</v>
      </c>
      <c r="D126" s="27" t="s">
        <v>2208</v>
      </c>
      <c r="E126" s="107">
        <v>6</v>
      </c>
      <c r="F126" s="27">
        <v>5</v>
      </c>
      <c r="G126" s="27">
        <v>5</v>
      </c>
      <c r="H126" s="44">
        <v>52.14</v>
      </c>
      <c r="I126" s="44">
        <f t="shared" si="3"/>
        <v>0.57537399309551207</v>
      </c>
      <c r="K126" s="66" t="s">
        <v>1144</v>
      </c>
      <c r="L126" s="66" t="s">
        <v>2229</v>
      </c>
    </row>
    <row r="127" spans="2:12" x14ac:dyDescent="0.3">
      <c r="B127" s="27" t="s">
        <v>2241</v>
      </c>
      <c r="C127" s="27">
        <v>120</v>
      </c>
      <c r="D127" s="27" t="s">
        <v>2209</v>
      </c>
      <c r="E127" s="107">
        <v>8</v>
      </c>
      <c r="F127" s="27">
        <v>5</v>
      </c>
      <c r="G127" s="27">
        <v>5</v>
      </c>
      <c r="H127" s="44">
        <v>52.14</v>
      </c>
      <c r="I127" s="44">
        <f t="shared" si="3"/>
        <v>0.76716532412734939</v>
      </c>
      <c r="K127" s="66" t="s">
        <v>1144</v>
      </c>
      <c r="L127" s="66" t="s">
        <v>1146</v>
      </c>
    </row>
    <row r="128" spans="2:12" x14ac:dyDescent="0.3">
      <c r="B128" s="27" t="s">
        <v>2241</v>
      </c>
      <c r="C128" s="27">
        <v>121</v>
      </c>
      <c r="D128" s="27" t="s">
        <v>377</v>
      </c>
      <c r="E128" s="107">
        <v>14</v>
      </c>
      <c r="F128" s="27">
        <v>1</v>
      </c>
      <c r="G128" s="27">
        <v>1</v>
      </c>
      <c r="H128" s="44">
        <v>260.70999999999998</v>
      </c>
      <c r="I128" s="44">
        <f t="shared" si="3"/>
        <v>5.3699512868704696E-2</v>
      </c>
      <c r="K128" s="66" t="s">
        <v>1147</v>
      </c>
      <c r="L128" s="66" t="s">
        <v>2230</v>
      </c>
    </row>
    <row r="129" spans="2:12" x14ac:dyDescent="0.3">
      <c r="B129" s="27" t="s">
        <v>2241</v>
      </c>
      <c r="C129" s="27">
        <v>122</v>
      </c>
      <c r="D129" s="27" t="s">
        <v>1112</v>
      </c>
      <c r="E129" s="109">
        <v>15</v>
      </c>
      <c r="F129" s="27"/>
      <c r="G129" s="27">
        <v>1</v>
      </c>
      <c r="H129" s="44">
        <v>104.29</v>
      </c>
      <c r="I129" s="44">
        <f t="shared" si="3"/>
        <v>0.14382970562853581</v>
      </c>
      <c r="K129" s="66" t="s">
        <v>1149</v>
      </c>
      <c r="L129" s="66" t="s">
        <v>2231</v>
      </c>
    </row>
    <row r="130" spans="2:12" x14ac:dyDescent="0.3">
      <c r="B130" s="27" t="s">
        <v>2241</v>
      </c>
      <c r="C130" s="27">
        <v>123</v>
      </c>
      <c r="D130" s="27" t="s">
        <v>72</v>
      </c>
      <c r="E130" s="109">
        <v>9</v>
      </c>
      <c r="F130" s="27"/>
      <c r="G130" s="27">
        <v>2</v>
      </c>
      <c r="H130" s="44">
        <v>104.29</v>
      </c>
      <c r="I130" s="44">
        <f t="shared" si="3"/>
        <v>0.17259564675424297</v>
      </c>
      <c r="K130" s="66" t="s">
        <v>1151</v>
      </c>
      <c r="L130" s="66" t="s">
        <v>1152</v>
      </c>
    </row>
    <row r="131" spans="2:12" x14ac:dyDescent="0.3">
      <c r="B131" s="27" t="s">
        <v>2242</v>
      </c>
      <c r="C131" s="27">
        <v>124</v>
      </c>
      <c r="D131" s="27" t="s">
        <v>70</v>
      </c>
      <c r="E131" s="109">
        <v>22.5</v>
      </c>
      <c r="F131" s="27">
        <v>1</v>
      </c>
      <c r="G131" s="27">
        <v>2</v>
      </c>
      <c r="H131" s="44">
        <v>104.29</v>
      </c>
      <c r="I131" s="44">
        <f t="shared" si="3"/>
        <v>0.43148911688560743</v>
      </c>
      <c r="K131" s="66" t="s">
        <v>2232</v>
      </c>
      <c r="L131" s="66" t="s">
        <v>1154</v>
      </c>
    </row>
    <row r="132" spans="2:12" x14ac:dyDescent="0.3">
      <c r="B132" s="27" t="s">
        <v>2242</v>
      </c>
      <c r="C132" s="27">
        <v>125</v>
      </c>
      <c r="D132" s="27" t="s">
        <v>499</v>
      </c>
      <c r="E132" s="109">
        <v>18</v>
      </c>
      <c r="F132" s="27">
        <v>1</v>
      </c>
      <c r="G132" s="27">
        <v>2</v>
      </c>
      <c r="H132" s="44">
        <v>156.43</v>
      </c>
      <c r="I132" s="44">
        <f t="shared" si="3"/>
        <v>0.23013488461292589</v>
      </c>
      <c r="K132" s="66" t="s">
        <v>2233</v>
      </c>
      <c r="L132" s="66" t="s">
        <v>1156</v>
      </c>
    </row>
    <row r="133" spans="2:12" x14ac:dyDescent="0.3">
      <c r="B133" s="27" t="s">
        <v>2241</v>
      </c>
      <c r="C133" s="27">
        <v>126</v>
      </c>
      <c r="D133" s="27" t="s">
        <v>500</v>
      </c>
      <c r="E133" s="109">
        <v>19.5</v>
      </c>
      <c r="F133" s="27"/>
      <c r="G133" s="27">
        <v>1</v>
      </c>
      <c r="H133" s="44">
        <v>156.43</v>
      </c>
      <c r="I133" s="44">
        <f t="shared" si="3"/>
        <v>0.12465639583200153</v>
      </c>
      <c r="K133" s="66" t="s">
        <v>2234</v>
      </c>
      <c r="L133" s="66" t="s">
        <v>2235</v>
      </c>
    </row>
    <row r="134" spans="2:12" x14ac:dyDescent="0.3">
      <c r="B134" s="27" t="s">
        <v>2241</v>
      </c>
      <c r="C134" s="27">
        <v>127</v>
      </c>
      <c r="D134" s="27" t="s">
        <v>71</v>
      </c>
      <c r="E134" s="109"/>
      <c r="F134" s="27"/>
      <c r="G134" s="27">
        <v>2</v>
      </c>
      <c r="H134" s="44">
        <v>260.70999999999998</v>
      </c>
      <c r="I134" s="44">
        <f t="shared" si="3"/>
        <v>0</v>
      </c>
      <c r="K134" s="66" t="s">
        <v>1159</v>
      </c>
      <c r="L134" s="66" t="s">
        <v>1160</v>
      </c>
    </row>
    <row r="135" spans="2:12" x14ac:dyDescent="0.3">
      <c r="B135" s="27" t="s">
        <v>2241</v>
      </c>
      <c r="C135" s="27">
        <v>128</v>
      </c>
      <c r="D135" s="27" t="s">
        <v>1115</v>
      </c>
      <c r="E135" s="109">
        <v>15</v>
      </c>
      <c r="F135" s="27"/>
      <c r="G135" s="27">
        <v>2</v>
      </c>
      <c r="H135" s="44">
        <v>260.70999999999998</v>
      </c>
      <c r="I135" s="44">
        <f t="shared" si="3"/>
        <v>0.11507038471865291</v>
      </c>
      <c r="K135" s="66" t="s">
        <v>1161</v>
      </c>
      <c r="L135" s="66" t="s">
        <v>1162</v>
      </c>
    </row>
    <row r="136" spans="2:12" x14ac:dyDescent="0.3">
      <c r="B136" s="27" t="s">
        <v>2241</v>
      </c>
      <c r="C136" s="27">
        <v>129</v>
      </c>
      <c r="D136" s="27" t="s">
        <v>1116</v>
      </c>
      <c r="E136" s="109">
        <v>9</v>
      </c>
      <c r="F136" s="27">
        <v>2</v>
      </c>
      <c r="G136" s="27">
        <v>1</v>
      </c>
      <c r="H136" s="44">
        <v>260.70999999999998</v>
      </c>
      <c r="I136" s="44">
        <f t="shared" si="3"/>
        <v>3.4521115415595875E-2</v>
      </c>
      <c r="K136" s="66" t="s">
        <v>1161</v>
      </c>
      <c r="L136" s="66" t="s">
        <v>2236</v>
      </c>
    </row>
    <row r="137" spans="2:12" x14ac:dyDescent="0.3">
      <c r="B137" s="27" t="s">
        <v>2242</v>
      </c>
      <c r="C137" s="27">
        <v>130</v>
      </c>
      <c r="D137" s="27" t="s">
        <v>76</v>
      </c>
      <c r="E137" s="109">
        <v>89</v>
      </c>
      <c r="F137" s="27"/>
      <c r="G137" s="27">
        <v>1</v>
      </c>
      <c r="H137" s="44">
        <v>156.43</v>
      </c>
      <c r="I137" s="44">
        <f t="shared" si="3"/>
        <v>0.56894457584862235</v>
      </c>
      <c r="K137" s="66" t="s">
        <v>2237</v>
      </c>
      <c r="L137" s="66" t="s">
        <v>1165</v>
      </c>
    </row>
    <row r="138" spans="2:12" x14ac:dyDescent="0.3">
      <c r="B138" s="27" t="s">
        <v>2243</v>
      </c>
      <c r="C138" s="27">
        <v>131</v>
      </c>
      <c r="D138" s="27" t="s">
        <v>85</v>
      </c>
      <c r="E138" s="109">
        <v>19.5</v>
      </c>
      <c r="F138" s="27"/>
      <c r="G138" s="27">
        <v>1</v>
      </c>
      <c r="H138" s="44">
        <v>260.70999999999998</v>
      </c>
      <c r="I138" s="44">
        <f t="shared" si="3"/>
        <v>7.4795750067124397E-2</v>
      </c>
      <c r="K138" s="66" t="s">
        <v>1166</v>
      </c>
      <c r="L138" s="66" t="s">
        <v>1167</v>
      </c>
    </row>
    <row r="139" spans="2:12" x14ac:dyDescent="0.3">
      <c r="B139" s="27" t="s">
        <v>2243</v>
      </c>
      <c r="C139" s="27">
        <v>132</v>
      </c>
      <c r="D139" s="27" t="s">
        <v>82</v>
      </c>
      <c r="E139" s="109">
        <v>18.97</v>
      </c>
      <c r="F139" s="27"/>
      <c r="G139" s="27">
        <v>1</v>
      </c>
      <c r="H139" s="44">
        <v>104.285714</v>
      </c>
      <c r="I139" s="44">
        <f t="shared" si="3"/>
        <v>0.1819041100874085</v>
      </c>
      <c r="K139" s="66" t="s">
        <v>1168</v>
      </c>
      <c r="L139" s="66" t="s">
        <v>1169</v>
      </c>
    </row>
    <row r="140" spans="2:12" x14ac:dyDescent="0.3">
      <c r="B140" s="27" t="s">
        <v>2243</v>
      </c>
      <c r="C140" s="27">
        <v>133</v>
      </c>
      <c r="D140" s="27" t="s">
        <v>84</v>
      </c>
      <c r="E140" s="109">
        <v>7</v>
      </c>
      <c r="F140" s="27"/>
      <c r="G140" s="27">
        <v>1</v>
      </c>
      <c r="H140" s="44">
        <v>104.285714</v>
      </c>
      <c r="I140" s="44">
        <f t="shared" si="3"/>
        <v>6.7123287855132302E-2</v>
      </c>
      <c r="K140" s="66" t="s">
        <v>1168</v>
      </c>
      <c r="L140" s="66" t="s">
        <v>1170</v>
      </c>
    </row>
    <row r="141" spans="2:12" x14ac:dyDescent="0.3">
      <c r="B141" s="27" t="s">
        <v>2243</v>
      </c>
      <c r="C141" s="27">
        <v>134</v>
      </c>
      <c r="D141" s="27" t="s">
        <v>1117</v>
      </c>
      <c r="E141" s="109">
        <v>12</v>
      </c>
      <c r="F141" s="27"/>
      <c r="G141" s="27">
        <v>1</v>
      </c>
      <c r="H141" s="44">
        <v>104.285714</v>
      </c>
      <c r="I141" s="44">
        <f t="shared" si="3"/>
        <v>0.11506849346594109</v>
      </c>
      <c r="K141" s="66" t="s">
        <v>1168</v>
      </c>
      <c r="L141" s="66" t="s">
        <v>1171</v>
      </c>
    </row>
    <row r="142" spans="2:12" x14ac:dyDescent="0.3">
      <c r="B142" s="27" t="s">
        <v>2241</v>
      </c>
      <c r="C142" s="27">
        <v>135</v>
      </c>
      <c r="D142" s="27" t="s">
        <v>1118</v>
      </c>
      <c r="E142" s="109">
        <v>66.67</v>
      </c>
      <c r="F142" s="27"/>
      <c r="G142" s="27">
        <v>1</v>
      </c>
      <c r="H142" s="44">
        <v>260.70999999999998</v>
      </c>
      <c r="I142" s="44">
        <f t="shared" si="3"/>
        <v>0.255724751639753</v>
      </c>
      <c r="K142" s="66" t="s">
        <v>2238</v>
      </c>
      <c r="L142" s="66" t="s">
        <v>1173</v>
      </c>
    </row>
    <row r="143" spans="2:12" x14ac:dyDescent="0.3">
      <c r="B143" s="27" t="s">
        <v>2242</v>
      </c>
      <c r="C143" s="27">
        <v>136</v>
      </c>
      <c r="D143" s="27" t="s">
        <v>1119</v>
      </c>
      <c r="E143" s="109"/>
      <c r="F143" s="27"/>
      <c r="G143" s="27">
        <v>1</v>
      </c>
      <c r="H143" s="44">
        <v>156.43</v>
      </c>
      <c r="I143" s="44">
        <f t="shared" si="3"/>
        <v>0</v>
      </c>
      <c r="K143" s="66" t="s">
        <v>1174</v>
      </c>
      <c r="L143" s="66" t="s">
        <v>1175</v>
      </c>
    </row>
    <row r="144" spans="2:12" x14ac:dyDescent="0.3">
      <c r="B144" s="27" t="s">
        <v>2242</v>
      </c>
      <c r="C144" s="27">
        <v>137</v>
      </c>
      <c r="D144" s="27" t="s">
        <v>1120</v>
      </c>
      <c r="E144" s="109">
        <v>24</v>
      </c>
      <c r="F144" s="27"/>
      <c r="G144" s="27">
        <v>1</v>
      </c>
      <c r="H144" s="44">
        <v>156.43</v>
      </c>
      <c r="I144" s="44">
        <f t="shared" si="3"/>
        <v>0.15342325640861726</v>
      </c>
      <c r="K144" s="66" t="s">
        <v>2239</v>
      </c>
      <c r="L144" s="66" t="s">
        <v>1177</v>
      </c>
    </row>
    <row r="145" spans="2:12" x14ac:dyDescent="0.3">
      <c r="B145" s="27" t="s">
        <v>2244</v>
      </c>
      <c r="C145" s="27">
        <v>138</v>
      </c>
      <c r="D145" s="27" t="s">
        <v>86</v>
      </c>
      <c r="E145" s="109">
        <v>9</v>
      </c>
      <c r="F145" s="27"/>
      <c r="G145" s="27">
        <v>1</v>
      </c>
      <c r="H145" s="44">
        <v>104.29</v>
      </c>
      <c r="I145" s="44">
        <f t="shared" si="3"/>
        <v>8.6297823377121483E-2</v>
      </c>
      <c r="K145" s="66" t="s">
        <v>1178</v>
      </c>
      <c r="L145" s="66" t="s">
        <v>1179</v>
      </c>
    </row>
    <row r="146" spans="2:12" x14ac:dyDescent="0.3">
      <c r="B146" s="27" t="s">
        <v>2241</v>
      </c>
      <c r="C146" s="27">
        <v>139</v>
      </c>
      <c r="D146" s="27" t="s">
        <v>67</v>
      </c>
      <c r="E146" s="109">
        <v>20</v>
      </c>
      <c r="F146" s="27"/>
      <c r="G146" s="27">
        <v>1</v>
      </c>
      <c r="H146" s="44">
        <v>104.29</v>
      </c>
      <c r="I146" s="44">
        <f t="shared" si="3"/>
        <v>0.19177294083804775</v>
      </c>
      <c r="K146" s="66" t="s">
        <v>1180</v>
      </c>
      <c r="L146" s="66" t="s">
        <v>2240</v>
      </c>
    </row>
    <row r="147" spans="2:12" x14ac:dyDescent="0.3">
      <c r="B147" s="27" t="s">
        <v>2249</v>
      </c>
      <c r="C147" s="27">
        <v>140</v>
      </c>
      <c r="D147" s="27" t="s">
        <v>80</v>
      </c>
      <c r="E147" s="109">
        <v>3.99</v>
      </c>
      <c r="F147" s="27">
        <v>1</v>
      </c>
      <c r="G147" s="27">
        <v>1</v>
      </c>
      <c r="H147" s="44">
        <v>52.14</v>
      </c>
      <c r="I147" s="44">
        <f t="shared" si="3"/>
        <v>7.652474108170311E-2</v>
      </c>
      <c r="K147" s="66" t="s">
        <v>1762</v>
      </c>
      <c r="L147" s="66" t="s">
        <v>1806</v>
      </c>
    </row>
    <row r="148" spans="2:12" x14ac:dyDescent="0.3">
      <c r="B148" s="27" t="s">
        <v>2249</v>
      </c>
      <c r="C148" s="27">
        <v>141</v>
      </c>
      <c r="D148" s="27" t="s">
        <v>1803</v>
      </c>
      <c r="E148" s="109">
        <v>11</v>
      </c>
      <c r="F148" s="27">
        <v>1</v>
      </c>
      <c r="G148" s="27">
        <v>1</v>
      </c>
      <c r="H148" s="44">
        <v>26.071428569999998</v>
      </c>
      <c r="I148" s="44">
        <f t="shared" si="3"/>
        <v>0.42191780824229691</v>
      </c>
      <c r="K148" s="66" t="s">
        <v>1807</v>
      </c>
      <c r="L148" s="66" t="s">
        <v>2252</v>
      </c>
    </row>
    <row r="149" spans="2:12" x14ac:dyDescent="0.3">
      <c r="B149" s="27" t="s">
        <v>2249</v>
      </c>
      <c r="C149" s="27">
        <v>142</v>
      </c>
      <c r="D149" s="27" t="s">
        <v>1123</v>
      </c>
      <c r="E149" s="109">
        <v>11.24</v>
      </c>
      <c r="F149" s="27">
        <v>1</v>
      </c>
      <c r="G149" s="27">
        <v>1</v>
      </c>
      <c r="H149" s="44">
        <v>52.142857139999997</v>
      </c>
      <c r="I149" s="44">
        <f t="shared" si="3"/>
        <v>0.21556164384742804</v>
      </c>
      <c r="K149" s="66" t="s">
        <v>1809</v>
      </c>
      <c r="L149" s="66" t="s">
        <v>1810</v>
      </c>
    </row>
    <row r="150" spans="2:12" x14ac:dyDescent="0.3">
      <c r="B150" s="27" t="s">
        <v>2250</v>
      </c>
      <c r="C150" s="27">
        <v>143</v>
      </c>
      <c r="D150" s="27" t="s">
        <v>1804</v>
      </c>
      <c r="E150" s="109">
        <v>17.989999999999998</v>
      </c>
      <c r="F150" s="27">
        <v>1</v>
      </c>
      <c r="G150" s="27">
        <v>1</v>
      </c>
      <c r="H150" s="44">
        <v>260.7142857</v>
      </c>
      <c r="I150" s="44">
        <f t="shared" si="3"/>
        <v>6.900273972980836E-2</v>
      </c>
      <c r="K150" s="66" t="s">
        <v>2253</v>
      </c>
      <c r="L150" s="66" t="s">
        <v>1812</v>
      </c>
    </row>
    <row r="151" spans="2:12" x14ac:dyDescent="0.3">
      <c r="B151" s="27" t="s">
        <v>2249</v>
      </c>
      <c r="C151" s="27">
        <v>144</v>
      </c>
      <c r="D151" s="27" t="s">
        <v>78</v>
      </c>
      <c r="E151" s="109">
        <v>35</v>
      </c>
      <c r="F151" s="27">
        <v>1</v>
      </c>
      <c r="G151" s="27">
        <v>1</v>
      </c>
      <c r="H151" s="44">
        <v>26.07</v>
      </c>
      <c r="I151" s="44">
        <f t="shared" ref="I151:I161" si="4">(E151*G151)/H151</f>
        <v>1.3425393172228615</v>
      </c>
      <c r="K151" s="66" t="s">
        <v>2254</v>
      </c>
      <c r="L151" s="66" t="s">
        <v>1814</v>
      </c>
    </row>
    <row r="152" spans="2:12" x14ac:dyDescent="0.3">
      <c r="B152" s="27" t="s">
        <v>2249</v>
      </c>
      <c r="C152" s="27">
        <v>145</v>
      </c>
      <c r="D152" s="27" t="s">
        <v>79</v>
      </c>
      <c r="E152" s="109">
        <v>15.99</v>
      </c>
      <c r="F152" s="27">
        <v>1</v>
      </c>
      <c r="G152" s="27">
        <v>1</v>
      </c>
      <c r="H152" s="44">
        <v>52.14</v>
      </c>
      <c r="I152" s="44">
        <f t="shared" si="4"/>
        <v>0.30667433831990792</v>
      </c>
      <c r="K152" s="66" t="s">
        <v>2255</v>
      </c>
      <c r="L152" s="66" t="s">
        <v>1815</v>
      </c>
    </row>
    <row r="153" spans="2:12" x14ac:dyDescent="0.3">
      <c r="B153" s="27" t="s">
        <v>2249</v>
      </c>
      <c r="C153" s="27">
        <v>146</v>
      </c>
      <c r="D153" s="27" t="s">
        <v>1124</v>
      </c>
      <c r="E153" s="109"/>
      <c r="F153" s="27">
        <v>1</v>
      </c>
      <c r="G153" s="27">
        <v>1</v>
      </c>
      <c r="H153" s="44">
        <v>260.70999999999998</v>
      </c>
      <c r="I153" s="44">
        <f t="shared" si="4"/>
        <v>0</v>
      </c>
      <c r="K153" s="66" t="s">
        <v>2256</v>
      </c>
      <c r="L153" s="66" t="s">
        <v>1817</v>
      </c>
    </row>
    <row r="154" spans="2:12" x14ac:dyDescent="0.3">
      <c r="B154" s="27" t="s">
        <v>2250</v>
      </c>
      <c r="C154" s="27">
        <v>147</v>
      </c>
      <c r="D154" s="27" t="s">
        <v>1805</v>
      </c>
      <c r="E154" s="109">
        <v>49.99</v>
      </c>
      <c r="F154" s="27">
        <v>1</v>
      </c>
      <c r="G154" s="27">
        <v>1</v>
      </c>
      <c r="H154" s="44">
        <v>260.70999999999998</v>
      </c>
      <c r="I154" s="44">
        <f t="shared" si="4"/>
        <v>0.19174561773618198</v>
      </c>
      <c r="K154" s="66" t="s">
        <v>2257</v>
      </c>
      <c r="L154" s="66" t="s">
        <v>1819</v>
      </c>
    </row>
    <row r="155" spans="2:12" x14ac:dyDescent="0.3">
      <c r="B155" s="27" t="s">
        <v>2249</v>
      </c>
      <c r="C155" s="27">
        <v>148</v>
      </c>
      <c r="D155" s="27" t="s">
        <v>305</v>
      </c>
      <c r="E155" s="109">
        <v>3.99</v>
      </c>
      <c r="F155" s="27">
        <v>1</v>
      </c>
      <c r="G155" s="27">
        <v>1</v>
      </c>
      <c r="H155" s="44">
        <v>52.14</v>
      </c>
      <c r="I155" s="44">
        <f t="shared" si="4"/>
        <v>7.652474108170311E-2</v>
      </c>
      <c r="K155" s="66" t="s">
        <v>2258</v>
      </c>
      <c r="L155" s="66" t="s">
        <v>1821</v>
      </c>
    </row>
    <row r="156" spans="2:12" x14ac:dyDescent="0.3">
      <c r="B156" s="27" t="s">
        <v>2251</v>
      </c>
      <c r="C156" s="27">
        <v>149</v>
      </c>
      <c r="D156" s="27" t="s">
        <v>80</v>
      </c>
      <c r="E156" s="109">
        <v>3.99</v>
      </c>
      <c r="F156" s="27"/>
      <c r="G156" s="27">
        <v>1</v>
      </c>
      <c r="H156" s="44">
        <v>104.29</v>
      </c>
      <c r="I156" s="44">
        <f t="shared" si="4"/>
        <v>3.8258701697190527E-2</v>
      </c>
      <c r="K156" s="66" t="s">
        <v>1125</v>
      </c>
      <c r="L156" s="66" t="s">
        <v>2259</v>
      </c>
    </row>
    <row r="157" spans="2:12" x14ac:dyDescent="0.3">
      <c r="B157" s="27" t="s">
        <v>2251</v>
      </c>
      <c r="C157" s="27">
        <v>150</v>
      </c>
      <c r="D157" s="27" t="s">
        <v>1122</v>
      </c>
      <c r="E157" s="109">
        <v>38</v>
      </c>
      <c r="F157" s="27"/>
      <c r="G157" s="27">
        <v>1</v>
      </c>
      <c r="H157" s="44">
        <v>52.14</v>
      </c>
      <c r="I157" s="44">
        <f t="shared" si="4"/>
        <v>0.72880705792098199</v>
      </c>
      <c r="K157" s="66" t="s">
        <v>1127</v>
      </c>
      <c r="L157" s="66" t="s">
        <v>1128</v>
      </c>
    </row>
    <row r="158" spans="2:12" x14ac:dyDescent="0.3">
      <c r="B158" s="27" t="s">
        <v>2251</v>
      </c>
      <c r="C158" s="27">
        <v>151</v>
      </c>
      <c r="D158" s="27" t="s">
        <v>1123</v>
      </c>
      <c r="E158" s="109">
        <v>16</v>
      </c>
      <c r="F158" s="27"/>
      <c r="G158" s="27">
        <v>1</v>
      </c>
      <c r="H158" s="44">
        <v>52.14</v>
      </c>
      <c r="I158" s="44">
        <f t="shared" si="4"/>
        <v>0.30686612965093979</v>
      </c>
      <c r="K158" s="66" t="s">
        <v>1127</v>
      </c>
      <c r="L158" s="66" t="s">
        <v>1129</v>
      </c>
    </row>
    <row r="159" spans="2:12" x14ac:dyDescent="0.3">
      <c r="B159" s="27" t="s">
        <v>2251</v>
      </c>
      <c r="C159" s="27">
        <v>152</v>
      </c>
      <c r="D159" s="27" t="s">
        <v>78</v>
      </c>
      <c r="E159" s="109">
        <v>45</v>
      </c>
      <c r="F159" s="27"/>
      <c r="G159" s="27">
        <v>1</v>
      </c>
      <c r="H159" s="44">
        <v>52.14</v>
      </c>
      <c r="I159" s="44">
        <f t="shared" si="4"/>
        <v>0.86306098964326816</v>
      </c>
      <c r="K159" s="66" t="s">
        <v>2260</v>
      </c>
      <c r="L159" s="66" t="s">
        <v>1131</v>
      </c>
    </row>
    <row r="160" spans="2:12" x14ac:dyDescent="0.3">
      <c r="B160" s="27" t="s">
        <v>2251</v>
      </c>
      <c r="C160" s="27">
        <v>153</v>
      </c>
      <c r="D160" s="27" t="s">
        <v>306</v>
      </c>
      <c r="E160" s="109">
        <v>19.989999999999998</v>
      </c>
      <c r="F160" s="27"/>
      <c r="G160" s="27">
        <v>1</v>
      </c>
      <c r="H160" s="44">
        <v>260.70999999999998</v>
      </c>
      <c r="I160" s="44">
        <f t="shared" si="4"/>
        <v>7.6675233017529057E-2</v>
      </c>
      <c r="K160" s="66" t="s">
        <v>2261</v>
      </c>
      <c r="L160" s="66" t="s">
        <v>1133</v>
      </c>
    </row>
    <row r="161" spans="2:12" x14ac:dyDescent="0.3">
      <c r="B161" s="27" t="s">
        <v>2251</v>
      </c>
      <c r="C161" s="27">
        <v>154</v>
      </c>
      <c r="D161" s="27" t="s">
        <v>1124</v>
      </c>
      <c r="E161" s="109">
        <v>11.99</v>
      </c>
      <c r="F161" s="27"/>
      <c r="G161" s="27">
        <v>1</v>
      </c>
      <c r="H161" s="44">
        <v>260.70999999999998</v>
      </c>
      <c r="I161" s="44">
        <f t="shared" si="4"/>
        <v>4.5989797092554949E-2</v>
      </c>
      <c r="K161" s="66" t="s">
        <v>1134</v>
      </c>
      <c r="L161" s="66" t="s">
        <v>2262</v>
      </c>
    </row>
    <row r="162" spans="2:12" x14ac:dyDescent="0.3">
      <c r="B162" s="27"/>
      <c r="C162" s="27"/>
      <c r="D162" s="27"/>
      <c r="E162" s="109"/>
      <c r="F162" s="27"/>
      <c r="G162" s="27"/>
      <c r="H162" s="44"/>
      <c r="I162" s="44"/>
    </row>
    <row r="163" spans="2:12" x14ac:dyDescent="0.3">
      <c r="B163" s="40" t="s">
        <v>244</v>
      </c>
      <c r="C163" s="27"/>
      <c r="D163" s="27"/>
      <c r="E163" s="109"/>
      <c r="F163" s="27"/>
      <c r="G163" s="27"/>
      <c r="H163" s="44"/>
      <c r="I163" s="44"/>
    </row>
    <row r="164" spans="2:12" x14ac:dyDescent="0.3">
      <c r="B164" s="27"/>
      <c r="C164" s="27">
        <v>155</v>
      </c>
      <c r="D164" s="27" t="s">
        <v>87</v>
      </c>
      <c r="E164" s="109"/>
      <c r="F164" s="27"/>
      <c r="G164" s="27">
        <v>1</v>
      </c>
      <c r="H164" s="44">
        <v>1</v>
      </c>
      <c r="I164" s="44">
        <f t="shared" ref="I164:I169" si="5">(E164*G164)/H164</f>
        <v>0</v>
      </c>
      <c r="L164" s="66" t="s">
        <v>2263</v>
      </c>
    </row>
    <row r="165" spans="2:12" x14ac:dyDescent="0.3">
      <c r="B165" s="27"/>
      <c r="C165" s="27">
        <v>156</v>
      </c>
      <c r="D165" s="50" t="s">
        <v>88</v>
      </c>
      <c r="E165" s="113">
        <f>0.969*7.12</f>
        <v>6.8992800000000001</v>
      </c>
      <c r="F165" s="27"/>
      <c r="G165" s="27">
        <v>1</v>
      </c>
      <c r="H165" s="44">
        <v>52.142857100000001</v>
      </c>
      <c r="I165" s="44">
        <f t="shared" si="5"/>
        <v>0.13231495901286161</v>
      </c>
      <c r="L165" s="66" t="s">
        <v>2264</v>
      </c>
    </row>
    <row r="166" spans="2:12" x14ac:dyDescent="0.3">
      <c r="B166" s="27"/>
      <c r="C166" s="27">
        <v>157</v>
      </c>
      <c r="D166" s="50" t="s">
        <v>554</v>
      </c>
      <c r="E166" s="113">
        <f>8.77*0.969</f>
        <v>8.4981299999999997</v>
      </c>
      <c r="F166" s="27"/>
      <c r="G166" s="27">
        <v>1</v>
      </c>
      <c r="H166" s="44">
        <v>1</v>
      </c>
      <c r="I166" s="44">
        <f t="shared" si="5"/>
        <v>8.4981299999999997</v>
      </c>
      <c r="L166" s="66" t="s">
        <v>2265</v>
      </c>
    </row>
    <row r="167" spans="2:12" x14ac:dyDescent="0.3">
      <c r="B167" s="27"/>
      <c r="C167" s="27">
        <v>158</v>
      </c>
      <c r="D167" s="27" t="s">
        <v>89</v>
      </c>
      <c r="E167" s="108">
        <v>1.72</v>
      </c>
      <c r="F167" s="27"/>
      <c r="G167" s="27">
        <v>1</v>
      </c>
      <c r="H167" s="44">
        <v>52.142857100000001</v>
      </c>
      <c r="I167" s="44">
        <f t="shared" si="5"/>
        <v>3.2986301396975039E-2</v>
      </c>
      <c r="L167" s="66" t="s">
        <v>2266</v>
      </c>
    </row>
    <row r="168" spans="2:12" x14ac:dyDescent="0.3">
      <c r="B168" s="27"/>
      <c r="C168" s="27">
        <v>159</v>
      </c>
      <c r="D168" s="27" t="s">
        <v>90</v>
      </c>
      <c r="E168" s="113">
        <f>17.12*0.969</f>
        <v>16.589280000000002</v>
      </c>
      <c r="F168" s="27"/>
      <c r="G168" s="27">
        <v>1</v>
      </c>
      <c r="H168" s="44">
        <v>52.142857100000001</v>
      </c>
      <c r="I168" s="44">
        <f t="shared" si="5"/>
        <v>0.31815057560395943</v>
      </c>
      <c r="L168" s="66" t="s">
        <v>2267</v>
      </c>
    </row>
    <row r="169" spans="2:12" x14ac:dyDescent="0.3">
      <c r="B169" s="27"/>
      <c r="C169" s="27">
        <v>160</v>
      </c>
      <c r="D169" s="27" t="s">
        <v>91</v>
      </c>
      <c r="E169" s="113">
        <v>145.35</v>
      </c>
      <c r="F169" s="27"/>
      <c r="G169" s="27">
        <v>1</v>
      </c>
      <c r="H169" s="44">
        <v>52.142857100000001</v>
      </c>
      <c r="I169" s="44">
        <f t="shared" si="5"/>
        <v>2.7875342488664665</v>
      </c>
      <c r="J169" s="57"/>
      <c r="K169" s="132"/>
      <c r="L169" s="66" t="s">
        <v>2268</v>
      </c>
    </row>
    <row r="170" spans="2:12" x14ac:dyDescent="0.3">
      <c r="B170" s="27"/>
      <c r="C170" s="27"/>
      <c r="D170" s="27"/>
      <c r="E170" s="113"/>
      <c r="F170" s="27"/>
      <c r="G170" s="27"/>
      <c r="H170" s="44"/>
      <c r="I170" s="44"/>
      <c r="J170" s="133"/>
      <c r="K170" s="132"/>
    </row>
    <row r="171" spans="2:12" x14ac:dyDescent="0.3">
      <c r="B171" s="40" t="s">
        <v>245</v>
      </c>
      <c r="C171" s="27"/>
      <c r="D171" s="27"/>
      <c r="E171" s="109"/>
      <c r="F171" s="27"/>
      <c r="G171" s="27"/>
      <c r="H171" s="44"/>
      <c r="I171" s="44"/>
    </row>
    <row r="172" spans="2:12" x14ac:dyDescent="0.3">
      <c r="B172" s="27" t="s">
        <v>2269</v>
      </c>
      <c r="C172" s="27">
        <v>161</v>
      </c>
      <c r="D172" s="27" t="s">
        <v>6905</v>
      </c>
      <c r="E172" s="109">
        <v>5</v>
      </c>
      <c r="F172" s="27"/>
      <c r="G172" s="27">
        <v>1</v>
      </c>
      <c r="H172" s="44">
        <v>521.42857140000001</v>
      </c>
      <c r="I172" s="44">
        <f t="shared" ref="I172:I235" si="6">(E172*G172)/H172</f>
        <v>9.5890410964158384E-3</v>
      </c>
      <c r="K172" s="66" t="s">
        <v>2275</v>
      </c>
      <c r="L172" s="66" t="s">
        <v>1194</v>
      </c>
    </row>
    <row r="173" spans="2:12" x14ac:dyDescent="0.3">
      <c r="B173" s="27" t="s">
        <v>2269</v>
      </c>
      <c r="C173" s="27">
        <v>162</v>
      </c>
      <c r="D173" s="27" t="s">
        <v>6919</v>
      </c>
      <c r="E173" s="109">
        <v>6.5</v>
      </c>
      <c r="F173" s="27"/>
      <c r="G173" s="27">
        <v>1</v>
      </c>
      <c r="H173" s="44">
        <v>521.42857140000001</v>
      </c>
      <c r="I173" s="44">
        <f t="shared" si="6"/>
        <v>1.2465753425340589E-2</v>
      </c>
      <c r="K173" s="66" t="s">
        <v>1224</v>
      </c>
      <c r="L173" s="66" t="s">
        <v>1823</v>
      </c>
    </row>
    <row r="174" spans="2:12" x14ac:dyDescent="0.3">
      <c r="B174" s="27" t="s">
        <v>2269</v>
      </c>
      <c r="C174" s="27">
        <v>163</v>
      </c>
      <c r="D174" s="27" t="s">
        <v>1188</v>
      </c>
      <c r="E174" s="109">
        <v>16</v>
      </c>
      <c r="F174" s="27"/>
      <c r="G174" s="27">
        <v>1</v>
      </c>
      <c r="H174" s="44">
        <v>260.70999999999998</v>
      </c>
      <c r="I174" s="44">
        <f t="shared" si="6"/>
        <v>6.1370871849948223E-2</v>
      </c>
      <c r="K174" s="66" t="s">
        <v>2276</v>
      </c>
      <c r="L174" s="66" t="s">
        <v>2277</v>
      </c>
    </row>
    <row r="175" spans="2:12" x14ac:dyDescent="0.3">
      <c r="B175" s="27" t="s">
        <v>2269</v>
      </c>
      <c r="C175" s="27">
        <v>164</v>
      </c>
      <c r="D175" s="27" t="s">
        <v>178</v>
      </c>
      <c r="E175" s="109">
        <v>5</v>
      </c>
      <c r="F175" s="27">
        <v>6</v>
      </c>
      <c r="G175" s="27">
        <v>1</v>
      </c>
      <c r="H175" s="44">
        <v>521.42999999999995</v>
      </c>
      <c r="I175" s="44">
        <f t="shared" si="6"/>
        <v>9.5890148246169198E-3</v>
      </c>
      <c r="K175" s="66" t="s">
        <v>2278</v>
      </c>
      <c r="L175" s="66" t="s">
        <v>2279</v>
      </c>
    </row>
    <row r="176" spans="2:12" x14ac:dyDescent="0.3">
      <c r="B176" s="27" t="s">
        <v>2270</v>
      </c>
      <c r="C176" s="27">
        <v>165</v>
      </c>
      <c r="D176" s="27" t="s">
        <v>6905</v>
      </c>
      <c r="E176" s="109">
        <v>5</v>
      </c>
      <c r="F176" s="27">
        <v>1</v>
      </c>
      <c r="G176" s="27">
        <v>1</v>
      </c>
      <c r="H176" s="44">
        <v>521.42857140000001</v>
      </c>
      <c r="I176" s="44">
        <f t="shared" si="6"/>
        <v>9.5890410964158384E-3</v>
      </c>
      <c r="K176" s="66" t="s">
        <v>2275</v>
      </c>
      <c r="L176" s="66" t="s">
        <v>1194</v>
      </c>
    </row>
    <row r="177" spans="2:12" x14ac:dyDescent="0.3">
      <c r="B177" s="27" t="s">
        <v>2270</v>
      </c>
      <c r="C177" s="27">
        <v>166</v>
      </c>
      <c r="D177" s="27" t="s">
        <v>6919</v>
      </c>
      <c r="E177" s="109">
        <v>6.5</v>
      </c>
      <c r="F177" s="27">
        <v>1</v>
      </c>
      <c r="G177" s="27">
        <v>3</v>
      </c>
      <c r="H177" s="44">
        <v>521.42857140000001</v>
      </c>
      <c r="I177" s="44">
        <f t="shared" si="6"/>
        <v>3.739726027602177E-2</v>
      </c>
      <c r="K177" s="66" t="s">
        <v>2280</v>
      </c>
      <c r="L177" s="66" t="s">
        <v>1823</v>
      </c>
    </row>
    <row r="178" spans="2:12" x14ac:dyDescent="0.3">
      <c r="B178" s="27" t="s">
        <v>2270</v>
      </c>
      <c r="C178" s="27">
        <v>167</v>
      </c>
      <c r="D178" s="27" t="s">
        <v>6931</v>
      </c>
      <c r="E178" s="109">
        <v>15</v>
      </c>
      <c r="F178" s="27"/>
      <c r="G178" s="27">
        <v>1</v>
      </c>
      <c r="H178" s="44">
        <v>521.42857140000001</v>
      </c>
      <c r="I178" s="44">
        <f t="shared" si="6"/>
        <v>2.8767123289247513E-2</v>
      </c>
      <c r="K178" s="66" t="s">
        <v>2281</v>
      </c>
      <c r="L178" s="66" t="s">
        <v>1204</v>
      </c>
    </row>
    <row r="179" spans="2:12" x14ac:dyDescent="0.3">
      <c r="B179" s="27" t="s">
        <v>2270</v>
      </c>
      <c r="C179" s="27">
        <v>168</v>
      </c>
      <c r="D179" s="27" t="s">
        <v>6932</v>
      </c>
      <c r="E179" s="109">
        <v>15</v>
      </c>
      <c r="F179" s="27"/>
      <c r="G179" s="27">
        <v>1</v>
      </c>
      <c r="H179" s="44">
        <v>1042.857143</v>
      </c>
      <c r="I179" s="44">
        <f t="shared" si="6"/>
        <v>1.4383561641865265E-2</v>
      </c>
      <c r="K179" s="66" t="s">
        <v>2282</v>
      </c>
      <c r="L179" s="66" t="s">
        <v>2283</v>
      </c>
    </row>
    <row r="180" spans="2:12" x14ac:dyDescent="0.3">
      <c r="B180" s="27" t="s">
        <v>2270</v>
      </c>
      <c r="C180" s="27">
        <v>169</v>
      </c>
      <c r="D180" s="27" t="s">
        <v>1190</v>
      </c>
      <c r="E180" s="109"/>
      <c r="F180" s="27"/>
      <c r="G180" s="27">
        <v>2</v>
      </c>
      <c r="H180" s="44">
        <v>521.42857140000001</v>
      </c>
      <c r="I180" s="44">
        <f t="shared" si="6"/>
        <v>0</v>
      </c>
      <c r="K180" s="66" t="s">
        <v>2284</v>
      </c>
      <c r="L180" s="66" t="s">
        <v>1208</v>
      </c>
    </row>
    <row r="181" spans="2:12" x14ac:dyDescent="0.3">
      <c r="B181" s="27" t="s">
        <v>2270</v>
      </c>
      <c r="C181" s="27">
        <v>170</v>
      </c>
      <c r="D181" s="27" t="s">
        <v>6933</v>
      </c>
      <c r="E181" s="109">
        <v>3</v>
      </c>
      <c r="F181" s="27"/>
      <c r="G181" s="27">
        <v>1</v>
      </c>
      <c r="H181" s="44">
        <v>521.42857140000001</v>
      </c>
      <c r="I181" s="44">
        <f t="shared" si="6"/>
        <v>5.7534246578495023E-3</v>
      </c>
      <c r="K181" s="66" t="s">
        <v>1209</v>
      </c>
      <c r="L181" s="66" t="s">
        <v>1210</v>
      </c>
    </row>
    <row r="182" spans="2:12" x14ac:dyDescent="0.3">
      <c r="B182" s="27" t="s">
        <v>2270</v>
      </c>
      <c r="C182" s="27">
        <v>171</v>
      </c>
      <c r="D182" s="27" t="s">
        <v>2274</v>
      </c>
      <c r="E182" s="109">
        <v>192.88</v>
      </c>
      <c r="F182" s="27"/>
      <c r="G182" s="27">
        <v>2</v>
      </c>
      <c r="H182" s="44">
        <v>521.42857140000001</v>
      </c>
      <c r="I182" s="44">
        <f t="shared" si="6"/>
        <v>0.7398136986706747</v>
      </c>
      <c r="K182" s="66" t="s">
        <v>2285</v>
      </c>
      <c r="L182" s="66" t="s">
        <v>1833</v>
      </c>
    </row>
    <row r="183" spans="2:12" x14ac:dyDescent="0.3">
      <c r="B183" s="27" t="s">
        <v>2270</v>
      </c>
      <c r="C183" s="27">
        <v>172</v>
      </c>
      <c r="D183" s="27" t="s">
        <v>99</v>
      </c>
      <c r="E183" s="109">
        <v>250</v>
      </c>
      <c r="F183" s="27"/>
      <c r="G183" s="27">
        <v>1</v>
      </c>
      <c r="H183" s="44">
        <v>521.42857140000001</v>
      </c>
      <c r="I183" s="44">
        <f t="shared" si="6"/>
        <v>0.4794520548207919</v>
      </c>
      <c r="K183" s="66" t="s">
        <v>2286</v>
      </c>
      <c r="L183" s="66" t="s">
        <v>1216</v>
      </c>
    </row>
    <row r="184" spans="2:12" x14ac:dyDescent="0.3">
      <c r="B184" s="27" t="s">
        <v>2270</v>
      </c>
      <c r="C184" s="27">
        <v>173</v>
      </c>
      <c r="D184" s="27" t="s">
        <v>100</v>
      </c>
      <c r="E184" s="109">
        <v>110</v>
      </c>
      <c r="F184" s="27"/>
      <c r="G184" s="27">
        <v>1</v>
      </c>
      <c r="H184" s="44">
        <v>521.42857140000001</v>
      </c>
      <c r="I184" s="44">
        <f t="shared" si="6"/>
        <v>0.21095890412114843</v>
      </c>
      <c r="K184" s="66" t="s">
        <v>2287</v>
      </c>
      <c r="L184" s="66" t="s">
        <v>2288</v>
      </c>
    </row>
    <row r="185" spans="2:12" x14ac:dyDescent="0.3">
      <c r="B185" s="27" t="s">
        <v>2270</v>
      </c>
      <c r="C185" s="27">
        <v>174</v>
      </c>
      <c r="D185" s="27" t="s">
        <v>406</v>
      </c>
      <c r="E185" s="109">
        <v>97</v>
      </c>
      <c r="F185" s="27"/>
      <c r="G185" s="27">
        <v>1</v>
      </c>
      <c r="H185" s="44">
        <v>521.42857140000001</v>
      </c>
      <c r="I185" s="44">
        <f t="shared" si="6"/>
        <v>0.18602739727046724</v>
      </c>
      <c r="K185" s="66" t="s">
        <v>2289</v>
      </c>
      <c r="L185" s="66" t="s">
        <v>2290</v>
      </c>
    </row>
    <row r="186" spans="2:12" x14ac:dyDescent="0.3">
      <c r="B186" s="27" t="s">
        <v>2270</v>
      </c>
      <c r="C186" s="27">
        <v>175</v>
      </c>
      <c r="D186" s="27" t="s">
        <v>1192</v>
      </c>
      <c r="E186" s="109">
        <v>18</v>
      </c>
      <c r="F186" s="27"/>
      <c r="G186" s="27">
        <v>1</v>
      </c>
      <c r="H186" s="44">
        <v>521.42999999999995</v>
      </c>
      <c r="I186" s="44">
        <f t="shared" si="6"/>
        <v>3.4520453368620911E-2</v>
      </c>
      <c r="K186" s="66" t="s">
        <v>2291</v>
      </c>
      <c r="L186" s="66" t="s">
        <v>2292</v>
      </c>
    </row>
    <row r="187" spans="2:12" x14ac:dyDescent="0.3">
      <c r="B187" s="27" t="s">
        <v>2270</v>
      </c>
      <c r="C187" s="27">
        <v>176</v>
      </c>
      <c r="D187" s="27" t="s">
        <v>102</v>
      </c>
      <c r="E187" s="109"/>
      <c r="F187" s="27"/>
      <c r="G187" s="27">
        <v>1</v>
      </c>
      <c r="H187" s="44">
        <v>52.14</v>
      </c>
      <c r="I187" s="44">
        <f t="shared" si="6"/>
        <v>0</v>
      </c>
      <c r="K187" s="66" t="s">
        <v>2293</v>
      </c>
    </row>
    <row r="188" spans="2:12" x14ac:dyDescent="0.3">
      <c r="B188" s="27" t="s">
        <v>2270</v>
      </c>
      <c r="C188" s="27">
        <v>177</v>
      </c>
      <c r="D188" s="27" t="s">
        <v>103</v>
      </c>
      <c r="E188" s="109">
        <v>6</v>
      </c>
      <c r="F188" s="27">
        <v>1</v>
      </c>
      <c r="G188" s="27">
        <v>4</v>
      </c>
      <c r="H188" s="44">
        <v>208.57</v>
      </c>
      <c r="I188" s="44">
        <f t="shared" si="6"/>
        <v>0.11506928129644724</v>
      </c>
      <c r="K188" s="66" t="s">
        <v>2294</v>
      </c>
      <c r="L188" s="66" t="s">
        <v>1835</v>
      </c>
    </row>
    <row r="189" spans="2:12" x14ac:dyDescent="0.3">
      <c r="B189" s="27" t="s">
        <v>2271</v>
      </c>
      <c r="C189" s="27">
        <v>178</v>
      </c>
      <c r="D189" s="27" t="s">
        <v>6905</v>
      </c>
      <c r="E189" s="109">
        <v>5</v>
      </c>
      <c r="F189" s="27">
        <v>1</v>
      </c>
      <c r="G189" s="27">
        <v>1</v>
      </c>
      <c r="H189" s="44">
        <v>521.42857140000001</v>
      </c>
      <c r="I189" s="44">
        <f t="shared" si="6"/>
        <v>9.5890410964158384E-3</v>
      </c>
      <c r="K189" s="66" t="s">
        <v>2275</v>
      </c>
      <c r="L189" s="66" t="s">
        <v>1194</v>
      </c>
    </row>
    <row r="190" spans="2:12" x14ac:dyDescent="0.3">
      <c r="B190" s="27" t="s">
        <v>2271</v>
      </c>
      <c r="C190" s="27">
        <v>179</v>
      </c>
      <c r="D190" s="27" t="s">
        <v>6919</v>
      </c>
      <c r="E190" s="109">
        <v>6.5</v>
      </c>
      <c r="F190" s="27">
        <v>1</v>
      </c>
      <c r="G190" s="27">
        <v>1</v>
      </c>
      <c r="H190" s="44">
        <v>521.42857140000001</v>
      </c>
      <c r="I190" s="44">
        <f t="shared" si="6"/>
        <v>1.2465753425340589E-2</v>
      </c>
      <c r="K190" s="66" t="s">
        <v>1224</v>
      </c>
      <c r="L190" s="66" t="s">
        <v>1823</v>
      </c>
    </row>
    <row r="191" spans="2:12" x14ac:dyDescent="0.3">
      <c r="B191" s="27" t="s">
        <v>2271</v>
      </c>
      <c r="C191" s="27">
        <v>180</v>
      </c>
      <c r="D191" s="27" t="s">
        <v>6931</v>
      </c>
      <c r="E191" s="109">
        <v>15</v>
      </c>
      <c r="F191" s="27"/>
      <c r="G191" s="27">
        <v>1</v>
      </c>
      <c r="H191" s="44">
        <v>521.42857140000001</v>
      </c>
      <c r="I191" s="44">
        <f t="shared" si="6"/>
        <v>2.8767123289247513E-2</v>
      </c>
      <c r="K191" s="66" t="s">
        <v>2281</v>
      </c>
      <c r="L191" s="66" t="s">
        <v>1204</v>
      </c>
    </row>
    <row r="192" spans="2:12" x14ac:dyDescent="0.3">
      <c r="B192" s="27" t="s">
        <v>2271</v>
      </c>
      <c r="C192" s="27">
        <v>181</v>
      </c>
      <c r="D192" s="27" t="s">
        <v>6932</v>
      </c>
      <c r="E192" s="109">
        <v>15</v>
      </c>
      <c r="F192" s="27"/>
      <c r="G192" s="27">
        <v>1</v>
      </c>
      <c r="H192" s="44">
        <v>1042.857143</v>
      </c>
      <c r="I192" s="44">
        <f t="shared" si="6"/>
        <v>1.4383561641865265E-2</v>
      </c>
      <c r="K192" s="66" t="s">
        <v>2282</v>
      </c>
      <c r="L192" s="66" t="s">
        <v>2283</v>
      </c>
    </row>
    <row r="193" spans="2:12" x14ac:dyDescent="0.3">
      <c r="B193" s="27" t="s">
        <v>2271</v>
      </c>
      <c r="C193" s="27">
        <v>182</v>
      </c>
      <c r="D193" s="27" t="s">
        <v>1190</v>
      </c>
      <c r="E193" s="109"/>
      <c r="F193" s="27"/>
      <c r="G193" s="27">
        <v>2</v>
      </c>
      <c r="H193" s="44">
        <v>104.2857143</v>
      </c>
      <c r="I193" s="44">
        <f t="shared" si="6"/>
        <v>0</v>
      </c>
      <c r="K193" s="66" t="s">
        <v>2295</v>
      </c>
      <c r="L193" s="66" t="s">
        <v>1208</v>
      </c>
    </row>
    <row r="194" spans="2:12" x14ac:dyDescent="0.3">
      <c r="B194" s="27" t="s">
        <v>2271</v>
      </c>
      <c r="C194" s="27">
        <v>183</v>
      </c>
      <c r="D194" s="27" t="s">
        <v>6933</v>
      </c>
      <c r="E194" s="109">
        <v>3</v>
      </c>
      <c r="F194" s="27"/>
      <c r="G194" s="27">
        <v>1</v>
      </c>
      <c r="H194" s="44">
        <v>521.42857140000001</v>
      </c>
      <c r="I194" s="44">
        <f t="shared" si="6"/>
        <v>5.7534246578495023E-3</v>
      </c>
      <c r="K194" s="66" t="s">
        <v>1209</v>
      </c>
      <c r="L194" s="66" t="s">
        <v>1210</v>
      </c>
    </row>
    <row r="195" spans="2:12" x14ac:dyDescent="0.3">
      <c r="B195" s="27" t="s">
        <v>2271</v>
      </c>
      <c r="C195" s="27">
        <v>184</v>
      </c>
      <c r="D195" s="27" t="s">
        <v>104</v>
      </c>
      <c r="E195" s="109">
        <v>174.95</v>
      </c>
      <c r="F195" s="27"/>
      <c r="G195" s="27">
        <v>1</v>
      </c>
      <c r="H195" s="44">
        <v>521.42857140000001</v>
      </c>
      <c r="I195" s="44">
        <f t="shared" si="6"/>
        <v>0.33552054796359015</v>
      </c>
      <c r="K195" s="66" t="s">
        <v>2296</v>
      </c>
      <c r="L195" s="66" t="s">
        <v>1227</v>
      </c>
    </row>
    <row r="196" spans="2:12" x14ac:dyDescent="0.3">
      <c r="B196" s="27" t="s">
        <v>2271</v>
      </c>
      <c r="C196" s="27">
        <v>185</v>
      </c>
      <c r="D196" s="27" t="s">
        <v>105</v>
      </c>
      <c r="E196" s="109">
        <v>9</v>
      </c>
      <c r="F196" s="27">
        <v>4</v>
      </c>
      <c r="G196" s="27">
        <v>1</v>
      </c>
      <c r="H196" s="44">
        <v>156.42857140000001</v>
      </c>
      <c r="I196" s="44">
        <f t="shared" si="6"/>
        <v>5.7534246585850997E-2</v>
      </c>
      <c r="K196" s="66" t="s">
        <v>2297</v>
      </c>
      <c r="L196" s="66" t="s">
        <v>2298</v>
      </c>
    </row>
    <row r="197" spans="2:12" x14ac:dyDescent="0.3">
      <c r="B197" s="27" t="s">
        <v>2271</v>
      </c>
      <c r="C197" s="27">
        <v>186</v>
      </c>
      <c r="D197" s="27" t="s">
        <v>106</v>
      </c>
      <c r="E197" s="109">
        <v>0</v>
      </c>
      <c r="F197" s="27">
        <v>4</v>
      </c>
      <c r="G197" s="27"/>
      <c r="H197" s="44">
        <v>156.42857140000001</v>
      </c>
      <c r="I197" s="44">
        <f t="shared" si="6"/>
        <v>0</v>
      </c>
      <c r="K197" s="66" t="s">
        <v>2297</v>
      </c>
      <c r="L197" s="66" t="s">
        <v>1845</v>
      </c>
    </row>
    <row r="198" spans="2:12" x14ac:dyDescent="0.3">
      <c r="B198" s="27" t="s">
        <v>2272</v>
      </c>
      <c r="C198" s="27">
        <v>187</v>
      </c>
      <c r="D198" s="27" t="s">
        <v>6919</v>
      </c>
      <c r="E198" s="109">
        <v>6.5</v>
      </c>
      <c r="F198" s="27">
        <v>1</v>
      </c>
      <c r="G198" s="27"/>
      <c r="H198" s="44">
        <v>521.42857140000001</v>
      </c>
      <c r="I198" s="44">
        <f t="shared" si="6"/>
        <v>0</v>
      </c>
      <c r="K198" s="66" t="s">
        <v>1224</v>
      </c>
      <c r="L198" s="66" t="s">
        <v>1823</v>
      </c>
    </row>
    <row r="199" spans="2:12" x14ac:dyDescent="0.3">
      <c r="B199" s="27" t="s">
        <v>2272</v>
      </c>
      <c r="C199" s="27">
        <v>188</v>
      </c>
      <c r="D199" s="27" t="s">
        <v>317</v>
      </c>
      <c r="E199" s="109">
        <v>23.99</v>
      </c>
      <c r="F199" s="27">
        <v>1</v>
      </c>
      <c r="G199" s="27"/>
      <c r="H199" s="44">
        <v>260.7142857</v>
      </c>
      <c r="I199" s="44">
        <f t="shared" si="6"/>
        <v>0</v>
      </c>
      <c r="K199" s="66" t="s">
        <v>2299</v>
      </c>
      <c r="L199" s="66" t="s">
        <v>2300</v>
      </c>
    </row>
    <row r="200" spans="2:12" x14ac:dyDescent="0.3">
      <c r="B200" s="27" t="s">
        <v>2273</v>
      </c>
      <c r="C200" s="27">
        <v>189</v>
      </c>
      <c r="D200" s="27" t="s">
        <v>107</v>
      </c>
      <c r="E200" s="109">
        <v>17</v>
      </c>
      <c r="F200" s="27">
        <v>12</v>
      </c>
      <c r="G200" s="27"/>
      <c r="H200" s="44">
        <v>260.7142857</v>
      </c>
      <c r="I200" s="44">
        <f t="shared" si="6"/>
        <v>0</v>
      </c>
      <c r="K200" s="66" t="s">
        <v>2301</v>
      </c>
      <c r="L200" s="66" t="s">
        <v>1235</v>
      </c>
    </row>
    <row r="201" spans="2:12" x14ac:dyDescent="0.3">
      <c r="B201" s="27" t="s">
        <v>2273</v>
      </c>
      <c r="C201" s="27">
        <v>190</v>
      </c>
      <c r="D201" s="27" t="s">
        <v>108</v>
      </c>
      <c r="E201" s="109">
        <v>7.2</v>
      </c>
      <c r="F201" s="27">
        <v>1</v>
      </c>
      <c r="G201" s="27"/>
      <c r="H201" s="44">
        <v>260.7142857</v>
      </c>
      <c r="I201" s="44">
        <f t="shared" si="6"/>
        <v>0</v>
      </c>
      <c r="K201" s="66" t="s">
        <v>2302</v>
      </c>
      <c r="L201" s="66" t="s">
        <v>2303</v>
      </c>
    </row>
    <row r="202" spans="2:12" x14ac:dyDescent="0.3">
      <c r="B202" s="27" t="s">
        <v>2273</v>
      </c>
      <c r="C202" s="27">
        <v>191</v>
      </c>
      <c r="D202" s="27" t="s">
        <v>109</v>
      </c>
      <c r="E202" s="109">
        <v>7</v>
      </c>
      <c r="F202" s="27">
        <v>16</v>
      </c>
      <c r="G202" s="66">
        <v>2</v>
      </c>
      <c r="H202" s="44">
        <v>521.42857140000001</v>
      </c>
      <c r="I202" s="44">
        <f t="shared" si="6"/>
        <v>2.6849315069964345E-2</v>
      </c>
      <c r="K202" s="66" t="s">
        <v>2310</v>
      </c>
      <c r="L202" s="66" t="s">
        <v>2311</v>
      </c>
    </row>
    <row r="203" spans="2:12" x14ac:dyDescent="0.3">
      <c r="B203" s="27" t="s">
        <v>2273</v>
      </c>
      <c r="C203" s="27">
        <v>192</v>
      </c>
      <c r="D203" s="27" t="s">
        <v>318</v>
      </c>
      <c r="E203" s="109">
        <v>8</v>
      </c>
      <c r="F203" s="27">
        <v>2</v>
      </c>
      <c r="G203" s="66">
        <v>1</v>
      </c>
      <c r="H203" s="44">
        <v>521</v>
      </c>
      <c r="I203" s="44">
        <f t="shared" si="6"/>
        <v>1.5355086372360844E-2</v>
      </c>
      <c r="K203" s="66" t="s">
        <v>2312</v>
      </c>
      <c r="L203" s="66" t="s">
        <v>1249</v>
      </c>
    </row>
    <row r="204" spans="2:12" x14ac:dyDescent="0.3">
      <c r="B204" s="27" t="s">
        <v>2273</v>
      </c>
      <c r="C204" s="27">
        <v>193</v>
      </c>
      <c r="D204" s="27" t="s">
        <v>110</v>
      </c>
      <c r="E204" s="109">
        <v>4</v>
      </c>
      <c r="F204" s="27">
        <v>4</v>
      </c>
      <c r="G204" s="66">
        <v>2</v>
      </c>
      <c r="H204" s="44">
        <v>156.42857140000001</v>
      </c>
      <c r="I204" s="44">
        <f t="shared" si="6"/>
        <v>5.1141552520756445E-2</v>
      </c>
      <c r="K204" s="66" t="s">
        <v>2313</v>
      </c>
      <c r="L204" s="66" t="s">
        <v>1251</v>
      </c>
    </row>
    <row r="205" spans="2:12" x14ac:dyDescent="0.3">
      <c r="B205" s="27" t="s">
        <v>2273</v>
      </c>
      <c r="C205" s="27">
        <v>194</v>
      </c>
      <c r="D205" s="27" t="s">
        <v>111</v>
      </c>
      <c r="E205" s="109">
        <v>9</v>
      </c>
      <c r="F205" s="27">
        <v>4</v>
      </c>
      <c r="G205" s="66">
        <v>2</v>
      </c>
      <c r="H205" s="44">
        <v>156.42857140000001</v>
      </c>
      <c r="I205" s="44">
        <f t="shared" si="6"/>
        <v>0.11506849317170199</v>
      </c>
      <c r="K205" s="66" t="s">
        <v>2314</v>
      </c>
      <c r="L205" s="66" t="s">
        <v>2315</v>
      </c>
    </row>
    <row r="206" spans="2:12" x14ac:dyDescent="0.3">
      <c r="B206" s="27" t="s">
        <v>2273</v>
      </c>
      <c r="C206" s="27">
        <v>195</v>
      </c>
      <c r="D206" s="27" t="s">
        <v>1238</v>
      </c>
      <c r="E206" s="109">
        <v>8</v>
      </c>
      <c r="F206" s="27">
        <v>4</v>
      </c>
      <c r="G206" s="66">
        <v>2</v>
      </c>
      <c r="H206" s="44">
        <v>156.42857140000001</v>
      </c>
      <c r="I206" s="44">
        <f t="shared" si="6"/>
        <v>0.10228310504151289</v>
      </c>
      <c r="K206" s="66" t="s">
        <v>2316</v>
      </c>
      <c r="L206" s="66" t="s">
        <v>2317</v>
      </c>
    </row>
    <row r="207" spans="2:12" x14ac:dyDescent="0.3">
      <c r="B207" s="27" t="s">
        <v>2304</v>
      </c>
      <c r="C207" s="27">
        <v>196</v>
      </c>
      <c r="D207" s="27" t="s">
        <v>114</v>
      </c>
      <c r="E207" s="109">
        <v>0</v>
      </c>
      <c r="F207" s="27"/>
      <c r="H207" s="44"/>
      <c r="I207" s="44" t="e">
        <f t="shared" si="6"/>
        <v>#DIV/0!</v>
      </c>
      <c r="K207" s="66" t="s">
        <v>2318</v>
      </c>
    </row>
    <row r="208" spans="2:12" x14ac:dyDescent="0.3">
      <c r="B208" s="27" t="s">
        <v>2304</v>
      </c>
      <c r="C208" s="27">
        <v>197</v>
      </c>
      <c r="D208" s="27" t="s">
        <v>115</v>
      </c>
      <c r="E208" s="109">
        <v>0</v>
      </c>
      <c r="F208" s="27"/>
      <c r="H208" s="44"/>
      <c r="I208" s="44" t="e">
        <f t="shared" si="6"/>
        <v>#DIV/0!</v>
      </c>
      <c r="K208" s="66" t="s">
        <v>2318</v>
      </c>
    </row>
    <row r="209" spans="2:12" x14ac:dyDescent="0.3">
      <c r="B209" s="27" t="s">
        <v>2304</v>
      </c>
      <c r="C209" s="27">
        <v>198</v>
      </c>
      <c r="D209" s="27" t="s">
        <v>1239</v>
      </c>
      <c r="E209" s="109">
        <v>0</v>
      </c>
      <c r="F209" s="27"/>
      <c r="H209" s="44"/>
      <c r="I209" s="44" t="e">
        <f t="shared" si="6"/>
        <v>#DIV/0!</v>
      </c>
      <c r="K209" s="66" t="s">
        <v>2318</v>
      </c>
    </row>
    <row r="210" spans="2:12" x14ac:dyDescent="0.3">
      <c r="B210" s="27" t="s">
        <v>2304</v>
      </c>
      <c r="C210" s="27">
        <v>199</v>
      </c>
      <c r="D210" s="27" t="s">
        <v>113</v>
      </c>
      <c r="E210" s="109">
        <v>49.99</v>
      </c>
      <c r="F210" s="27">
        <v>1</v>
      </c>
      <c r="G210" s="66">
        <v>1</v>
      </c>
      <c r="H210" s="44">
        <v>260.70999999999998</v>
      </c>
      <c r="I210" s="44">
        <f t="shared" si="6"/>
        <v>0.19174561773618198</v>
      </c>
      <c r="K210" s="66" t="s">
        <v>2319</v>
      </c>
      <c r="L210" s="66" t="s">
        <v>1257</v>
      </c>
    </row>
    <row r="211" spans="2:12" x14ac:dyDescent="0.3">
      <c r="B211" s="27" t="s">
        <v>2304</v>
      </c>
      <c r="C211" s="27">
        <v>200</v>
      </c>
      <c r="D211" s="27" t="s">
        <v>117</v>
      </c>
      <c r="E211" s="109">
        <v>7.29</v>
      </c>
      <c r="F211" s="27"/>
      <c r="G211" s="66">
        <v>1</v>
      </c>
      <c r="H211" s="44">
        <v>156.43</v>
      </c>
      <c r="I211" s="44">
        <f t="shared" si="6"/>
        <v>4.6602314134117494E-2</v>
      </c>
      <c r="K211" s="66" t="s">
        <v>2320</v>
      </c>
      <c r="L211" s="66" t="s">
        <v>2321</v>
      </c>
    </row>
    <row r="212" spans="2:12" x14ac:dyDescent="0.3">
      <c r="B212" s="27" t="s">
        <v>2304</v>
      </c>
      <c r="C212" s="27">
        <v>201</v>
      </c>
      <c r="D212" s="27" t="s">
        <v>118</v>
      </c>
      <c r="E212" s="109">
        <v>9.99</v>
      </c>
      <c r="F212" s="27"/>
      <c r="G212" s="66">
        <v>1</v>
      </c>
      <c r="H212" s="44">
        <v>156.43</v>
      </c>
      <c r="I212" s="44">
        <f t="shared" si="6"/>
        <v>6.386243048008694E-2</v>
      </c>
      <c r="K212" s="66" t="s">
        <v>2322</v>
      </c>
      <c r="L212" s="66" t="s">
        <v>2323</v>
      </c>
    </row>
    <row r="213" spans="2:12" x14ac:dyDescent="0.3">
      <c r="B213" s="27" t="s">
        <v>2304</v>
      </c>
      <c r="C213" s="27">
        <v>202</v>
      </c>
      <c r="D213" s="27" t="s">
        <v>1240</v>
      </c>
      <c r="E213" s="109">
        <v>32</v>
      </c>
      <c r="F213" s="27">
        <v>1</v>
      </c>
      <c r="G213" s="66">
        <v>1</v>
      </c>
      <c r="H213" s="44">
        <v>260.70999999999998</v>
      </c>
      <c r="I213" s="44">
        <f t="shared" si="6"/>
        <v>0.12274174369989645</v>
      </c>
      <c r="K213" s="66" t="s">
        <v>2324</v>
      </c>
      <c r="L213" s="66" t="s">
        <v>1264</v>
      </c>
    </row>
    <row r="214" spans="2:12" x14ac:dyDescent="0.3">
      <c r="B214" s="27" t="s">
        <v>2305</v>
      </c>
      <c r="C214" s="27">
        <v>203</v>
      </c>
      <c r="D214" s="27" t="s">
        <v>119</v>
      </c>
      <c r="E214" s="109">
        <v>59</v>
      </c>
      <c r="F214" s="27">
        <v>3</v>
      </c>
      <c r="G214" s="66">
        <v>1</v>
      </c>
      <c r="H214" s="44">
        <v>260.70999999999998</v>
      </c>
      <c r="I214" s="44">
        <f t="shared" si="6"/>
        <v>0.22630508994668408</v>
      </c>
      <c r="K214" s="66" t="s">
        <v>2325</v>
      </c>
      <c r="L214" s="66" t="s">
        <v>2326</v>
      </c>
    </row>
    <row r="215" spans="2:12" x14ac:dyDescent="0.3">
      <c r="B215" s="27" t="s">
        <v>2305</v>
      </c>
      <c r="C215" s="27">
        <v>204</v>
      </c>
      <c r="D215" s="27" t="s">
        <v>321</v>
      </c>
      <c r="E215" s="109">
        <v>0</v>
      </c>
      <c r="F215" s="27"/>
      <c r="G215" s="66">
        <v>1</v>
      </c>
      <c r="H215" s="44">
        <v>260.70999999999998</v>
      </c>
      <c r="I215" s="44">
        <f t="shared" si="6"/>
        <v>0</v>
      </c>
      <c r="K215" s="66" t="s">
        <v>2327</v>
      </c>
      <c r="L215" s="66" t="s">
        <v>1268</v>
      </c>
    </row>
    <row r="216" spans="2:12" x14ac:dyDescent="0.3">
      <c r="B216" s="27" t="s">
        <v>2305</v>
      </c>
      <c r="C216" s="27">
        <v>205</v>
      </c>
      <c r="D216" s="27" t="s">
        <v>120</v>
      </c>
      <c r="E216" s="109">
        <v>33</v>
      </c>
      <c r="F216" s="27">
        <v>16</v>
      </c>
      <c r="G216" s="66">
        <v>1</v>
      </c>
      <c r="H216" s="44">
        <v>782</v>
      </c>
      <c r="I216" s="44">
        <f t="shared" si="6"/>
        <v>4.2199488491048591E-2</v>
      </c>
      <c r="K216" s="66" t="s">
        <v>2328</v>
      </c>
      <c r="L216" s="66" t="s">
        <v>2329</v>
      </c>
    </row>
    <row r="217" spans="2:12" x14ac:dyDescent="0.3">
      <c r="B217" s="27" t="s">
        <v>2306</v>
      </c>
      <c r="C217" s="27">
        <v>206</v>
      </c>
      <c r="D217" s="27" t="s">
        <v>2307</v>
      </c>
      <c r="E217" s="109"/>
      <c r="F217" s="27"/>
      <c r="G217" s="66">
        <v>1</v>
      </c>
      <c r="H217" s="44">
        <v>782</v>
      </c>
      <c r="I217" s="44">
        <f t="shared" si="6"/>
        <v>0</v>
      </c>
      <c r="K217" s="66" t="s">
        <v>1271</v>
      </c>
      <c r="L217" s="66" t="s">
        <v>2330</v>
      </c>
    </row>
    <row r="218" spans="2:12" x14ac:dyDescent="0.3">
      <c r="B218" s="27" t="s">
        <v>2305</v>
      </c>
      <c r="C218" s="27">
        <v>207</v>
      </c>
      <c r="D218" s="27" t="s">
        <v>1242</v>
      </c>
      <c r="E218" s="109">
        <v>3.6</v>
      </c>
      <c r="F218" s="27"/>
      <c r="G218" s="66">
        <v>1</v>
      </c>
      <c r="H218" s="44">
        <v>260.7142857</v>
      </c>
      <c r="I218" s="44">
        <f t="shared" si="6"/>
        <v>1.3808219178838807E-2</v>
      </c>
      <c r="K218" s="66" t="s">
        <v>2331</v>
      </c>
      <c r="L218" s="66" t="s">
        <v>2332</v>
      </c>
    </row>
    <row r="219" spans="2:12" x14ac:dyDescent="0.3">
      <c r="B219" s="27" t="s">
        <v>2305</v>
      </c>
      <c r="C219" s="27">
        <v>208</v>
      </c>
      <c r="D219" s="27" t="s">
        <v>1241</v>
      </c>
      <c r="E219" s="109"/>
      <c r="F219" s="27"/>
      <c r="G219" s="66">
        <v>1</v>
      </c>
      <c r="H219" s="44">
        <v>260.7142857</v>
      </c>
      <c r="I219" s="44">
        <f t="shared" si="6"/>
        <v>0</v>
      </c>
      <c r="K219" s="66" t="s">
        <v>2331</v>
      </c>
      <c r="L219" s="66" t="s">
        <v>2333</v>
      </c>
    </row>
    <row r="220" spans="2:12" x14ac:dyDescent="0.3">
      <c r="B220" s="27" t="s">
        <v>2305</v>
      </c>
      <c r="C220" s="27">
        <v>209</v>
      </c>
      <c r="D220" s="27" t="s">
        <v>555</v>
      </c>
      <c r="E220" s="109">
        <v>3</v>
      </c>
      <c r="F220" s="27"/>
      <c r="G220" s="66">
        <v>1</v>
      </c>
      <c r="H220" s="44">
        <v>260.7142857</v>
      </c>
      <c r="I220" s="44">
        <f t="shared" si="6"/>
        <v>1.1506849315699005E-2</v>
      </c>
      <c r="K220" s="66" t="s">
        <v>2331</v>
      </c>
      <c r="L220" s="66" t="s">
        <v>2334</v>
      </c>
    </row>
    <row r="221" spans="2:12" x14ac:dyDescent="0.3">
      <c r="B221" s="27" t="s">
        <v>2305</v>
      </c>
      <c r="C221" s="27">
        <v>210</v>
      </c>
      <c r="D221" s="27" t="s">
        <v>322</v>
      </c>
      <c r="E221" s="109">
        <v>5</v>
      </c>
      <c r="F221" s="27"/>
      <c r="G221" s="66">
        <v>1</v>
      </c>
      <c r="H221" s="44">
        <v>260.7142857</v>
      </c>
      <c r="I221" s="44">
        <f t="shared" si="6"/>
        <v>1.9178082192831677E-2</v>
      </c>
      <c r="K221" s="66" t="s">
        <v>1875</v>
      </c>
      <c r="L221" s="66" t="s">
        <v>2335</v>
      </c>
    </row>
    <row r="222" spans="2:12" x14ac:dyDescent="0.3">
      <c r="B222" s="27" t="s">
        <v>2305</v>
      </c>
      <c r="C222" s="27">
        <v>211</v>
      </c>
      <c r="D222" s="27" t="s">
        <v>1243</v>
      </c>
      <c r="E222" s="109">
        <v>5</v>
      </c>
      <c r="F222" s="27"/>
      <c r="G222" s="66">
        <v>1</v>
      </c>
      <c r="H222" s="44">
        <v>521.42857140000001</v>
      </c>
      <c r="I222" s="44">
        <f t="shared" si="6"/>
        <v>9.5890410964158384E-3</v>
      </c>
      <c r="K222" s="66" t="s">
        <v>2336</v>
      </c>
      <c r="L222" s="66" t="s">
        <v>1280</v>
      </c>
    </row>
    <row r="223" spans="2:12" x14ac:dyDescent="0.3">
      <c r="B223" s="27" t="s">
        <v>2305</v>
      </c>
      <c r="C223" s="27">
        <v>212</v>
      </c>
      <c r="D223" s="27" t="s">
        <v>271</v>
      </c>
      <c r="E223" s="109"/>
      <c r="F223" s="27"/>
      <c r="G223" s="66">
        <v>1</v>
      </c>
      <c r="H223" s="44">
        <v>521.42857140000001</v>
      </c>
      <c r="I223" s="44">
        <f t="shared" si="6"/>
        <v>0</v>
      </c>
      <c r="K223" s="66" t="s">
        <v>2337</v>
      </c>
      <c r="L223" s="66" t="s">
        <v>1879</v>
      </c>
    </row>
    <row r="224" spans="2:12" x14ac:dyDescent="0.3">
      <c r="B224" s="27" t="s">
        <v>2305</v>
      </c>
      <c r="C224" s="27">
        <v>213</v>
      </c>
      <c r="D224" s="27" t="s">
        <v>121</v>
      </c>
      <c r="E224" s="109">
        <v>4</v>
      </c>
      <c r="F224" s="27"/>
      <c r="G224" s="66">
        <v>1</v>
      </c>
      <c r="H224" s="44">
        <v>521.42857140000001</v>
      </c>
      <c r="I224" s="44">
        <f t="shared" si="6"/>
        <v>7.6712328771326704E-3</v>
      </c>
      <c r="K224" s="66" t="s">
        <v>2338</v>
      </c>
      <c r="L224" s="66" t="s">
        <v>1282</v>
      </c>
    </row>
    <row r="225" spans="2:12" x14ac:dyDescent="0.3">
      <c r="B225" s="27" t="s">
        <v>2305</v>
      </c>
      <c r="C225" s="27">
        <v>214</v>
      </c>
      <c r="D225" s="27" t="s">
        <v>327</v>
      </c>
      <c r="E225" s="109">
        <v>1.2</v>
      </c>
      <c r="F225" s="27"/>
      <c r="G225" s="66">
        <v>1</v>
      </c>
      <c r="H225" s="44">
        <v>260.7142857</v>
      </c>
      <c r="I225" s="44">
        <f t="shared" si="6"/>
        <v>4.6027397262796022E-3</v>
      </c>
      <c r="K225" s="66" t="s">
        <v>2339</v>
      </c>
      <c r="L225" s="66" t="s">
        <v>1284</v>
      </c>
    </row>
    <row r="226" spans="2:12" x14ac:dyDescent="0.3">
      <c r="B226" s="27" t="s">
        <v>2305</v>
      </c>
      <c r="C226" s="27">
        <v>215</v>
      </c>
      <c r="D226" s="27" t="s">
        <v>122</v>
      </c>
      <c r="E226" s="109">
        <v>22</v>
      </c>
      <c r="F226" s="27"/>
      <c r="G226" s="66">
        <v>1</v>
      </c>
      <c r="H226" s="44">
        <v>521.42857140000001</v>
      </c>
      <c r="I226" s="44">
        <f t="shared" si="6"/>
        <v>4.2191780824229683E-2</v>
      </c>
      <c r="K226" s="66" t="s">
        <v>2340</v>
      </c>
      <c r="L226" s="66" t="s">
        <v>1286</v>
      </c>
    </row>
    <row r="227" spans="2:12" x14ac:dyDescent="0.3">
      <c r="B227" s="27" t="s">
        <v>2306</v>
      </c>
      <c r="C227" s="27">
        <v>216</v>
      </c>
      <c r="D227" s="27" t="s">
        <v>124</v>
      </c>
      <c r="E227" s="109">
        <v>26</v>
      </c>
      <c r="F227" s="27"/>
      <c r="G227" s="66">
        <v>1</v>
      </c>
      <c r="H227" s="44">
        <v>260.70999999999998</v>
      </c>
      <c r="I227" s="44">
        <f t="shared" si="6"/>
        <v>9.9727666756165859E-2</v>
      </c>
      <c r="K227" s="66" t="s">
        <v>2341</v>
      </c>
      <c r="L227" s="66" t="s">
        <v>1884</v>
      </c>
    </row>
    <row r="228" spans="2:12" x14ac:dyDescent="0.3">
      <c r="B228" s="27" t="s">
        <v>2306</v>
      </c>
      <c r="C228" s="27">
        <v>217</v>
      </c>
      <c r="D228" s="27" t="s">
        <v>126</v>
      </c>
      <c r="E228" s="109">
        <v>6.5</v>
      </c>
      <c r="F228" s="27"/>
      <c r="G228" s="66">
        <v>1</v>
      </c>
      <c r="H228" s="44">
        <v>782.14285710000001</v>
      </c>
      <c r="I228" s="44">
        <f t="shared" si="6"/>
        <v>8.310502283560393E-3</v>
      </c>
      <c r="K228" s="66" t="s">
        <v>2342</v>
      </c>
      <c r="L228" s="66" t="s">
        <v>1290</v>
      </c>
    </row>
    <row r="229" spans="2:12" x14ac:dyDescent="0.3">
      <c r="B229" s="27" t="s">
        <v>2306</v>
      </c>
      <c r="C229" s="27">
        <v>218</v>
      </c>
      <c r="D229" s="27" t="s">
        <v>127</v>
      </c>
      <c r="E229" s="109">
        <v>2</v>
      </c>
      <c r="F229" s="27"/>
      <c r="G229" s="66">
        <v>1</v>
      </c>
      <c r="H229" s="44">
        <v>260.7142857</v>
      </c>
      <c r="I229" s="44">
        <f t="shared" si="6"/>
        <v>7.6712328771326704E-3</v>
      </c>
      <c r="K229" s="66" t="s">
        <v>2343</v>
      </c>
      <c r="L229" s="66" t="s">
        <v>2344</v>
      </c>
    </row>
    <row r="230" spans="2:12" x14ac:dyDescent="0.3">
      <c r="B230" s="27" t="s">
        <v>2306</v>
      </c>
      <c r="C230" s="27">
        <v>219</v>
      </c>
      <c r="D230" s="27" t="s">
        <v>125</v>
      </c>
      <c r="E230" s="109">
        <v>3.5</v>
      </c>
      <c r="F230" s="27"/>
      <c r="G230" s="66">
        <v>1</v>
      </c>
      <c r="H230" s="44">
        <v>52.142857139999997</v>
      </c>
      <c r="I230" s="44">
        <f t="shared" si="6"/>
        <v>6.7123287674910867E-2</v>
      </c>
      <c r="K230" s="66" t="s">
        <v>2345</v>
      </c>
      <c r="L230" s="66" t="s">
        <v>2346</v>
      </c>
    </row>
    <row r="231" spans="2:12" x14ac:dyDescent="0.3">
      <c r="B231" s="27" t="s">
        <v>2306</v>
      </c>
      <c r="C231" s="27">
        <v>220</v>
      </c>
      <c r="D231" s="27" t="s">
        <v>2308</v>
      </c>
      <c r="E231" s="109">
        <v>0</v>
      </c>
      <c r="F231" s="27"/>
      <c r="G231" s="66">
        <v>1</v>
      </c>
      <c r="H231" s="44">
        <v>260.7142857</v>
      </c>
      <c r="I231" s="44">
        <f t="shared" si="6"/>
        <v>0</v>
      </c>
      <c r="K231" s="66" t="s">
        <v>2347</v>
      </c>
    </row>
    <row r="232" spans="2:12" x14ac:dyDescent="0.3">
      <c r="B232" s="27" t="s">
        <v>2306</v>
      </c>
      <c r="C232" s="27">
        <v>221</v>
      </c>
      <c r="D232" s="27" t="s">
        <v>128</v>
      </c>
      <c r="E232" s="109">
        <v>9</v>
      </c>
      <c r="F232" s="27"/>
      <c r="G232" s="66">
        <v>1</v>
      </c>
      <c r="H232" s="44">
        <v>521.42857140000001</v>
      </c>
      <c r="I232" s="44">
        <f t="shared" si="6"/>
        <v>1.7260273973548509E-2</v>
      </c>
      <c r="K232" s="66" t="s">
        <v>2348</v>
      </c>
      <c r="L232" s="66" t="s">
        <v>2349</v>
      </c>
    </row>
    <row r="233" spans="2:12" x14ac:dyDescent="0.3">
      <c r="B233" s="27" t="s">
        <v>2306</v>
      </c>
      <c r="C233" s="27">
        <v>222</v>
      </c>
      <c r="D233" s="27" t="s">
        <v>131</v>
      </c>
      <c r="E233" s="109">
        <v>20</v>
      </c>
      <c r="F233" s="27"/>
      <c r="G233" s="66">
        <v>1</v>
      </c>
      <c r="H233" s="44">
        <v>156.42857140000001</v>
      </c>
      <c r="I233" s="44">
        <f t="shared" si="6"/>
        <v>0.1278538813018911</v>
      </c>
      <c r="K233" s="66" t="s">
        <v>2350</v>
      </c>
      <c r="L233" s="66" t="s">
        <v>1300</v>
      </c>
    </row>
    <row r="234" spans="2:12" x14ac:dyDescent="0.3">
      <c r="B234" s="27" t="s">
        <v>2306</v>
      </c>
      <c r="C234" s="27">
        <v>223</v>
      </c>
      <c r="D234" s="27" t="s">
        <v>129</v>
      </c>
      <c r="E234" s="109">
        <v>2</v>
      </c>
      <c r="F234" s="27"/>
      <c r="G234" s="66">
        <v>1</v>
      </c>
      <c r="H234" s="44">
        <v>260.7142857</v>
      </c>
      <c r="I234" s="44">
        <f t="shared" si="6"/>
        <v>7.6712328771326704E-3</v>
      </c>
      <c r="K234" s="66" t="s">
        <v>2351</v>
      </c>
    </row>
    <row r="235" spans="2:12" x14ac:dyDescent="0.3">
      <c r="B235" s="27" t="s">
        <v>2306</v>
      </c>
      <c r="C235" s="27">
        <v>224</v>
      </c>
      <c r="D235" s="27" t="s">
        <v>1244</v>
      </c>
      <c r="E235" s="109"/>
      <c r="F235" s="27"/>
      <c r="G235" s="66">
        <v>1</v>
      </c>
      <c r="H235" s="44">
        <v>260.7142857</v>
      </c>
      <c r="I235" s="44">
        <f t="shared" si="6"/>
        <v>0</v>
      </c>
      <c r="K235" s="66" t="s">
        <v>2352</v>
      </c>
      <c r="L235" s="66" t="s">
        <v>1302</v>
      </c>
    </row>
    <row r="236" spans="2:12" x14ac:dyDescent="0.3">
      <c r="B236" s="27" t="s">
        <v>2306</v>
      </c>
      <c r="C236" s="27">
        <v>225</v>
      </c>
      <c r="D236" s="27" t="s">
        <v>2309</v>
      </c>
      <c r="E236" s="109">
        <v>1.2</v>
      </c>
      <c r="F236" s="27"/>
      <c r="G236" s="66">
        <v>1</v>
      </c>
      <c r="H236" s="44">
        <v>260.7142857</v>
      </c>
      <c r="I236" s="44">
        <f t="shared" ref="I236:I299" si="7">(E236*G236)/H236</f>
        <v>4.6027397262796022E-3</v>
      </c>
      <c r="K236" s="66" t="s">
        <v>2353</v>
      </c>
      <c r="L236" s="66" t="s">
        <v>2354</v>
      </c>
    </row>
    <row r="237" spans="2:12" x14ac:dyDescent="0.3">
      <c r="B237" s="27" t="s">
        <v>2306</v>
      </c>
      <c r="C237" s="27">
        <v>226</v>
      </c>
      <c r="D237" s="27" t="s">
        <v>1305</v>
      </c>
      <c r="E237" s="109">
        <v>1.2</v>
      </c>
      <c r="F237" s="27">
        <v>1</v>
      </c>
      <c r="G237" s="66">
        <v>2</v>
      </c>
      <c r="H237" s="44">
        <v>52.142857139999997</v>
      </c>
      <c r="I237" s="44">
        <f t="shared" si="7"/>
        <v>4.6027397262796026E-2</v>
      </c>
      <c r="K237" s="66" t="s">
        <v>2355</v>
      </c>
      <c r="L237" s="66" t="s">
        <v>1322</v>
      </c>
    </row>
    <row r="238" spans="2:12" x14ac:dyDescent="0.3">
      <c r="B238" s="27" t="s">
        <v>2306</v>
      </c>
      <c r="C238" s="27">
        <v>227</v>
      </c>
      <c r="D238" s="27" t="s">
        <v>1306</v>
      </c>
      <c r="E238" s="109">
        <v>1.2</v>
      </c>
      <c r="F238" s="27">
        <v>12</v>
      </c>
      <c r="G238" s="27">
        <v>1</v>
      </c>
      <c r="H238" s="44">
        <v>52.142857139999997</v>
      </c>
      <c r="I238" s="44">
        <f t="shared" si="7"/>
        <v>2.3013698631398013E-2</v>
      </c>
      <c r="K238" s="66" t="s">
        <v>2367</v>
      </c>
      <c r="L238" s="66" t="s">
        <v>2368</v>
      </c>
    </row>
    <row r="239" spans="2:12" x14ac:dyDescent="0.3">
      <c r="B239" s="27" t="s">
        <v>2306</v>
      </c>
      <c r="C239" s="27">
        <v>228</v>
      </c>
      <c r="D239" s="27" t="s">
        <v>1306</v>
      </c>
      <c r="E239" s="109">
        <v>1.2</v>
      </c>
      <c r="F239" s="27">
        <v>8</v>
      </c>
      <c r="G239" s="27">
        <v>1</v>
      </c>
      <c r="H239" s="44">
        <v>52.142857139999997</v>
      </c>
      <c r="I239" s="44">
        <f t="shared" si="7"/>
        <v>2.3013698631398013E-2</v>
      </c>
      <c r="K239" s="66" t="s">
        <v>2369</v>
      </c>
      <c r="L239" s="66" t="s">
        <v>2370</v>
      </c>
    </row>
    <row r="240" spans="2:12" x14ac:dyDescent="0.3">
      <c r="B240" s="27" t="s">
        <v>2306</v>
      </c>
      <c r="C240" s="27">
        <v>229</v>
      </c>
      <c r="D240" s="27" t="s">
        <v>134</v>
      </c>
      <c r="E240" s="109"/>
      <c r="F240" s="27"/>
      <c r="G240" s="27">
        <v>1</v>
      </c>
      <c r="H240" s="44">
        <v>260.7142857</v>
      </c>
      <c r="I240" s="44">
        <f t="shared" si="7"/>
        <v>0</v>
      </c>
      <c r="K240" s="66" t="s">
        <v>2371</v>
      </c>
      <c r="L240" s="66" t="s">
        <v>2372</v>
      </c>
    </row>
    <row r="241" spans="2:12" x14ac:dyDescent="0.3">
      <c r="B241" s="27" t="s">
        <v>2356</v>
      </c>
      <c r="C241" s="27">
        <v>230</v>
      </c>
      <c r="D241" s="27" t="s">
        <v>158</v>
      </c>
      <c r="E241" s="107">
        <v>1.65</v>
      </c>
      <c r="F241" s="27">
        <v>50</v>
      </c>
      <c r="G241" s="27">
        <v>1</v>
      </c>
      <c r="H241" s="44">
        <v>16.600000000000001</v>
      </c>
      <c r="I241" s="44">
        <f t="shared" si="7"/>
        <v>9.939759036144577E-2</v>
      </c>
      <c r="K241" s="66" t="s">
        <v>2373</v>
      </c>
      <c r="L241" s="66" t="s">
        <v>2374</v>
      </c>
    </row>
    <row r="242" spans="2:12" x14ac:dyDescent="0.3">
      <c r="B242" s="27" t="s">
        <v>2306</v>
      </c>
      <c r="C242" s="27">
        <v>231</v>
      </c>
      <c r="D242" s="27" t="s">
        <v>133</v>
      </c>
      <c r="E242" s="107">
        <v>3</v>
      </c>
      <c r="F242" s="27">
        <v>1</v>
      </c>
      <c r="G242" s="27">
        <v>2</v>
      </c>
      <c r="H242" s="44">
        <v>260.7142857</v>
      </c>
      <c r="I242" s="44">
        <f t="shared" si="7"/>
        <v>2.3013698631398009E-2</v>
      </c>
      <c r="K242" s="66" t="s">
        <v>2375</v>
      </c>
      <c r="L242" s="66" t="s">
        <v>1332</v>
      </c>
    </row>
    <row r="243" spans="2:12" x14ac:dyDescent="0.3">
      <c r="B243" s="27" t="s">
        <v>2306</v>
      </c>
      <c r="C243" s="27">
        <v>232</v>
      </c>
      <c r="D243" s="27" t="s">
        <v>135</v>
      </c>
      <c r="E243" s="109">
        <v>3</v>
      </c>
      <c r="F243" s="27"/>
      <c r="G243" s="27">
        <v>1</v>
      </c>
      <c r="H243" s="44">
        <v>260.7142857</v>
      </c>
      <c r="I243" s="44">
        <f t="shared" si="7"/>
        <v>1.1506849315699005E-2</v>
      </c>
      <c r="K243" s="66" t="s">
        <v>2376</v>
      </c>
      <c r="L243" s="66" t="s">
        <v>2377</v>
      </c>
    </row>
    <row r="244" spans="2:12" x14ac:dyDescent="0.3">
      <c r="B244" s="27" t="s">
        <v>2306</v>
      </c>
      <c r="C244" s="27">
        <v>233</v>
      </c>
      <c r="D244" s="27" t="s">
        <v>136</v>
      </c>
      <c r="E244" s="109">
        <v>9</v>
      </c>
      <c r="F244" s="27"/>
      <c r="G244" s="27">
        <v>1</v>
      </c>
      <c r="H244" s="44">
        <v>260.7142857</v>
      </c>
      <c r="I244" s="44">
        <f t="shared" si="7"/>
        <v>3.4520547947097018E-2</v>
      </c>
      <c r="K244" s="66" t="s">
        <v>2376</v>
      </c>
      <c r="L244" s="66" t="s">
        <v>1336</v>
      </c>
    </row>
    <row r="245" spans="2:12" x14ac:dyDescent="0.3">
      <c r="B245" s="27" t="s">
        <v>2357</v>
      </c>
      <c r="C245" s="27">
        <v>234</v>
      </c>
      <c r="D245" s="27" t="s">
        <v>556</v>
      </c>
      <c r="E245" s="109">
        <v>2.2000000000000002</v>
      </c>
      <c r="F245" s="27"/>
      <c r="G245" s="27">
        <v>1</v>
      </c>
      <c r="H245" s="44">
        <v>7</v>
      </c>
      <c r="I245" s="44">
        <f t="shared" si="7"/>
        <v>0.31428571428571433</v>
      </c>
      <c r="K245" s="66" t="s">
        <v>2378</v>
      </c>
      <c r="L245" s="66" t="s">
        <v>2379</v>
      </c>
    </row>
    <row r="246" spans="2:12" x14ac:dyDescent="0.3">
      <c r="B246" s="27" t="s">
        <v>2357</v>
      </c>
      <c r="C246" s="27">
        <v>235</v>
      </c>
      <c r="D246" s="27" t="s">
        <v>2358</v>
      </c>
      <c r="E246" s="109">
        <v>1.36</v>
      </c>
      <c r="F246" s="27"/>
      <c r="G246" s="27">
        <v>1</v>
      </c>
      <c r="H246" s="44">
        <v>14</v>
      </c>
      <c r="I246" s="44">
        <f t="shared" si="7"/>
        <v>9.7142857142857156E-2</v>
      </c>
      <c r="K246" s="66" t="s">
        <v>2378</v>
      </c>
      <c r="L246" s="66" t="s">
        <v>2380</v>
      </c>
    </row>
    <row r="247" spans="2:12" x14ac:dyDescent="0.3">
      <c r="B247" s="27" t="s">
        <v>2357</v>
      </c>
      <c r="C247" s="27">
        <v>236</v>
      </c>
      <c r="D247" s="27" t="s">
        <v>139</v>
      </c>
      <c r="E247" s="109">
        <v>19.989999999999998</v>
      </c>
      <c r="F247" s="27"/>
      <c r="G247" s="27">
        <v>1</v>
      </c>
      <c r="H247" s="44">
        <v>260.7142857</v>
      </c>
      <c r="I247" s="44">
        <f t="shared" si="7"/>
        <v>7.6673972606941032E-2</v>
      </c>
      <c r="K247" s="66" t="s">
        <v>2381</v>
      </c>
      <c r="L247" s="66" t="s">
        <v>2382</v>
      </c>
    </row>
    <row r="248" spans="2:12" x14ac:dyDescent="0.3">
      <c r="B248" s="27" t="s">
        <v>2357</v>
      </c>
      <c r="C248" s="27">
        <v>237</v>
      </c>
      <c r="D248" s="27" t="s">
        <v>140</v>
      </c>
      <c r="E248" s="109">
        <v>30</v>
      </c>
      <c r="F248" s="27"/>
      <c r="G248" s="27">
        <v>1</v>
      </c>
      <c r="H248" s="44">
        <v>1042.857143</v>
      </c>
      <c r="I248" s="44">
        <f t="shared" si="7"/>
        <v>2.8767123283730531E-2</v>
      </c>
      <c r="K248" s="66" t="s">
        <v>2383</v>
      </c>
      <c r="L248" s="66" t="s">
        <v>2384</v>
      </c>
    </row>
    <row r="249" spans="2:12" x14ac:dyDescent="0.3">
      <c r="B249" s="27" t="s">
        <v>2357</v>
      </c>
      <c r="C249" s="27">
        <v>238</v>
      </c>
      <c r="D249" s="27" t="s">
        <v>1309</v>
      </c>
      <c r="E249" s="109">
        <v>8</v>
      </c>
      <c r="F249" s="27"/>
      <c r="G249" s="27">
        <v>1</v>
      </c>
      <c r="H249" s="44">
        <v>156.42857140000001</v>
      </c>
      <c r="I249" s="44">
        <f t="shared" si="7"/>
        <v>5.1141552520756445E-2</v>
      </c>
      <c r="K249" s="66" t="s">
        <v>2385</v>
      </c>
      <c r="L249" s="66" t="s">
        <v>2386</v>
      </c>
    </row>
    <row r="250" spans="2:12" x14ac:dyDescent="0.3">
      <c r="B250" s="27" t="s">
        <v>2357</v>
      </c>
      <c r="C250" s="27">
        <v>239</v>
      </c>
      <c r="D250" s="27" t="s">
        <v>138</v>
      </c>
      <c r="E250" s="109">
        <v>10</v>
      </c>
      <c r="F250" s="27"/>
      <c r="G250" s="27">
        <v>1</v>
      </c>
      <c r="H250" s="44">
        <v>1042.857143</v>
      </c>
      <c r="I250" s="44">
        <f t="shared" si="7"/>
        <v>9.5890410945768442E-3</v>
      </c>
      <c r="K250" s="66" t="s">
        <v>2387</v>
      </c>
      <c r="L250" s="66" t="s">
        <v>1348</v>
      </c>
    </row>
    <row r="251" spans="2:12" x14ac:dyDescent="0.3">
      <c r="B251" s="27" t="s">
        <v>2357</v>
      </c>
      <c r="C251" s="27">
        <v>240</v>
      </c>
      <c r="D251" s="27" t="s">
        <v>1310</v>
      </c>
      <c r="E251" s="109">
        <v>3.49</v>
      </c>
      <c r="F251" s="27">
        <v>3</v>
      </c>
      <c r="G251" s="27">
        <v>1</v>
      </c>
      <c r="H251" s="44">
        <v>1042.857143</v>
      </c>
      <c r="I251" s="44">
        <f t="shared" si="7"/>
        <v>3.3465753420073188E-3</v>
      </c>
      <c r="K251" s="66" t="s">
        <v>2388</v>
      </c>
      <c r="L251" s="66" t="s">
        <v>1904</v>
      </c>
    </row>
    <row r="252" spans="2:12" x14ac:dyDescent="0.3">
      <c r="B252" s="27" t="s">
        <v>2359</v>
      </c>
      <c r="C252" s="27">
        <v>241</v>
      </c>
      <c r="D252" s="27" t="s">
        <v>142</v>
      </c>
      <c r="E252" s="109">
        <v>7.49</v>
      </c>
      <c r="F252" s="27"/>
      <c r="G252" s="27">
        <v>1</v>
      </c>
      <c r="H252" s="44">
        <v>260.7142857</v>
      </c>
      <c r="I252" s="44">
        <f t="shared" si="7"/>
        <v>2.8728767124861849E-2</v>
      </c>
      <c r="K252" s="66" t="s">
        <v>2389</v>
      </c>
      <c r="L252" s="66" t="s">
        <v>1352</v>
      </c>
    </row>
    <row r="253" spans="2:12" x14ac:dyDescent="0.3">
      <c r="B253" s="27" t="s">
        <v>2359</v>
      </c>
      <c r="C253" s="27">
        <v>242</v>
      </c>
      <c r="D253" s="27" t="s">
        <v>143</v>
      </c>
      <c r="E253" s="109">
        <v>7.91</v>
      </c>
      <c r="F253" s="27"/>
      <c r="G253" s="27">
        <v>1</v>
      </c>
      <c r="H253" s="44">
        <v>26.071428569999998</v>
      </c>
      <c r="I253" s="44">
        <f t="shared" si="7"/>
        <v>0.30339726029059716</v>
      </c>
      <c r="K253" s="66" t="s">
        <v>2390</v>
      </c>
      <c r="L253" s="66" t="s">
        <v>1354</v>
      </c>
    </row>
    <row r="254" spans="2:12" x14ac:dyDescent="0.3">
      <c r="B254" s="27" t="s">
        <v>2359</v>
      </c>
      <c r="C254" s="27">
        <v>243</v>
      </c>
      <c r="D254" s="27" t="s">
        <v>144</v>
      </c>
      <c r="E254" s="109">
        <v>5.8</v>
      </c>
      <c r="F254" s="27"/>
      <c r="G254" s="27">
        <v>1</v>
      </c>
      <c r="H254" s="44">
        <v>260.7142857</v>
      </c>
      <c r="I254" s="44">
        <f t="shared" si="7"/>
        <v>2.2246575343684741E-2</v>
      </c>
      <c r="K254" s="66" t="s">
        <v>2391</v>
      </c>
      <c r="L254" s="66" t="s">
        <v>1356</v>
      </c>
    </row>
    <row r="255" spans="2:12" x14ac:dyDescent="0.3">
      <c r="B255" s="27" t="s">
        <v>2359</v>
      </c>
      <c r="C255" s="27">
        <v>244</v>
      </c>
      <c r="D255" s="27" t="s">
        <v>1871</v>
      </c>
      <c r="E255" s="109"/>
      <c r="F255" s="27"/>
      <c r="G255" s="27">
        <v>1</v>
      </c>
      <c r="H255" s="44">
        <v>260.7142857</v>
      </c>
      <c r="I255" s="44">
        <f t="shared" si="7"/>
        <v>0</v>
      </c>
      <c r="K255" s="66" t="s">
        <v>2381</v>
      </c>
      <c r="L255" s="66" t="s">
        <v>2392</v>
      </c>
    </row>
    <row r="256" spans="2:12" x14ac:dyDescent="0.3">
      <c r="B256" s="27" t="s">
        <v>2359</v>
      </c>
      <c r="C256" s="27">
        <v>245</v>
      </c>
      <c r="D256" s="27" t="s">
        <v>1311</v>
      </c>
      <c r="E256" s="109"/>
      <c r="F256" s="27"/>
      <c r="G256" s="27">
        <v>1</v>
      </c>
      <c r="H256" s="44">
        <v>260.7142857</v>
      </c>
      <c r="I256" s="44">
        <f t="shared" si="7"/>
        <v>0</v>
      </c>
      <c r="K256" s="66" t="s">
        <v>2393</v>
      </c>
      <c r="L256" s="66" t="s">
        <v>2394</v>
      </c>
    </row>
    <row r="257" spans="2:12" x14ac:dyDescent="0.3">
      <c r="B257" s="27" t="s">
        <v>2359</v>
      </c>
      <c r="C257" s="27">
        <v>246</v>
      </c>
      <c r="D257" s="27" t="s">
        <v>147</v>
      </c>
      <c r="E257" s="109">
        <v>1.2</v>
      </c>
      <c r="F257" s="27">
        <v>4</v>
      </c>
      <c r="G257" s="27">
        <v>1</v>
      </c>
      <c r="H257" s="44">
        <v>52.142857139999997</v>
      </c>
      <c r="I257" s="44">
        <f t="shared" si="7"/>
        <v>2.3013698631398013E-2</v>
      </c>
      <c r="K257" s="66" t="s">
        <v>2395</v>
      </c>
      <c r="L257" s="66" t="s">
        <v>2396</v>
      </c>
    </row>
    <row r="258" spans="2:12" x14ac:dyDescent="0.3">
      <c r="B258" s="27" t="s">
        <v>2359</v>
      </c>
      <c r="C258" s="27">
        <v>247</v>
      </c>
      <c r="D258" s="27" t="s">
        <v>2360</v>
      </c>
      <c r="E258" s="109">
        <v>1.2</v>
      </c>
      <c r="F258" s="27">
        <v>10</v>
      </c>
      <c r="G258" s="27">
        <v>1</v>
      </c>
      <c r="H258" s="44">
        <v>10</v>
      </c>
      <c r="I258" s="44">
        <f t="shared" si="7"/>
        <v>0.12</v>
      </c>
      <c r="K258" s="66" t="s">
        <v>2397</v>
      </c>
      <c r="L258" s="66" t="s">
        <v>2398</v>
      </c>
    </row>
    <row r="259" spans="2:12" x14ac:dyDescent="0.3">
      <c r="B259" s="27" t="s">
        <v>2359</v>
      </c>
      <c r="C259" s="27">
        <v>248</v>
      </c>
      <c r="D259" s="27" t="s">
        <v>149</v>
      </c>
      <c r="E259" s="109">
        <v>1.1000000000000001</v>
      </c>
      <c r="F259" s="27">
        <v>10</v>
      </c>
      <c r="G259" s="27">
        <v>1</v>
      </c>
      <c r="H259" s="44">
        <v>13.03571429</v>
      </c>
      <c r="I259" s="44">
        <f t="shared" si="7"/>
        <v>8.4383561616093089E-2</v>
      </c>
      <c r="K259" s="66" t="s">
        <v>1365</v>
      </c>
      <c r="L259" s="66" t="s">
        <v>2399</v>
      </c>
    </row>
    <row r="260" spans="2:12" x14ac:dyDescent="0.3">
      <c r="B260" s="27" t="s">
        <v>2359</v>
      </c>
      <c r="C260" s="27">
        <v>249</v>
      </c>
      <c r="D260" s="27" t="s">
        <v>155</v>
      </c>
      <c r="E260" s="109">
        <v>1.05</v>
      </c>
      <c r="F260" s="27"/>
      <c r="G260" s="27">
        <v>1</v>
      </c>
      <c r="H260" s="44">
        <v>52.142857139999997</v>
      </c>
      <c r="I260" s="44">
        <f t="shared" si="7"/>
        <v>2.0136986302473261E-2</v>
      </c>
      <c r="K260" s="66" t="s">
        <v>2400</v>
      </c>
      <c r="L260" s="66" t="s">
        <v>1368</v>
      </c>
    </row>
    <row r="261" spans="2:12" x14ac:dyDescent="0.3">
      <c r="B261" s="27" t="s">
        <v>2356</v>
      </c>
      <c r="C261" s="27">
        <v>250</v>
      </c>
      <c r="D261" s="27" t="s">
        <v>152</v>
      </c>
      <c r="E261" s="109">
        <v>3.68</v>
      </c>
      <c r="F261" s="27">
        <v>4</v>
      </c>
      <c r="G261" s="27">
        <v>1</v>
      </c>
      <c r="H261" s="44">
        <v>8</v>
      </c>
      <c r="I261" s="44">
        <f t="shared" si="7"/>
        <v>0.46</v>
      </c>
      <c r="K261" s="66" t="s">
        <v>2401</v>
      </c>
      <c r="L261" s="66" t="s">
        <v>2402</v>
      </c>
    </row>
    <row r="262" spans="2:12" x14ac:dyDescent="0.3">
      <c r="B262" s="27" t="s">
        <v>2361</v>
      </c>
      <c r="C262" s="27">
        <v>251</v>
      </c>
      <c r="D262" s="27" t="s">
        <v>132</v>
      </c>
      <c r="E262" s="109">
        <v>4</v>
      </c>
      <c r="F262" s="27">
        <v>1</v>
      </c>
      <c r="G262" s="27">
        <v>1</v>
      </c>
      <c r="H262" s="44">
        <v>104.2857143</v>
      </c>
      <c r="I262" s="44">
        <f t="shared" si="7"/>
        <v>3.8356164378307377E-2</v>
      </c>
      <c r="K262" s="66" t="s">
        <v>1371</v>
      </c>
      <c r="L262" s="66" t="s">
        <v>1372</v>
      </c>
    </row>
    <row r="263" spans="2:12" x14ac:dyDescent="0.3">
      <c r="B263" s="27" t="s">
        <v>2359</v>
      </c>
      <c r="C263" s="27">
        <v>252</v>
      </c>
      <c r="D263" s="27" t="s">
        <v>150</v>
      </c>
      <c r="E263" s="109">
        <v>8</v>
      </c>
      <c r="F263" s="27">
        <v>5</v>
      </c>
      <c r="G263" s="27">
        <v>1</v>
      </c>
      <c r="H263" s="44">
        <v>52.142857139999997</v>
      </c>
      <c r="I263" s="44">
        <f t="shared" si="7"/>
        <v>0.15342465754265341</v>
      </c>
      <c r="K263" s="66" t="s">
        <v>2403</v>
      </c>
      <c r="L263" s="66" t="s">
        <v>2404</v>
      </c>
    </row>
    <row r="264" spans="2:12" x14ac:dyDescent="0.3">
      <c r="B264" s="27" t="s">
        <v>2356</v>
      </c>
      <c r="C264" s="27">
        <v>253</v>
      </c>
      <c r="D264" s="27" t="s">
        <v>1313</v>
      </c>
      <c r="E264" s="109">
        <v>1.05</v>
      </c>
      <c r="F264" s="27"/>
      <c r="G264" s="27">
        <v>1</v>
      </c>
      <c r="H264" s="44">
        <v>8.69047619</v>
      </c>
      <c r="I264" s="44">
        <f t="shared" si="7"/>
        <v>0.12082191781483956</v>
      </c>
      <c r="K264" s="66" t="s">
        <v>2405</v>
      </c>
      <c r="L264" s="66" t="s">
        <v>1376</v>
      </c>
    </row>
    <row r="265" spans="2:12" x14ac:dyDescent="0.3">
      <c r="B265" s="27" t="s">
        <v>2356</v>
      </c>
      <c r="C265" s="27">
        <v>254</v>
      </c>
      <c r="D265" s="27" t="s">
        <v>1314</v>
      </c>
      <c r="E265" s="109">
        <v>0.84</v>
      </c>
      <c r="F265" s="27">
        <v>1</v>
      </c>
      <c r="G265" s="27">
        <v>1</v>
      </c>
      <c r="H265" s="44">
        <v>4.345238095</v>
      </c>
      <c r="I265" s="44">
        <f t="shared" si="7"/>
        <v>0.19331506850374328</v>
      </c>
      <c r="K265" s="66" t="s">
        <v>1377</v>
      </c>
      <c r="L265" s="66" t="s">
        <v>2406</v>
      </c>
    </row>
    <row r="266" spans="2:12" x14ac:dyDescent="0.3">
      <c r="B266" s="27" t="s">
        <v>2356</v>
      </c>
      <c r="C266" s="27">
        <v>255</v>
      </c>
      <c r="D266" s="27" t="s">
        <v>153</v>
      </c>
      <c r="E266" s="109">
        <v>3.57</v>
      </c>
      <c r="F266" s="27"/>
      <c r="G266" s="27">
        <v>1</v>
      </c>
      <c r="H266" s="44">
        <v>8.69047619</v>
      </c>
      <c r="I266" s="44">
        <f t="shared" si="7"/>
        <v>0.41079452057045446</v>
      </c>
      <c r="K266" s="66" t="s">
        <v>2407</v>
      </c>
      <c r="L266" s="66" t="s">
        <v>2408</v>
      </c>
    </row>
    <row r="267" spans="2:12" x14ac:dyDescent="0.3">
      <c r="B267" s="27" t="s">
        <v>2356</v>
      </c>
      <c r="C267" s="27">
        <v>256</v>
      </c>
      <c r="D267" s="27" t="s">
        <v>154</v>
      </c>
      <c r="E267" s="109">
        <v>2.4500000000000002</v>
      </c>
      <c r="F267" s="27"/>
      <c r="G267" s="27">
        <v>1</v>
      </c>
      <c r="H267" s="44">
        <v>13.03571429</v>
      </c>
      <c r="I267" s="44">
        <f t="shared" si="7"/>
        <v>0.18794520541766188</v>
      </c>
      <c r="K267" s="66" t="s">
        <v>1917</v>
      </c>
      <c r="L267" s="66" t="s">
        <v>2409</v>
      </c>
    </row>
    <row r="268" spans="2:12" x14ac:dyDescent="0.3">
      <c r="B268" s="27" t="s">
        <v>2356</v>
      </c>
      <c r="C268" s="27">
        <v>257</v>
      </c>
      <c r="D268" s="27" t="s">
        <v>1315</v>
      </c>
      <c r="E268" s="109">
        <v>1.76</v>
      </c>
      <c r="F268" s="27"/>
      <c r="G268" s="27">
        <v>1</v>
      </c>
      <c r="H268" s="44">
        <v>52.142857139999997</v>
      </c>
      <c r="I268" s="44">
        <f t="shared" si="7"/>
        <v>3.3753424659383753E-2</v>
      </c>
      <c r="K268" s="66" t="s">
        <v>2410</v>
      </c>
      <c r="L268" s="66" t="s">
        <v>2411</v>
      </c>
    </row>
    <row r="269" spans="2:12" x14ac:dyDescent="0.3">
      <c r="B269" s="27" t="s">
        <v>2356</v>
      </c>
      <c r="C269" s="27">
        <v>258</v>
      </c>
      <c r="D269" s="27" t="s">
        <v>2362</v>
      </c>
      <c r="E269" s="109">
        <v>1.9</v>
      </c>
      <c r="F269" s="27"/>
      <c r="G269" s="27">
        <v>1</v>
      </c>
      <c r="H269" s="44">
        <v>26.071428569999998</v>
      </c>
      <c r="I269" s="44">
        <f t="shared" si="7"/>
        <v>7.2876712332760371E-2</v>
      </c>
      <c r="K269" s="66" t="s">
        <v>2412</v>
      </c>
      <c r="L269" s="66" t="s">
        <v>1386</v>
      </c>
    </row>
    <row r="270" spans="2:12" x14ac:dyDescent="0.3">
      <c r="B270" s="27" t="s">
        <v>2356</v>
      </c>
      <c r="C270" s="27">
        <v>259</v>
      </c>
      <c r="D270" s="27" t="s">
        <v>157</v>
      </c>
      <c r="E270" s="109">
        <v>3.2</v>
      </c>
      <c r="F270" s="27"/>
      <c r="G270" s="27">
        <v>1</v>
      </c>
      <c r="H270" s="44">
        <v>26.071428569999998</v>
      </c>
      <c r="I270" s="44">
        <f t="shared" si="7"/>
        <v>0.12273972603412274</v>
      </c>
      <c r="K270" s="66" t="s">
        <v>1387</v>
      </c>
      <c r="L270" s="66" t="s">
        <v>2413</v>
      </c>
    </row>
    <row r="271" spans="2:12" x14ac:dyDescent="0.3">
      <c r="B271" s="27" t="s">
        <v>2356</v>
      </c>
      <c r="C271" s="27">
        <v>260</v>
      </c>
      <c r="D271" s="27" t="s">
        <v>156</v>
      </c>
      <c r="E271" s="109">
        <v>0.39</v>
      </c>
      <c r="F271" s="27"/>
      <c r="G271" s="27">
        <v>1</v>
      </c>
      <c r="H271" s="44">
        <v>13.03571429</v>
      </c>
      <c r="I271" s="44">
        <f t="shared" si="7"/>
        <v>2.9917808209342093E-2</v>
      </c>
      <c r="K271" s="66" t="s">
        <v>1985</v>
      </c>
      <c r="L271" s="66" t="s">
        <v>1412</v>
      </c>
    </row>
    <row r="272" spans="2:12" x14ac:dyDescent="0.3">
      <c r="B272" s="27" t="s">
        <v>2356</v>
      </c>
      <c r="C272" s="27">
        <v>261</v>
      </c>
      <c r="D272" s="27" t="s">
        <v>1317</v>
      </c>
      <c r="E272" s="109">
        <v>0.84</v>
      </c>
      <c r="F272" s="27"/>
      <c r="G272" s="27">
        <v>1</v>
      </c>
      <c r="H272" s="44">
        <v>52.142857139999997</v>
      </c>
      <c r="I272" s="44">
        <f t="shared" si="7"/>
        <v>1.6109589041978609E-2</v>
      </c>
      <c r="K272" s="66" t="s">
        <v>2414</v>
      </c>
      <c r="L272" s="66" t="s">
        <v>1391</v>
      </c>
    </row>
    <row r="273" spans="2:12" x14ac:dyDescent="0.3">
      <c r="B273" s="27" t="s">
        <v>2356</v>
      </c>
      <c r="C273" s="27">
        <v>262</v>
      </c>
      <c r="D273" s="27" t="s">
        <v>148</v>
      </c>
      <c r="E273" s="109">
        <v>1</v>
      </c>
      <c r="F273" s="27">
        <v>1</v>
      </c>
      <c r="G273" s="27">
        <v>1</v>
      </c>
      <c r="H273" s="44">
        <v>4.345238095</v>
      </c>
      <c r="I273" s="44">
        <f t="shared" si="7"/>
        <v>0.23013698631398011</v>
      </c>
      <c r="K273" s="66" t="s">
        <v>1392</v>
      </c>
      <c r="L273" s="66" t="s">
        <v>1393</v>
      </c>
    </row>
    <row r="274" spans="2:12" x14ac:dyDescent="0.3">
      <c r="B274" s="27" t="s">
        <v>2363</v>
      </c>
      <c r="C274" s="27">
        <v>263</v>
      </c>
      <c r="D274" s="27" t="s">
        <v>2364</v>
      </c>
      <c r="E274" s="109"/>
      <c r="F274" s="27">
        <v>25</v>
      </c>
      <c r="G274" s="27">
        <v>1</v>
      </c>
      <c r="H274" s="44">
        <v>1042.857143</v>
      </c>
      <c r="I274" s="44">
        <f t="shared" si="7"/>
        <v>0</v>
      </c>
      <c r="K274" s="66" t="s">
        <v>2415</v>
      </c>
      <c r="L274" s="66" t="s">
        <v>2416</v>
      </c>
    </row>
    <row r="275" spans="2:12" x14ac:dyDescent="0.3">
      <c r="B275" s="27" t="s">
        <v>2365</v>
      </c>
      <c r="C275" s="27">
        <v>264</v>
      </c>
      <c r="D275" s="27" t="s">
        <v>6919</v>
      </c>
      <c r="E275" s="109">
        <v>6.5</v>
      </c>
      <c r="F275" s="27">
        <v>1</v>
      </c>
      <c r="G275" s="27">
        <v>1</v>
      </c>
      <c r="H275" s="44">
        <v>521.42857140000001</v>
      </c>
      <c r="I275" s="44">
        <f t="shared" si="7"/>
        <v>1.2465753425340589E-2</v>
      </c>
      <c r="K275" s="66" t="s">
        <v>1224</v>
      </c>
      <c r="L275" s="66" t="s">
        <v>1823</v>
      </c>
    </row>
    <row r="276" spans="2:12" x14ac:dyDescent="0.3">
      <c r="B276" s="27" t="s">
        <v>2365</v>
      </c>
      <c r="C276" s="27">
        <v>265</v>
      </c>
      <c r="D276" s="27" t="s">
        <v>317</v>
      </c>
      <c r="E276" s="109">
        <v>23.99</v>
      </c>
      <c r="F276" s="27">
        <v>1</v>
      </c>
      <c r="G276" s="27">
        <v>1</v>
      </c>
      <c r="H276" s="44">
        <v>260.7142857</v>
      </c>
      <c r="I276" s="44">
        <f t="shared" si="7"/>
        <v>9.2016438361206376E-2</v>
      </c>
      <c r="K276" s="66" t="s">
        <v>2299</v>
      </c>
      <c r="L276" s="66" t="s">
        <v>2300</v>
      </c>
    </row>
    <row r="277" spans="2:12" x14ac:dyDescent="0.3">
      <c r="B277" s="27" t="s">
        <v>2365</v>
      </c>
      <c r="C277" s="27">
        <v>266</v>
      </c>
      <c r="D277" s="27" t="s">
        <v>2366</v>
      </c>
      <c r="E277" s="109"/>
      <c r="F277" s="27">
        <v>1</v>
      </c>
      <c r="G277" s="27">
        <v>1</v>
      </c>
      <c r="H277" s="44">
        <v>521.42857140000001</v>
      </c>
      <c r="I277" s="44">
        <f t="shared" si="7"/>
        <v>0</v>
      </c>
      <c r="K277" s="66" t="s">
        <v>2417</v>
      </c>
      <c r="L277" s="66" t="s">
        <v>2418</v>
      </c>
    </row>
    <row r="278" spans="2:12" x14ac:dyDescent="0.3">
      <c r="B278" s="27" t="s">
        <v>2365</v>
      </c>
      <c r="C278" s="27">
        <v>267</v>
      </c>
      <c r="D278" s="27" t="s">
        <v>160</v>
      </c>
      <c r="E278" s="109"/>
      <c r="F278" s="27">
        <v>1</v>
      </c>
      <c r="G278" s="27">
        <v>4</v>
      </c>
      <c r="H278" s="44">
        <v>260.7142857</v>
      </c>
      <c r="I278" s="44">
        <f t="shared" si="7"/>
        <v>0</v>
      </c>
      <c r="K278" s="66" t="s">
        <v>2419</v>
      </c>
      <c r="L278" s="66" t="s">
        <v>1401</v>
      </c>
    </row>
    <row r="279" spans="2:12" x14ac:dyDescent="0.3">
      <c r="B279" s="27" t="s">
        <v>2365</v>
      </c>
      <c r="C279" s="27">
        <v>268</v>
      </c>
      <c r="D279" s="27" t="s">
        <v>275</v>
      </c>
      <c r="E279" s="109"/>
      <c r="F279" s="27">
        <v>1</v>
      </c>
      <c r="G279" s="27">
        <v>4</v>
      </c>
      <c r="H279" s="44">
        <v>260.7142857</v>
      </c>
      <c r="I279" s="44">
        <f t="shared" si="7"/>
        <v>0</v>
      </c>
      <c r="K279" s="66" t="s">
        <v>2419</v>
      </c>
      <c r="L279" s="66" t="s">
        <v>1402</v>
      </c>
    </row>
    <row r="280" spans="2:12" x14ac:dyDescent="0.3">
      <c r="B280" s="27" t="s">
        <v>2365</v>
      </c>
      <c r="C280" s="27">
        <v>269</v>
      </c>
      <c r="D280" s="27" t="s">
        <v>161</v>
      </c>
      <c r="E280" s="109">
        <v>2</v>
      </c>
      <c r="F280" s="27">
        <v>1</v>
      </c>
      <c r="G280" s="27">
        <v>4</v>
      </c>
      <c r="H280" s="44">
        <v>260.7142857</v>
      </c>
      <c r="I280" s="44">
        <f t="shared" si="7"/>
        <v>3.0684931508530681E-2</v>
      </c>
      <c r="K280" s="66" t="s">
        <v>2419</v>
      </c>
      <c r="L280" s="66" t="s">
        <v>1403</v>
      </c>
    </row>
    <row r="281" spans="2:12" x14ac:dyDescent="0.3">
      <c r="B281" s="27" t="s">
        <v>2365</v>
      </c>
      <c r="C281" s="27">
        <v>270</v>
      </c>
      <c r="D281" s="27" t="s">
        <v>162</v>
      </c>
      <c r="E281" s="109"/>
      <c r="F281" s="27">
        <v>2</v>
      </c>
      <c r="G281" s="27">
        <v>2</v>
      </c>
      <c r="H281" s="44">
        <v>260.7142857</v>
      </c>
      <c r="I281" s="44">
        <f t="shared" si="7"/>
        <v>0</v>
      </c>
      <c r="K281" s="66" t="s">
        <v>2419</v>
      </c>
      <c r="L281" s="66" t="s">
        <v>2420</v>
      </c>
    </row>
    <row r="282" spans="2:12" x14ac:dyDescent="0.3">
      <c r="B282" s="27" t="s">
        <v>2365</v>
      </c>
      <c r="C282" s="27">
        <v>271</v>
      </c>
      <c r="D282" s="27" t="s">
        <v>1319</v>
      </c>
      <c r="E282" s="109">
        <v>7</v>
      </c>
      <c r="F282" s="27">
        <v>1</v>
      </c>
      <c r="G282" s="27">
        <v>1</v>
      </c>
      <c r="H282" s="44">
        <v>260.7142857</v>
      </c>
      <c r="I282" s="44">
        <f t="shared" si="7"/>
        <v>2.6849315069964345E-2</v>
      </c>
      <c r="K282" s="66" t="s">
        <v>1405</v>
      </c>
      <c r="L282" s="66" t="s">
        <v>2421</v>
      </c>
    </row>
    <row r="283" spans="2:12" x14ac:dyDescent="0.3">
      <c r="B283" s="27" t="s">
        <v>2365</v>
      </c>
      <c r="C283" s="27">
        <v>272</v>
      </c>
      <c r="D283" s="27" t="s">
        <v>1320</v>
      </c>
      <c r="E283" s="109">
        <v>7</v>
      </c>
      <c r="F283" s="27"/>
      <c r="G283" s="27">
        <v>1</v>
      </c>
      <c r="H283" s="44">
        <v>52.142857139999997</v>
      </c>
      <c r="I283" s="44">
        <f t="shared" si="7"/>
        <v>0.13424657534982173</v>
      </c>
      <c r="K283" s="66" t="s">
        <v>1407</v>
      </c>
      <c r="L283" s="66" t="s">
        <v>2422</v>
      </c>
    </row>
    <row r="284" spans="2:12" x14ac:dyDescent="0.3">
      <c r="B284" s="27" t="s">
        <v>2365</v>
      </c>
      <c r="C284" s="27">
        <v>273</v>
      </c>
      <c r="D284" s="27" t="s">
        <v>276</v>
      </c>
      <c r="E284" s="109"/>
      <c r="F284" s="27">
        <v>1</v>
      </c>
      <c r="G284" s="27">
        <v>1</v>
      </c>
      <c r="H284" s="44">
        <v>521.42857140000001</v>
      </c>
      <c r="I284" s="44">
        <f t="shared" si="7"/>
        <v>0</v>
      </c>
      <c r="K284" s="66" t="s">
        <v>2423</v>
      </c>
      <c r="L284" s="66" t="s">
        <v>1410</v>
      </c>
    </row>
    <row r="285" spans="2:12" x14ac:dyDescent="0.3">
      <c r="B285" s="27" t="s">
        <v>2365</v>
      </c>
      <c r="C285" s="27">
        <v>274</v>
      </c>
      <c r="D285" s="27" t="s">
        <v>156</v>
      </c>
      <c r="E285" s="109">
        <v>0.39</v>
      </c>
      <c r="F285" s="27">
        <v>1</v>
      </c>
      <c r="G285" s="66">
        <v>1</v>
      </c>
      <c r="H285" s="44">
        <v>4.345238095</v>
      </c>
      <c r="I285" s="44">
        <f t="shared" si="7"/>
        <v>8.9753424662452244E-2</v>
      </c>
      <c r="K285" s="66" t="s">
        <v>2426</v>
      </c>
      <c r="L285" s="66" t="s">
        <v>1412</v>
      </c>
    </row>
    <row r="286" spans="2:12" x14ac:dyDescent="0.3">
      <c r="B286" s="27" t="s">
        <v>2365</v>
      </c>
      <c r="C286" s="27">
        <v>275</v>
      </c>
      <c r="D286" s="27" t="s">
        <v>134</v>
      </c>
      <c r="E286" s="109"/>
      <c r="F286" s="27">
        <v>1</v>
      </c>
      <c r="G286" s="66">
        <v>1</v>
      </c>
      <c r="H286" s="44">
        <v>260.7142857</v>
      </c>
      <c r="I286" s="44">
        <f t="shared" si="7"/>
        <v>0</v>
      </c>
      <c r="K286" s="66" t="s">
        <v>2427</v>
      </c>
      <c r="L286" s="66" t="s">
        <v>2428</v>
      </c>
    </row>
    <row r="287" spans="2:12" x14ac:dyDescent="0.3">
      <c r="B287" s="27" t="s">
        <v>2365</v>
      </c>
      <c r="C287" s="27">
        <v>276</v>
      </c>
      <c r="D287" s="27" t="s">
        <v>165</v>
      </c>
      <c r="E287" s="109">
        <v>8</v>
      </c>
      <c r="F287" s="27">
        <v>1</v>
      </c>
      <c r="G287" s="66">
        <v>1</v>
      </c>
      <c r="H287" s="44">
        <v>26.071428569999998</v>
      </c>
      <c r="I287" s="44">
        <f t="shared" si="7"/>
        <v>0.30684931508530683</v>
      </c>
      <c r="K287" s="66" t="s">
        <v>2429</v>
      </c>
      <c r="L287" s="66" t="s">
        <v>2430</v>
      </c>
    </row>
    <row r="288" spans="2:12" x14ac:dyDescent="0.3">
      <c r="B288" s="27" t="s">
        <v>2424</v>
      </c>
      <c r="C288" s="27">
        <v>277</v>
      </c>
      <c r="D288" s="27" t="s">
        <v>6905</v>
      </c>
      <c r="E288" s="109">
        <v>5</v>
      </c>
      <c r="F288" s="27">
        <v>1</v>
      </c>
      <c r="G288" s="66">
        <v>1</v>
      </c>
      <c r="H288" s="44">
        <v>521.42857140000001</v>
      </c>
      <c r="I288" s="44">
        <f t="shared" si="7"/>
        <v>9.5890410964158384E-3</v>
      </c>
      <c r="K288" s="66" t="s">
        <v>2275</v>
      </c>
      <c r="L288" s="66" t="s">
        <v>1194</v>
      </c>
    </row>
    <row r="289" spans="2:12" x14ac:dyDescent="0.3">
      <c r="B289" s="27" t="s">
        <v>2424</v>
      </c>
      <c r="C289" s="27">
        <v>278</v>
      </c>
      <c r="D289" s="27" t="s">
        <v>6919</v>
      </c>
      <c r="E289" s="109">
        <v>6.5</v>
      </c>
      <c r="F289" s="27">
        <v>1</v>
      </c>
      <c r="G289" s="66">
        <v>3</v>
      </c>
      <c r="H289" s="44">
        <v>521.42857140000001</v>
      </c>
      <c r="I289" s="44">
        <f t="shared" si="7"/>
        <v>3.739726027602177E-2</v>
      </c>
      <c r="K289" s="66" t="s">
        <v>1224</v>
      </c>
      <c r="L289" s="66" t="s">
        <v>2431</v>
      </c>
    </row>
    <row r="290" spans="2:12" x14ac:dyDescent="0.3">
      <c r="B290" s="27" t="s">
        <v>2424</v>
      </c>
      <c r="C290" s="27">
        <v>279</v>
      </c>
      <c r="D290" s="27" t="s">
        <v>6931</v>
      </c>
      <c r="E290" s="109"/>
      <c r="F290" s="27"/>
      <c r="G290" s="66">
        <v>1</v>
      </c>
      <c r="H290" s="44">
        <v>521.42857140000001</v>
      </c>
      <c r="I290" s="44">
        <f t="shared" si="7"/>
        <v>0</v>
      </c>
      <c r="K290" s="66" t="s">
        <v>2281</v>
      </c>
      <c r="L290" s="66" t="s">
        <v>1417</v>
      </c>
    </row>
    <row r="291" spans="2:12" x14ac:dyDescent="0.3">
      <c r="B291" s="27" t="s">
        <v>2424</v>
      </c>
      <c r="C291" s="27">
        <v>280</v>
      </c>
      <c r="D291" s="27" t="s">
        <v>6932</v>
      </c>
      <c r="E291" s="109">
        <v>15</v>
      </c>
      <c r="F291" s="27"/>
      <c r="G291" s="66">
        <v>1</v>
      </c>
      <c r="H291" s="44">
        <v>1042.857143</v>
      </c>
      <c r="I291" s="44">
        <f t="shared" si="7"/>
        <v>1.4383561641865265E-2</v>
      </c>
      <c r="K291" s="66" t="s">
        <v>2282</v>
      </c>
      <c r="L291" s="66" t="s">
        <v>2283</v>
      </c>
    </row>
    <row r="292" spans="2:12" x14ac:dyDescent="0.3">
      <c r="B292" s="27" t="s">
        <v>2424</v>
      </c>
      <c r="C292" s="27">
        <v>281</v>
      </c>
      <c r="D292" s="27" t="s">
        <v>6934</v>
      </c>
      <c r="E292" s="109">
        <v>3.49</v>
      </c>
      <c r="F292" s="27">
        <v>25</v>
      </c>
      <c r="G292" s="66">
        <v>1</v>
      </c>
      <c r="H292" s="44">
        <v>1042.857143</v>
      </c>
      <c r="I292" s="44">
        <f t="shared" si="7"/>
        <v>3.3465753420073188E-3</v>
      </c>
      <c r="K292" s="66" t="s">
        <v>2432</v>
      </c>
      <c r="L292" s="66" t="s">
        <v>1933</v>
      </c>
    </row>
    <row r="293" spans="2:12" x14ac:dyDescent="0.3">
      <c r="B293" s="27" t="s">
        <v>2424</v>
      </c>
      <c r="C293" s="27">
        <v>282</v>
      </c>
      <c r="D293" s="27" t="s">
        <v>1190</v>
      </c>
      <c r="E293" s="109"/>
      <c r="F293" s="27"/>
      <c r="G293" s="66">
        <v>2</v>
      </c>
      <c r="H293" s="44">
        <v>521.42857140000001</v>
      </c>
      <c r="I293" s="44">
        <f t="shared" si="7"/>
        <v>0</v>
      </c>
      <c r="K293" s="66" t="s">
        <v>2295</v>
      </c>
      <c r="L293" s="66" t="s">
        <v>1208</v>
      </c>
    </row>
    <row r="294" spans="2:12" x14ac:dyDescent="0.3">
      <c r="B294" s="27" t="s">
        <v>2424</v>
      </c>
      <c r="C294" s="27">
        <v>283</v>
      </c>
      <c r="D294" s="27" t="s">
        <v>6933</v>
      </c>
      <c r="E294" s="109">
        <v>3</v>
      </c>
      <c r="F294" s="27"/>
      <c r="G294" s="66">
        <v>1</v>
      </c>
      <c r="H294" s="44">
        <v>521.42857140000001</v>
      </c>
      <c r="I294" s="44">
        <f t="shared" si="7"/>
        <v>5.7534246578495023E-3</v>
      </c>
      <c r="K294" s="66" t="s">
        <v>1209</v>
      </c>
      <c r="L294" s="66" t="s">
        <v>1210</v>
      </c>
    </row>
    <row r="295" spans="2:12" x14ac:dyDescent="0.3">
      <c r="B295" s="27" t="s">
        <v>2424</v>
      </c>
      <c r="C295" s="27">
        <v>284</v>
      </c>
      <c r="D295" s="27" t="s">
        <v>166</v>
      </c>
      <c r="E295" s="109">
        <v>189.99</v>
      </c>
      <c r="F295" s="27"/>
      <c r="G295" s="66">
        <v>1</v>
      </c>
      <c r="H295" s="44">
        <v>417.14285710000001</v>
      </c>
      <c r="I295" s="44">
        <f t="shared" si="7"/>
        <v>0.45545547949884818</v>
      </c>
      <c r="K295" s="66" t="s">
        <v>2433</v>
      </c>
      <c r="L295" s="66" t="s">
        <v>2434</v>
      </c>
    </row>
    <row r="296" spans="2:12" x14ac:dyDescent="0.3">
      <c r="B296" s="27" t="s">
        <v>2424</v>
      </c>
      <c r="C296" s="27">
        <v>285</v>
      </c>
      <c r="D296" s="27" t="s">
        <v>167</v>
      </c>
      <c r="E296" s="109">
        <v>300</v>
      </c>
      <c r="F296" s="27"/>
      <c r="G296" s="66">
        <v>1</v>
      </c>
      <c r="H296" s="44">
        <v>417.14285710000001</v>
      </c>
      <c r="I296" s="44">
        <f t="shared" si="7"/>
        <v>0.71917808226566893</v>
      </c>
      <c r="K296" s="66" t="s">
        <v>2435</v>
      </c>
      <c r="L296" s="66" t="s">
        <v>1424</v>
      </c>
    </row>
    <row r="297" spans="2:12" x14ac:dyDescent="0.3">
      <c r="B297" s="27" t="s">
        <v>2424</v>
      </c>
      <c r="C297" s="27">
        <v>286</v>
      </c>
      <c r="D297" s="27" t="s">
        <v>168</v>
      </c>
      <c r="E297" s="109">
        <v>250.4</v>
      </c>
      <c r="F297" s="27"/>
      <c r="G297" s="66">
        <v>2</v>
      </c>
      <c r="H297" s="44">
        <v>521.42857140000001</v>
      </c>
      <c r="I297" s="44">
        <f t="shared" si="7"/>
        <v>0.96043835621701035</v>
      </c>
      <c r="K297" s="66" t="s">
        <v>2436</v>
      </c>
      <c r="L297" s="66" t="s">
        <v>2437</v>
      </c>
    </row>
    <row r="298" spans="2:12" x14ac:dyDescent="0.3">
      <c r="B298" s="27" t="s">
        <v>2424</v>
      </c>
      <c r="C298" s="27">
        <v>287</v>
      </c>
      <c r="D298" s="27" t="s">
        <v>169</v>
      </c>
      <c r="E298" s="109"/>
      <c r="F298" s="27"/>
      <c r="G298" s="66">
        <v>2</v>
      </c>
      <c r="H298" s="44">
        <v>782.14285710000001</v>
      </c>
      <c r="I298" s="44">
        <f t="shared" si="7"/>
        <v>0</v>
      </c>
      <c r="J298" s="57"/>
      <c r="K298" s="132" t="s">
        <v>2438</v>
      </c>
      <c r="L298" s="66" t="s">
        <v>1428</v>
      </c>
    </row>
    <row r="299" spans="2:12" x14ac:dyDescent="0.3">
      <c r="B299" s="73" t="s">
        <v>2424</v>
      </c>
      <c r="C299" s="27">
        <v>288</v>
      </c>
      <c r="D299" s="27" t="s">
        <v>170</v>
      </c>
      <c r="E299" s="109"/>
      <c r="F299" s="27"/>
      <c r="G299" s="66">
        <v>2</v>
      </c>
      <c r="H299" s="44">
        <v>782.14285710000001</v>
      </c>
      <c r="I299" s="44">
        <f t="shared" si="7"/>
        <v>0</v>
      </c>
      <c r="K299" s="66" t="s">
        <v>2439</v>
      </c>
      <c r="L299" s="66" t="s">
        <v>1430</v>
      </c>
    </row>
    <row r="300" spans="2:12" x14ac:dyDescent="0.3">
      <c r="B300" s="27" t="s">
        <v>2424</v>
      </c>
      <c r="C300" s="27">
        <v>289</v>
      </c>
      <c r="D300" s="27" t="s">
        <v>101</v>
      </c>
      <c r="E300" s="109">
        <v>15</v>
      </c>
      <c r="F300" s="27">
        <v>1</v>
      </c>
      <c r="G300" s="66">
        <v>2</v>
      </c>
      <c r="H300" s="44">
        <v>521.42857140000001</v>
      </c>
      <c r="I300" s="44">
        <f t="shared" ref="I300:I311" si="8">(E300*G300)/H300</f>
        <v>5.7534246578495027E-2</v>
      </c>
      <c r="K300" s="66" t="s">
        <v>2440</v>
      </c>
      <c r="L300" s="66" t="s">
        <v>1432</v>
      </c>
    </row>
    <row r="301" spans="2:12" x14ac:dyDescent="0.3">
      <c r="B301" s="27" t="s">
        <v>2424</v>
      </c>
      <c r="C301" s="27">
        <v>290</v>
      </c>
      <c r="D301" s="27" t="s">
        <v>520</v>
      </c>
      <c r="E301" s="109"/>
      <c r="F301" s="27"/>
      <c r="G301" s="66">
        <v>1</v>
      </c>
      <c r="H301" s="44">
        <v>260.7142857</v>
      </c>
      <c r="I301" s="44">
        <f t="shared" si="8"/>
        <v>0</v>
      </c>
      <c r="K301" s="66" t="s">
        <v>2441</v>
      </c>
      <c r="L301" s="66" t="s">
        <v>1434</v>
      </c>
    </row>
    <row r="302" spans="2:12" x14ac:dyDescent="0.3">
      <c r="B302" s="27" t="s">
        <v>2424</v>
      </c>
      <c r="C302" s="27">
        <v>291</v>
      </c>
      <c r="D302" s="27" t="s">
        <v>2425</v>
      </c>
      <c r="E302" s="109"/>
      <c r="F302" s="27"/>
      <c r="H302" s="44">
        <v>260.7142857</v>
      </c>
      <c r="I302" s="44">
        <f t="shared" si="8"/>
        <v>0</v>
      </c>
      <c r="K302" s="66" t="s">
        <v>2442</v>
      </c>
      <c r="L302" s="66" t="s">
        <v>2443</v>
      </c>
    </row>
    <row r="303" spans="2:12" x14ac:dyDescent="0.3">
      <c r="B303" s="27" t="s">
        <v>2424</v>
      </c>
      <c r="C303" s="27">
        <v>292</v>
      </c>
      <c r="D303" s="27" t="s">
        <v>172</v>
      </c>
      <c r="E303" s="109"/>
      <c r="F303" s="27">
        <v>2</v>
      </c>
      <c r="G303" s="66">
        <v>2</v>
      </c>
      <c r="H303" s="44">
        <v>104.2857143</v>
      </c>
      <c r="I303" s="44">
        <f t="shared" si="8"/>
        <v>0</v>
      </c>
      <c r="K303" s="66" t="s">
        <v>2444</v>
      </c>
      <c r="L303" s="66" t="s">
        <v>1438</v>
      </c>
    </row>
    <row r="304" spans="2:12" x14ac:dyDescent="0.3">
      <c r="B304" s="27" t="s">
        <v>2424</v>
      </c>
      <c r="C304" s="27">
        <v>293</v>
      </c>
      <c r="D304" s="27" t="s">
        <v>1413</v>
      </c>
      <c r="E304" s="109"/>
      <c r="F304" s="27">
        <v>1</v>
      </c>
      <c r="G304" s="66">
        <v>1</v>
      </c>
      <c r="H304" s="44">
        <v>104.2857143</v>
      </c>
      <c r="I304" s="44">
        <f t="shared" si="8"/>
        <v>0</v>
      </c>
      <c r="K304" s="66" t="s">
        <v>1439</v>
      </c>
      <c r="L304" s="66" t="s">
        <v>2445</v>
      </c>
    </row>
    <row r="305" spans="2:12" x14ac:dyDescent="0.3">
      <c r="B305" s="27" t="s">
        <v>2424</v>
      </c>
      <c r="C305" s="27">
        <v>294</v>
      </c>
      <c r="D305" s="27" t="s">
        <v>174</v>
      </c>
      <c r="E305" s="109"/>
      <c r="F305" s="27">
        <v>1</v>
      </c>
      <c r="G305" s="66">
        <v>2</v>
      </c>
      <c r="H305" s="44">
        <v>260.7142857</v>
      </c>
      <c r="I305" s="44">
        <f t="shared" si="8"/>
        <v>0</v>
      </c>
      <c r="K305" s="66" t="s">
        <v>2446</v>
      </c>
      <c r="L305" s="66" t="s">
        <v>2447</v>
      </c>
    </row>
    <row r="306" spans="2:12" x14ac:dyDescent="0.3">
      <c r="B306" s="27" t="s">
        <v>2424</v>
      </c>
      <c r="C306" s="27">
        <v>295</v>
      </c>
      <c r="D306" s="27" t="s">
        <v>175</v>
      </c>
      <c r="E306" s="109"/>
      <c r="F306" s="27">
        <v>1</v>
      </c>
      <c r="G306" s="66">
        <v>2</v>
      </c>
      <c r="H306" s="44">
        <v>260.7142857</v>
      </c>
      <c r="I306" s="44">
        <f t="shared" si="8"/>
        <v>0</v>
      </c>
      <c r="K306" s="66" t="s">
        <v>2448</v>
      </c>
      <c r="L306" s="66" t="s">
        <v>2449</v>
      </c>
    </row>
    <row r="307" spans="2:12" x14ac:dyDescent="0.3">
      <c r="B307" s="27" t="s">
        <v>2424</v>
      </c>
      <c r="C307" s="27">
        <v>296</v>
      </c>
      <c r="D307" s="27" t="s">
        <v>176</v>
      </c>
      <c r="E307" s="109"/>
      <c r="F307" s="27">
        <v>2</v>
      </c>
      <c r="G307" s="66">
        <v>2</v>
      </c>
      <c r="H307" s="44">
        <v>260.7142857</v>
      </c>
      <c r="I307" s="44">
        <f t="shared" si="8"/>
        <v>0</v>
      </c>
      <c r="K307" s="66" t="s">
        <v>2450</v>
      </c>
      <c r="L307" s="66" t="s">
        <v>2451</v>
      </c>
    </row>
    <row r="308" spans="2:12" x14ac:dyDescent="0.3">
      <c r="B308" s="27"/>
      <c r="C308" s="27">
        <v>297</v>
      </c>
      <c r="D308" s="27" t="s">
        <v>179</v>
      </c>
      <c r="E308" s="109"/>
      <c r="F308" s="27"/>
      <c r="G308" s="27">
        <v>2</v>
      </c>
      <c r="H308" s="44">
        <v>52.142857139999997</v>
      </c>
      <c r="I308" s="44">
        <f t="shared" si="8"/>
        <v>0</v>
      </c>
      <c r="K308" s="66" t="s">
        <v>2452</v>
      </c>
    </row>
    <row r="309" spans="2:12" x14ac:dyDescent="0.3">
      <c r="B309" s="27"/>
      <c r="C309" s="27">
        <v>298</v>
      </c>
      <c r="D309" s="27" t="s">
        <v>1446</v>
      </c>
      <c r="E309" s="109">
        <v>0</v>
      </c>
      <c r="F309" s="27"/>
      <c r="G309" s="27"/>
      <c r="H309" s="44"/>
      <c r="I309" s="44" t="e">
        <f t="shared" si="8"/>
        <v>#DIV/0!</v>
      </c>
      <c r="K309" s="66" t="s">
        <v>1949</v>
      </c>
      <c r="L309" s="66" t="s">
        <v>1451</v>
      </c>
    </row>
    <row r="310" spans="2:12" x14ac:dyDescent="0.3">
      <c r="B310" s="27"/>
      <c r="C310" s="27">
        <v>299</v>
      </c>
      <c r="D310" s="27" t="s">
        <v>180</v>
      </c>
      <c r="E310" s="109">
        <v>25.5</v>
      </c>
      <c r="F310" s="27">
        <v>1</v>
      </c>
      <c r="G310" s="27">
        <v>2</v>
      </c>
      <c r="H310" s="44">
        <v>4.3499999999999996</v>
      </c>
      <c r="I310" s="44">
        <f t="shared" si="8"/>
        <v>11.724137931034484</v>
      </c>
      <c r="K310" s="66" t="s">
        <v>2453</v>
      </c>
      <c r="L310" s="66" t="s">
        <v>1453</v>
      </c>
    </row>
    <row r="311" spans="2:12" x14ac:dyDescent="0.3">
      <c r="B311" s="27"/>
      <c r="C311" s="27">
        <v>300</v>
      </c>
      <c r="D311" s="27" t="s">
        <v>337</v>
      </c>
      <c r="E311" s="109">
        <v>25.4</v>
      </c>
      <c r="F311" s="27">
        <v>1</v>
      </c>
      <c r="G311" s="27">
        <v>1</v>
      </c>
      <c r="H311" s="44">
        <v>4.3499999999999996</v>
      </c>
      <c r="I311" s="44">
        <f t="shared" si="8"/>
        <v>5.8390804597701154</v>
      </c>
      <c r="K311" s="66" t="s">
        <v>2454</v>
      </c>
      <c r="L311" s="66" t="s">
        <v>2455</v>
      </c>
    </row>
    <row r="312" spans="2:12" x14ac:dyDescent="0.3">
      <c r="B312" s="27"/>
      <c r="C312" s="27"/>
      <c r="D312" s="27"/>
      <c r="E312" s="109"/>
      <c r="F312" s="27"/>
      <c r="G312" s="27"/>
      <c r="H312" s="44"/>
      <c r="I312" s="44"/>
    </row>
    <row r="313" spans="2:12" x14ac:dyDescent="0.3">
      <c r="B313" s="40" t="s">
        <v>246</v>
      </c>
      <c r="C313" s="27"/>
      <c r="D313" s="27"/>
      <c r="E313" s="109"/>
      <c r="F313" s="27"/>
      <c r="G313" s="27"/>
      <c r="H313" s="44"/>
      <c r="I313" s="44"/>
    </row>
    <row r="314" spans="2:12" x14ac:dyDescent="0.3">
      <c r="B314" s="27"/>
      <c r="C314" s="27">
        <v>301</v>
      </c>
      <c r="D314" s="27" t="s">
        <v>2456</v>
      </c>
      <c r="E314" s="109">
        <v>20</v>
      </c>
      <c r="F314" s="27"/>
      <c r="G314" s="27">
        <v>1</v>
      </c>
      <c r="H314" s="44">
        <v>4.3499999999999996</v>
      </c>
      <c r="I314" s="44">
        <f t="shared" ref="I314:I372" si="9">(E314*G314)/H314</f>
        <v>4.597701149425288</v>
      </c>
      <c r="K314" s="66" t="s">
        <v>1490</v>
      </c>
    </row>
    <row r="315" spans="2:12" x14ac:dyDescent="0.3">
      <c r="B315" s="27"/>
      <c r="C315" s="27">
        <v>302</v>
      </c>
      <c r="D315" s="27" t="s">
        <v>1953</v>
      </c>
      <c r="E315" s="109">
        <v>40</v>
      </c>
      <c r="F315" s="27"/>
      <c r="G315" s="27">
        <v>1</v>
      </c>
      <c r="H315" s="44">
        <v>8</v>
      </c>
      <c r="I315" s="44">
        <f t="shared" si="9"/>
        <v>5</v>
      </c>
      <c r="K315" s="66" t="s">
        <v>2472</v>
      </c>
    </row>
    <row r="316" spans="2:12" x14ac:dyDescent="0.3">
      <c r="B316" s="27"/>
      <c r="C316" s="27">
        <v>303</v>
      </c>
      <c r="D316" s="27" t="s">
        <v>347</v>
      </c>
      <c r="E316" s="109">
        <v>6.49</v>
      </c>
      <c r="F316" s="27"/>
      <c r="G316" s="27">
        <v>1</v>
      </c>
      <c r="H316" s="44">
        <v>4</v>
      </c>
      <c r="I316" s="44">
        <f t="shared" si="9"/>
        <v>1.6225000000000001</v>
      </c>
      <c r="K316" s="66" t="s">
        <v>2473</v>
      </c>
      <c r="L316" s="66" t="s">
        <v>1974</v>
      </c>
    </row>
    <row r="317" spans="2:12" x14ac:dyDescent="0.3">
      <c r="B317" s="27"/>
      <c r="C317" s="27">
        <v>304</v>
      </c>
      <c r="D317" s="27" t="s">
        <v>2457</v>
      </c>
      <c r="E317" s="109">
        <v>4.3899999999999997</v>
      </c>
      <c r="F317" s="27"/>
      <c r="G317" s="27">
        <v>1</v>
      </c>
      <c r="H317" s="44">
        <v>4.3499999999999996</v>
      </c>
      <c r="I317" s="44">
        <f t="shared" si="9"/>
        <v>1.0091954022988505</v>
      </c>
      <c r="K317" s="66" t="s">
        <v>2474</v>
      </c>
      <c r="L317" s="66" t="s">
        <v>1518</v>
      </c>
    </row>
    <row r="318" spans="2:12" x14ac:dyDescent="0.3">
      <c r="B318" s="27"/>
      <c r="C318" s="27">
        <v>305</v>
      </c>
      <c r="D318" s="27" t="s">
        <v>2458</v>
      </c>
      <c r="E318" s="109">
        <v>3</v>
      </c>
      <c r="F318" s="27"/>
      <c r="G318" s="27">
        <v>1</v>
      </c>
      <c r="H318" s="44">
        <v>4.3499999999999996</v>
      </c>
      <c r="I318" s="44">
        <f t="shared" si="9"/>
        <v>0.68965517241379315</v>
      </c>
      <c r="K318" s="66" t="s">
        <v>2475</v>
      </c>
      <c r="L318" s="66" t="s">
        <v>2476</v>
      </c>
    </row>
    <row r="319" spans="2:12" x14ac:dyDescent="0.3">
      <c r="B319" s="27"/>
      <c r="C319" s="27">
        <v>306</v>
      </c>
      <c r="D319" s="27" t="s">
        <v>247</v>
      </c>
      <c r="E319" s="109">
        <v>12.99</v>
      </c>
      <c r="F319" s="27"/>
      <c r="G319" s="27">
        <v>1</v>
      </c>
      <c r="H319" s="44">
        <v>260.70999999999998</v>
      </c>
      <c r="I319" s="44">
        <f t="shared" si="9"/>
        <v>4.9825476583176716E-2</v>
      </c>
      <c r="K319" s="66" t="s">
        <v>1975</v>
      </c>
      <c r="L319" s="66" t="s">
        <v>1976</v>
      </c>
    </row>
    <row r="320" spans="2:12" x14ac:dyDescent="0.3">
      <c r="B320" s="27"/>
      <c r="C320" s="27">
        <v>307</v>
      </c>
      <c r="D320" s="27" t="s">
        <v>189</v>
      </c>
      <c r="E320" s="109">
        <v>3</v>
      </c>
      <c r="F320" s="27">
        <v>24</v>
      </c>
      <c r="G320" s="27">
        <v>1</v>
      </c>
      <c r="H320" s="44">
        <v>6</v>
      </c>
      <c r="I320" s="44">
        <f t="shared" si="9"/>
        <v>0.5</v>
      </c>
      <c r="K320" s="66" t="s">
        <v>1977</v>
      </c>
      <c r="L320" s="66" t="s">
        <v>2477</v>
      </c>
    </row>
    <row r="321" spans="2:12" x14ac:dyDescent="0.3">
      <c r="B321" s="27"/>
      <c r="C321" s="27">
        <v>308</v>
      </c>
      <c r="D321" s="27" t="s">
        <v>1955</v>
      </c>
      <c r="E321" s="109">
        <v>1</v>
      </c>
      <c r="F321" s="27"/>
      <c r="G321" s="27">
        <v>1</v>
      </c>
      <c r="H321" s="44">
        <v>2</v>
      </c>
      <c r="I321" s="44">
        <f t="shared" si="9"/>
        <v>0.5</v>
      </c>
      <c r="K321" s="66" t="s">
        <v>1978</v>
      </c>
      <c r="L321" s="66" t="s">
        <v>1979</v>
      </c>
    </row>
    <row r="322" spans="2:12" x14ac:dyDescent="0.3">
      <c r="B322" s="27"/>
      <c r="C322" s="27">
        <v>309</v>
      </c>
      <c r="D322" s="27" t="s">
        <v>2459</v>
      </c>
      <c r="E322" s="109">
        <v>0.9</v>
      </c>
      <c r="F322" s="27"/>
      <c r="G322" s="27">
        <v>1</v>
      </c>
      <c r="H322" s="44">
        <v>2</v>
      </c>
      <c r="I322" s="44">
        <f t="shared" si="9"/>
        <v>0.45</v>
      </c>
      <c r="K322" s="66" t="s">
        <v>1978</v>
      </c>
      <c r="L322" s="66" t="s">
        <v>2478</v>
      </c>
    </row>
    <row r="323" spans="2:12" x14ac:dyDescent="0.3">
      <c r="B323" s="27"/>
      <c r="C323" s="27">
        <v>310</v>
      </c>
      <c r="D323" s="27" t="s">
        <v>1956</v>
      </c>
      <c r="E323" s="109">
        <v>3</v>
      </c>
      <c r="F323" s="27"/>
      <c r="G323" s="27">
        <v>1</v>
      </c>
      <c r="H323" s="44">
        <v>2</v>
      </c>
      <c r="I323" s="44">
        <f t="shared" si="9"/>
        <v>1.5</v>
      </c>
      <c r="K323" s="66" t="s">
        <v>1980</v>
      </c>
      <c r="L323" s="66" t="s">
        <v>2479</v>
      </c>
    </row>
    <row r="324" spans="2:12" x14ac:dyDescent="0.3">
      <c r="B324" s="27"/>
      <c r="C324" s="27">
        <v>311</v>
      </c>
      <c r="D324" s="27" t="s">
        <v>1957</v>
      </c>
      <c r="E324" s="109">
        <v>4.3</v>
      </c>
      <c r="F324" s="27"/>
      <c r="G324" s="27">
        <v>1</v>
      </c>
      <c r="H324" s="44">
        <v>2</v>
      </c>
      <c r="I324" s="44">
        <f t="shared" si="9"/>
        <v>2.15</v>
      </c>
      <c r="K324" s="66" t="s">
        <v>1980</v>
      </c>
      <c r="L324" s="66" t="s">
        <v>1982</v>
      </c>
    </row>
    <row r="325" spans="2:12" x14ac:dyDescent="0.3">
      <c r="B325" s="27"/>
      <c r="C325" s="27">
        <v>312</v>
      </c>
      <c r="D325" s="27" t="s">
        <v>2460</v>
      </c>
      <c r="E325" s="109">
        <v>1</v>
      </c>
      <c r="F325" s="27"/>
      <c r="G325" s="27">
        <v>1</v>
      </c>
      <c r="H325" s="44">
        <v>2</v>
      </c>
      <c r="I325" s="44">
        <f t="shared" si="9"/>
        <v>0.5</v>
      </c>
      <c r="K325" s="66" t="s">
        <v>1980</v>
      </c>
      <c r="L325" s="66" t="s">
        <v>1508</v>
      </c>
    </row>
    <row r="326" spans="2:12" x14ac:dyDescent="0.3">
      <c r="B326" s="27"/>
      <c r="C326" s="27">
        <v>313</v>
      </c>
      <c r="D326" s="27" t="s">
        <v>2461</v>
      </c>
      <c r="E326" s="109">
        <v>0.84</v>
      </c>
      <c r="F326" s="27"/>
      <c r="G326" s="27">
        <v>1</v>
      </c>
      <c r="H326" s="44">
        <v>4.3499999999999996</v>
      </c>
      <c r="I326" s="44">
        <f t="shared" si="9"/>
        <v>0.19310344827586207</v>
      </c>
      <c r="K326" s="66" t="s">
        <v>2480</v>
      </c>
      <c r="L326" s="66" t="s">
        <v>2481</v>
      </c>
    </row>
    <row r="327" spans="2:12" x14ac:dyDescent="0.3">
      <c r="B327" s="27"/>
      <c r="C327" s="27">
        <v>314</v>
      </c>
      <c r="D327" s="27" t="s">
        <v>1958</v>
      </c>
      <c r="E327" s="109">
        <v>1.5</v>
      </c>
      <c r="F327" s="27"/>
      <c r="G327" s="27">
        <v>1</v>
      </c>
      <c r="H327" s="44">
        <v>4.3499999999999996</v>
      </c>
      <c r="I327" s="44">
        <f t="shared" si="9"/>
        <v>0.34482758620689657</v>
      </c>
      <c r="K327" s="66" t="s">
        <v>1983</v>
      </c>
      <c r="L327" s="66" t="s">
        <v>1984</v>
      </c>
    </row>
    <row r="328" spans="2:12" x14ac:dyDescent="0.3">
      <c r="B328" s="27"/>
      <c r="C328" s="27">
        <v>315</v>
      </c>
      <c r="D328" s="27" t="s">
        <v>1959</v>
      </c>
      <c r="E328" s="109">
        <v>2</v>
      </c>
      <c r="F328" s="27"/>
      <c r="G328" s="27">
        <v>1</v>
      </c>
      <c r="H328" s="44">
        <v>4.3499999999999996</v>
      </c>
      <c r="I328" s="44">
        <f t="shared" si="9"/>
        <v>0.45977011494252878</v>
      </c>
      <c r="K328" s="66" t="s">
        <v>1983</v>
      </c>
      <c r="L328" s="66" t="s">
        <v>1504</v>
      </c>
    </row>
    <row r="329" spans="2:12" x14ac:dyDescent="0.3">
      <c r="B329" s="27"/>
      <c r="C329" s="27">
        <v>316</v>
      </c>
      <c r="D329" s="27" t="s">
        <v>2462</v>
      </c>
      <c r="E329" s="109">
        <v>2</v>
      </c>
      <c r="F329" s="27"/>
      <c r="G329" s="27">
        <v>1</v>
      </c>
      <c r="H329" s="44">
        <v>4.3499999999999996</v>
      </c>
      <c r="I329" s="44">
        <f t="shared" si="9"/>
        <v>0.45977011494252878</v>
      </c>
      <c r="K329" s="66" t="s">
        <v>1983</v>
      </c>
      <c r="L329" s="66" t="s">
        <v>1504</v>
      </c>
    </row>
    <row r="330" spans="2:12" x14ac:dyDescent="0.3">
      <c r="B330" s="27"/>
      <c r="C330" s="27">
        <v>317</v>
      </c>
      <c r="D330" s="27" t="s">
        <v>1960</v>
      </c>
      <c r="E330" s="109">
        <v>2</v>
      </c>
      <c r="F330" s="27"/>
      <c r="G330" s="27">
        <v>1</v>
      </c>
      <c r="H330" s="44">
        <v>13.04</v>
      </c>
      <c r="I330" s="44">
        <f t="shared" si="9"/>
        <v>0.15337423312883436</v>
      </c>
      <c r="K330" s="66" t="s">
        <v>1985</v>
      </c>
      <c r="L330" s="66" t="s">
        <v>1506</v>
      </c>
    </row>
    <row r="331" spans="2:12" x14ac:dyDescent="0.3">
      <c r="B331" s="27"/>
      <c r="C331" s="27">
        <v>318</v>
      </c>
      <c r="D331" s="27" t="s">
        <v>2463</v>
      </c>
      <c r="E331" s="109">
        <v>2</v>
      </c>
      <c r="F331" s="27"/>
      <c r="G331" s="27">
        <v>1</v>
      </c>
      <c r="H331" s="44">
        <v>13.04</v>
      </c>
      <c r="I331" s="44">
        <f t="shared" si="9"/>
        <v>0.15337423312883436</v>
      </c>
      <c r="K331" s="66" t="s">
        <v>1985</v>
      </c>
      <c r="L331" s="66" t="s">
        <v>1506</v>
      </c>
    </row>
    <row r="332" spans="2:12" x14ac:dyDescent="0.3">
      <c r="B332" s="27"/>
      <c r="C332" s="27">
        <v>319</v>
      </c>
      <c r="D332" s="27" t="s">
        <v>196</v>
      </c>
      <c r="E332" s="109">
        <v>0.47</v>
      </c>
      <c r="F332" s="27"/>
      <c r="G332" s="27">
        <v>1</v>
      </c>
      <c r="H332" s="44">
        <v>4.3499999999999996</v>
      </c>
      <c r="I332" s="44">
        <f t="shared" si="9"/>
        <v>0.10804597701149425</v>
      </c>
      <c r="K332" s="66" t="s">
        <v>1983</v>
      </c>
      <c r="L332" s="66" t="s">
        <v>1501</v>
      </c>
    </row>
    <row r="333" spans="2:12" x14ac:dyDescent="0.3">
      <c r="B333" s="27"/>
      <c r="C333" s="27">
        <v>320</v>
      </c>
      <c r="D333" s="27" t="s">
        <v>280</v>
      </c>
      <c r="E333" s="109">
        <v>1.59</v>
      </c>
      <c r="F333" s="27"/>
      <c r="G333" s="27">
        <v>1</v>
      </c>
      <c r="H333" s="44">
        <v>8.69</v>
      </c>
      <c r="I333" s="44">
        <f t="shared" si="9"/>
        <v>0.18296892980437285</v>
      </c>
      <c r="K333" s="66" t="s">
        <v>2482</v>
      </c>
      <c r="L333" s="66" t="s">
        <v>1503</v>
      </c>
    </row>
    <row r="334" spans="2:12" x14ac:dyDescent="0.3">
      <c r="B334" s="27"/>
      <c r="C334" s="27">
        <v>321</v>
      </c>
      <c r="D334" s="27" t="s">
        <v>1962</v>
      </c>
      <c r="E334" s="109">
        <v>0.57999999999999996</v>
      </c>
      <c r="F334" s="27"/>
      <c r="G334" s="27">
        <v>1</v>
      </c>
      <c r="H334" s="44">
        <v>26.07</v>
      </c>
      <c r="I334" s="44">
        <f t="shared" si="9"/>
        <v>2.2247794399693131E-2</v>
      </c>
      <c r="K334" s="66" t="s">
        <v>2483</v>
      </c>
      <c r="L334" s="66" t="s">
        <v>1991</v>
      </c>
    </row>
    <row r="335" spans="2:12" x14ac:dyDescent="0.3">
      <c r="B335" s="27"/>
      <c r="C335" s="27">
        <v>322</v>
      </c>
      <c r="D335" s="27" t="s">
        <v>1456</v>
      </c>
      <c r="E335" s="109">
        <v>0.79</v>
      </c>
      <c r="F335" s="27"/>
      <c r="G335" s="27">
        <v>1</v>
      </c>
      <c r="H335" s="44">
        <v>4.3499999999999996</v>
      </c>
      <c r="I335" s="44">
        <f t="shared" si="9"/>
        <v>0.18160919540229886</v>
      </c>
      <c r="K335" s="66" t="s">
        <v>1983</v>
      </c>
      <c r="L335" s="66" t="s">
        <v>1992</v>
      </c>
    </row>
    <row r="336" spans="2:12" x14ac:dyDescent="0.3">
      <c r="B336" s="27"/>
      <c r="C336" s="27">
        <v>323</v>
      </c>
      <c r="D336" s="27" t="s">
        <v>1457</v>
      </c>
      <c r="E336" s="109">
        <v>0.79</v>
      </c>
      <c r="F336" s="27"/>
      <c r="G336" s="27">
        <v>1</v>
      </c>
      <c r="H336" s="44">
        <v>13.04</v>
      </c>
      <c r="I336" s="44">
        <f t="shared" si="9"/>
        <v>6.0582822085889575E-2</v>
      </c>
      <c r="K336" s="66" t="s">
        <v>2484</v>
      </c>
      <c r="L336" s="66" t="s">
        <v>1514</v>
      </c>
    </row>
    <row r="337" spans="2:12" x14ac:dyDescent="0.3">
      <c r="B337" s="27"/>
      <c r="C337" s="27">
        <v>324</v>
      </c>
      <c r="D337" s="27" t="s">
        <v>1963</v>
      </c>
      <c r="E337" s="109">
        <v>1.2</v>
      </c>
      <c r="F337" s="27"/>
      <c r="G337" s="27">
        <v>1</v>
      </c>
      <c r="H337" s="44">
        <v>8.69</v>
      </c>
      <c r="I337" s="44">
        <f t="shared" si="9"/>
        <v>0.13808975834292289</v>
      </c>
      <c r="K337" s="66" t="s">
        <v>1993</v>
      </c>
      <c r="L337" s="66" t="s">
        <v>1994</v>
      </c>
    </row>
    <row r="338" spans="2:12" x14ac:dyDescent="0.3">
      <c r="B338" s="27"/>
      <c r="C338" s="27">
        <v>325</v>
      </c>
      <c r="D338" s="27" t="s">
        <v>1964</v>
      </c>
      <c r="E338" s="109">
        <v>1.9</v>
      </c>
      <c r="F338" s="27">
        <v>20</v>
      </c>
      <c r="G338" s="27">
        <v>1</v>
      </c>
      <c r="H338" s="44">
        <v>4.3499999999999996</v>
      </c>
      <c r="I338" s="44">
        <f t="shared" si="9"/>
        <v>0.43678160919540232</v>
      </c>
      <c r="K338" s="66" t="s">
        <v>1995</v>
      </c>
      <c r="L338" s="66" t="s">
        <v>1996</v>
      </c>
    </row>
    <row r="339" spans="2:12" x14ac:dyDescent="0.3">
      <c r="B339" s="27"/>
      <c r="C339" s="27">
        <v>326</v>
      </c>
      <c r="D339" s="27" t="s">
        <v>1965</v>
      </c>
      <c r="E339" s="109">
        <v>1.55</v>
      </c>
      <c r="F339" s="27">
        <v>16</v>
      </c>
      <c r="G339" s="27">
        <v>1</v>
      </c>
      <c r="H339" s="44">
        <v>4.3499999999999996</v>
      </c>
      <c r="I339" s="44">
        <f t="shared" si="9"/>
        <v>0.35632183908045983</v>
      </c>
      <c r="K339" s="66" t="s">
        <v>1995</v>
      </c>
      <c r="L339" s="66" t="s">
        <v>1997</v>
      </c>
    </row>
    <row r="340" spans="2:12" x14ac:dyDescent="0.3">
      <c r="B340" s="27"/>
      <c r="C340" s="27">
        <v>327</v>
      </c>
      <c r="D340" s="27" t="s">
        <v>282</v>
      </c>
      <c r="E340" s="109">
        <v>7.99</v>
      </c>
      <c r="F340" s="27"/>
      <c r="G340" s="27">
        <v>1</v>
      </c>
      <c r="H340" s="44">
        <v>521.42999999999995</v>
      </c>
      <c r="I340" s="44">
        <f t="shared" si="9"/>
        <v>1.5323245689737839E-2</v>
      </c>
      <c r="K340" s="66" t="s">
        <v>2485</v>
      </c>
      <c r="L340" s="66" t="s">
        <v>1497</v>
      </c>
    </row>
    <row r="341" spans="2:12" x14ac:dyDescent="0.3">
      <c r="B341" s="27"/>
      <c r="C341" s="27">
        <v>328</v>
      </c>
      <c r="D341" s="27" t="s">
        <v>200</v>
      </c>
      <c r="E341" s="109">
        <v>15.5</v>
      </c>
      <c r="F341" s="27">
        <v>8</v>
      </c>
      <c r="G341" s="27">
        <v>1</v>
      </c>
      <c r="H341" s="44">
        <v>16</v>
      </c>
      <c r="I341" s="44">
        <f t="shared" si="9"/>
        <v>0.96875</v>
      </c>
      <c r="K341" s="66" t="s">
        <v>2486</v>
      </c>
      <c r="L341" s="66" t="s">
        <v>2487</v>
      </c>
    </row>
    <row r="342" spans="2:12" x14ac:dyDescent="0.3">
      <c r="B342" s="27"/>
      <c r="C342" s="27">
        <v>329</v>
      </c>
      <c r="D342" s="27" t="s">
        <v>201</v>
      </c>
      <c r="E342" s="109">
        <v>2</v>
      </c>
      <c r="F342" s="27"/>
      <c r="G342" s="27">
        <v>1</v>
      </c>
      <c r="H342" s="44">
        <v>13.04</v>
      </c>
      <c r="I342" s="44">
        <f t="shared" si="9"/>
        <v>0.15337423312883436</v>
      </c>
      <c r="K342" s="66" t="s">
        <v>2488</v>
      </c>
      <c r="L342" s="66" t="s">
        <v>2489</v>
      </c>
    </row>
    <row r="343" spans="2:12" x14ac:dyDescent="0.3">
      <c r="B343" s="27"/>
      <c r="C343" s="27">
        <v>330</v>
      </c>
      <c r="D343" s="27" t="s">
        <v>2464</v>
      </c>
      <c r="E343" s="109">
        <v>1.58</v>
      </c>
      <c r="F343" s="27"/>
      <c r="G343" s="27">
        <v>1</v>
      </c>
      <c r="H343" s="44">
        <v>13.04</v>
      </c>
      <c r="I343" s="44">
        <f t="shared" si="9"/>
        <v>0.12116564417177915</v>
      </c>
      <c r="K343" s="66" t="s">
        <v>1522</v>
      </c>
      <c r="L343" s="66" t="s">
        <v>1523</v>
      </c>
    </row>
    <row r="344" spans="2:12" x14ac:dyDescent="0.3">
      <c r="B344" s="27"/>
      <c r="C344" s="27">
        <v>331</v>
      </c>
      <c r="D344" s="27" t="s">
        <v>1458</v>
      </c>
      <c r="E344" s="109">
        <v>4.7300000000000004</v>
      </c>
      <c r="F344" s="27"/>
      <c r="G344" s="27">
        <v>1</v>
      </c>
      <c r="H344" s="44">
        <v>52.14</v>
      </c>
      <c r="I344" s="44">
        <f t="shared" si="9"/>
        <v>9.0717299578059074E-2</v>
      </c>
      <c r="J344" s="57"/>
      <c r="K344" s="132" t="s">
        <v>2490</v>
      </c>
      <c r="L344" s="66" t="s">
        <v>1516</v>
      </c>
    </row>
    <row r="345" spans="2:12" x14ac:dyDescent="0.3">
      <c r="B345" s="40"/>
      <c r="C345" s="27">
        <v>332</v>
      </c>
      <c r="D345" s="27" t="s">
        <v>1966</v>
      </c>
      <c r="E345" s="109">
        <v>1.75</v>
      </c>
      <c r="F345" s="27">
        <v>4</v>
      </c>
      <c r="G345" s="27">
        <v>1</v>
      </c>
      <c r="H345" s="44">
        <v>4</v>
      </c>
      <c r="I345" s="44">
        <f t="shared" si="9"/>
        <v>0.4375</v>
      </c>
      <c r="K345" s="66" t="s">
        <v>1998</v>
      </c>
      <c r="L345" s="66" t="s">
        <v>1999</v>
      </c>
    </row>
    <row r="346" spans="2:12" x14ac:dyDescent="0.3">
      <c r="B346" s="27"/>
      <c r="C346" s="27">
        <v>333</v>
      </c>
      <c r="D346" s="27" t="s">
        <v>2465</v>
      </c>
      <c r="E346" s="109">
        <v>21</v>
      </c>
      <c r="F346" s="27"/>
      <c r="G346" s="27">
        <v>1</v>
      </c>
      <c r="H346" s="44">
        <v>52.14</v>
      </c>
      <c r="I346" s="44">
        <f t="shared" si="9"/>
        <v>0.40276179516685845</v>
      </c>
      <c r="K346" s="66" t="s">
        <v>2491</v>
      </c>
      <c r="L346" s="66" t="s">
        <v>2492</v>
      </c>
    </row>
    <row r="347" spans="2:12" x14ac:dyDescent="0.3">
      <c r="B347" s="27"/>
      <c r="C347" s="27">
        <v>334</v>
      </c>
      <c r="D347" s="27" t="s">
        <v>1460</v>
      </c>
      <c r="E347" s="109">
        <v>2.5</v>
      </c>
      <c r="F347" s="27"/>
      <c r="G347" s="27">
        <v>2</v>
      </c>
      <c r="H347" s="44">
        <v>52.14</v>
      </c>
      <c r="I347" s="44">
        <f t="shared" si="9"/>
        <v>9.5895665515918674E-2</v>
      </c>
      <c r="K347" s="66" t="s">
        <v>1493</v>
      </c>
      <c r="L347" s="66" t="s">
        <v>1988</v>
      </c>
    </row>
    <row r="348" spans="2:12" x14ac:dyDescent="0.3">
      <c r="B348" s="27"/>
      <c r="C348" s="27">
        <v>335</v>
      </c>
      <c r="D348" s="27" t="s">
        <v>1461</v>
      </c>
      <c r="E348" s="109">
        <v>0.5</v>
      </c>
      <c r="F348" s="27"/>
      <c r="G348" s="27">
        <v>2</v>
      </c>
      <c r="H348" s="44">
        <v>52.14</v>
      </c>
      <c r="I348" s="44">
        <f t="shared" si="9"/>
        <v>1.9179133103183737E-2</v>
      </c>
      <c r="K348" s="66" t="s">
        <v>1520</v>
      </c>
      <c r="L348" s="66" t="s">
        <v>2493</v>
      </c>
    </row>
    <row r="349" spans="2:12" x14ac:dyDescent="0.3">
      <c r="B349" s="27"/>
      <c r="C349" s="27">
        <v>336</v>
      </c>
      <c r="D349" s="27" t="s">
        <v>2466</v>
      </c>
      <c r="E349" s="109">
        <v>2.99</v>
      </c>
      <c r="F349" s="27">
        <v>70</v>
      </c>
      <c r="G349" s="27">
        <v>1</v>
      </c>
      <c r="H349" s="44">
        <v>26.07</v>
      </c>
      <c r="I349" s="44">
        <f t="shared" si="9"/>
        <v>0.11469121595703875</v>
      </c>
      <c r="K349" s="66" t="s">
        <v>1986</v>
      </c>
      <c r="L349" s="66" t="s">
        <v>2494</v>
      </c>
    </row>
    <row r="350" spans="2:12" x14ac:dyDescent="0.3">
      <c r="B350" s="27"/>
      <c r="C350" s="27">
        <v>337</v>
      </c>
      <c r="D350" s="27" t="s">
        <v>256</v>
      </c>
      <c r="E350" s="109">
        <v>10</v>
      </c>
      <c r="F350" s="27"/>
      <c r="G350" s="27">
        <v>1</v>
      </c>
      <c r="H350" s="44">
        <v>4.3499999999999996</v>
      </c>
      <c r="I350" s="44">
        <f t="shared" si="9"/>
        <v>2.298850574712644</v>
      </c>
      <c r="K350" s="66" t="s">
        <v>2495</v>
      </c>
    </row>
    <row r="351" spans="2:12" x14ac:dyDescent="0.3">
      <c r="B351" s="27"/>
      <c r="C351" s="27">
        <v>338</v>
      </c>
      <c r="D351" s="27" t="s">
        <v>2467</v>
      </c>
      <c r="E351" s="109">
        <v>9.99</v>
      </c>
      <c r="F351" s="27"/>
      <c r="G351" s="27">
        <v>1</v>
      </c>
      <c r="H351" s="44">
        <v>104.29</v>
      </c>
      <c r="I351" s="44">
        <f t="shared" si="9"/>
        <v>9.5790583948604846E-2</v>
      </c>
      <c r="K351" s="66" t="s">
        <v>2496</v>
      </c>
      <c r="L351" s="66" t="s">
        <v>2006</v>
      </c>
    </row>
    <row r="352" spans="2:12" x14ac:dyDescent="0.3">
      <c r="B352" s="27"/>
      <c r="C352" s="27">
        <v>339</v>
      </c>
      <c r="D352" s="27" t="s">
        <v>2468</v>
      </c>
      <c r="E352" s="109">
        <v>15</v>
      </c>
      <c r="F352" s="27"/>
      <c r="G352" s="27">
        <v>1</v>
      </c>
      <c r="H352" s="44">
        <v>52.14</v>
      </c>
      <c r="I352" s="44">
        <f t="shared" si="9"/>
        <v>0.28768699654775604</v>
      </c>
      <c r="K352" s="66" t="s">
        <v>2497</v>
      </c>
    </row>
    <row r="353" spans="2:12" x14ac:dyDescent="0.3">
      <c r="B353" s="27"/>
      <c r="C353" s="27">
        <v>340</v>
      </c>
      <c r="D353" s="27" t="s">
        <v>2469</v>
      </c>
      <c r="E353" s="109">
        <v>69.989999999999995</v>
      </c>
      <c r="F353" s="27"/>
      <c r="G353" s="27">
        <v>1</v>
      </c>
      <c r="H353" s="44">
        <v>260.70999999999998</v>
      </c>
      <c r="I353" s="44">
        <f t="shared" si="9"/>
        <v>0.26845920754861724</v>
      </c>
      <c r="K353" s="66" t="s">
        <v>2498</v>
      </c>
      <c r="L353" s="66" t="s">
        <v>2499</v>
      </c>
    </row>
    <row r="354" spans="2:12" x14ac:dyDescent="0.3">
      <c r="B354" s="27"/>
      <c r="C354" s="27">
        <v>341</v>
      </c>
      <c r="D354" s="27" t="s">
        <v>1462</v>
      </c>
      <c r="E354" s="109">
        <v>69.989999999999995</v>
      </c>
      <c r="F354" s="27"/>
      <c r="G354" s="27">
        <v>1</v>
      </c>
      <c r="H354" s="44">
        <v>260.70999999999998</v>
      </c>
      <c r="I354" s="44">
        <f t="shared" si="9"/>
        <v>0.26845920754861724</v>
      </c>
      <c r="K354" s="66" t="s">
        <v>2498</v>
      </c>
      <c r="L354" s="66" t="s">
        <v>2500</v>
      </c>
    </row>
    <row r="355" spans="2:12" x14ac:dyDescent="0.3">
      <c r="B355" s="27"/>
      <c r="C355" s="27">
        <v>342</v>
      </c>
      <c r="D355" s="27" t="s">
        <v>1967</v>
      </c>
      <c r="E355" s="109">
        <v>19.989999999999998</v>
      </c>
      <c r="F355" s="27"/>
      <c r="G355" s="27">
        <v>1</v>
      </c>
      <c r="H355" s="44">
        <v>104.29</v>
      </c>
      <c r="I355" s="44">
        <f t="shared" si="9"/>
        <v>0.19167705436762869</v>
      </c>
      <c r="J355" s="57"/>
      <c r="K355" s="132" t="s">
        <v>2501</v>
      </c>
      <c r="L355" s="66" t="s">
        <v>2502</v>
      </c>
    </row>
    <row r="356" spans="2:12" x14ac:dyDescent="0.3">
      <c r="C356" s="27">
        <v>343</v>
      </c>
      <c r="D356" s="27" t="s">
        <v>530</v>
      </c>
      <c r="E356" s="109">
        <v>29.99</v>
      </c>
      <c r="F356" s="27"/>
      <c r="G356" s="27">
        <v>1</v>
      </c>
      <c r="H356" s="44">
        <v>104.29</v>
      </c>
      <c r="I356" s="44">
        <f t="shared" si="9"/>
        <v>0.28756352478665259</v>
      </c>
      <c r="K356" s="66" t="s">
        <v>2501</v>
      </c>
      <c r="L356" s="66" t="s">
        <v>2010</v>
      </c>
    </row>
    <row r="357" spans="2:12" x14ac:dyDescent="0.3">
      <c r="B357" s="27"/>
      <c r="C357" s="27">
        <v>344</v>
      </c>
      <c r="D357" s="27" t="s">
        <v>1968</v>
      </c>
      <c r="E357" s="109">
        <v>24.99</v>
      </c>
      <c r="F357" s="27"/>
      <c r="G357" s="27">
        <v>1</v>
      </c>
      <c r="H357" s="44">
        <v>260.70999999999998</v>
      </c>
      <c r="I357" s="44">
        <f t="shared" si="9"/>
        <v>9.5853630470637871E-2</v>
      </c>
      <c r="K357" s="66" t="s">
        <v>2503</v>
      </c>
      <c r="L357" s="66" t="s">
        <v>2504</v>
      </c>
    </row>
    <row r="358" spans="2:12" x14ac:dyDescent="0.3">
      <c r="B358" s="27"/>
      <c r="C358" s="27">
        <v>345</v>
      </c>
      <c r="D358" s="27" t="s">
        <v>2470</v>
      </c>
      <c r="E358" s="109">
        <v>12</v>
      </c>
      <c r="F358" s="27"/>
      <c r="G358" s="27">
        <v>1</v>
      </c>
      <c r="H358" s="44">
        <v>52.14</v>
      </c>
      <c r="I358" s="44">
        <f t="shared" si="9"/>
        <v>0.23014959723820483</v>
      </c>
      <c r="K358" s="66" t="s">
        <v>2505</v>
      </c>
      <c r="L358" s="66" t="s">
        <v>1527</v>
      </c>
    </row>
    <row r="359" spans="2:12" x14ac:dyDescent="0.3">
      <c r="B359" s="27"/>
      <c r="C359" s="27">
        <v>346</v>
      </c>
      <c r="D359" s="27" t="s">
        <v>2471</v>
      </c>
      <c r="E359" s="109">
        <v>9.5</v>
      </c>
      <c r="F359" s="27"/>
      <c r="G359" s="27">
        <v>1</v>
      </c>
      <c r="H359" s="44">
        <v>52.14</v>
      </c>
      <c r="I359" s="44">
        <f t="shared" si="9"/>
        <v>0.1822017644802455</v>
      </c>
      <c r="K359" s="66" t="s">
        <v>2013</v>
      </c>
      <c r="L359" s="66" t="s">
        <v>2506</v>
      </c>
    </row>
    <row r="360" spans="2:12" x14ac:dyDescent="0.3">
      <c r="B360" s="27"/>
      <c r="C360" s="27">
        <v>347</v>
      </c>
      <c r="D360" s="27" t="s">
        <v>569</v>
      </c>
      <c r="E360" s="109">
        <v>9.99</v>
      </c>
      <c r="F360" s="27"/>
      <c r="G360" s="27">
        <v>1</v>
      </c>
      <c r="H360" s="44">
        <v>521.42999999999995</v>
      </c>
      <c r="I360" s="44">
        <f t="shared" si="9"/>
        <v>1.9158851619584607E-2</v>
      </c>
      <c r="K360" s="66" t="s">
        <v>1530</v>
      </c>
      <c r="L360" s="66" t="s">
        <v>1531</v>
      </c>
    </row>
    <row r="361" spans="2:12" x14ac:dyDescent="0.3">
      <c r="B361" s="27"/>
      <c r="C361" s="27">
        <v>348</v>
      </c>
      <c r="D361" s="27" t="s">
        <v>355</v>
      </c>
      <c r="E361" s="109">
        <v>12</v>
      </c>
      <c r="F361" s="27"/>
      <c r="G361" s="27">
        <v>2</v>
      </c>
      <c r="H361" s="66">
        <v>260.70999999999998</v>
      </c>
      <c r="I361" s="44">
        <f t="shared" si="9"/>
        <v>9.2056307774922339E-2</v>
      </c>
      <c r="K361" s="66" t="s">
        <v>2507</v>
      </c>
      <c r="L361" s="66" t="s">
        <v>1533</v>
      </c>
    </row>
    <row r="362" spans="2:12" x14ac:dyDescent="0.3">
      <c r="B362" s="27"/>
      <c r="C362" s="27">
        <v>349</v>
      </c>
      <c r="D362" s="27" t="s">
        <v>181</v>
      </c>
      <c r="E362" s="109">
        <v>3.85</v>
      </c>
      <c r="F362" s="27"/>
      <c r="G362" s="27">
        <v>4</v>
      </c>
      <c r="H362" s="44">
        <v>52.14</v>
      </c>
      <c r="I362" s="44">
        <f t="shared" si="9"/>
        <v>0.29535864978902954</v>
      </c>
      <c r="K362" s="66" t="s">
        <v>2509</v>
      </c>
    </row>
    <row r="363" spans="2:12" x14ac:dyDescent="0.3">
      <c r="C363" s="27">
        <v>350</v>
      </c>
      <c r="D363" s="27" t="s">
        <v>2508</v>
      </c>
      <c r="E363" s="109">
        <v>0</v>
      </c>
      <c r="F363" s="27"/>
      <c r="G363" s="27">
        <v>2</v>
      </c>
      <c r="H363" s="44">
        <v>104.29</v>
      </c>
      <c r="I363" s="44">
        <f t="shared" si="9"/>
        <v>0</v>
      </c>
      <c r="K363" s="66" t="s">
        <v>2510</v>
      </c>
    </row>
    <row r="364" spans="2:12" x14ac:dyDescent="0.3">
      <c r="B364" s="27"/>
      <c r="C364" s="27">
        <v>351</v>
      </c>
      <c r="D364" s="27" t="s">
        <v>183</v>
      </c>
      <c r="E364" s="109">
        <v>70</v>
      </c>
      <c r="F364" s="27"/>
      <c r="G364" s="27">
        <v>2</v>
      </c>
      <c r="H364" s="44">
        <v>52.14</v>
      </c>
      <c r="I364" s="44">
        <f t="shared" si="9"/>
        <v>2.6850786344457229</v>
      </c>
      <c r="K364" s="66" t="s">
        <v>2511</v>
      </c>
      <c r="L364" s="66" t="s">
        <v>2512</v>
      </c>
    </row>
    <row r="365" spans="2:12" x14ac:dyDescent="0.3">
      <c r="B365" s="27"/>
      <c r="C365" s="27">
        <v>352</v>
      </c>
      <c r="D365" s="27" t="s">
        <v>184</v>
      </c>
      <c r="E365" s="107">
        <v>18.5</v>
      </c>
      <c r="F365" s="27"/>
      <c r="G365" s="27">
        <v>4</v>
      </c>
      <c r="H365" s="44">
        <v>52.142857139999997</v>
      </c>
      <c r="I365" s="44">
        <f t="shared" si="9"/>
        <v>1.4191780822695441</v>
      </c>
      <c r="K365" s="66" t="s">
        <v>2513</v>
      </c>
    </row>
    <row r="366" spans="2:12" x14ac:dyDescent="0.3">
      <c r="B366" s="27"/>
      <c r="C366" s="27">
        <v>353</v>
      </c>
      <c r="D366" s="27" t="s">
        <v>185</v>
      </c>
      <c r="E366" s="107">
        <v>50.5</v>
      </c>
      <c r="F366" s="27"/>
      <c r="G366" s="27">
        <v>2</v>
      </c>
      <c r="H366" s="44">
        <v>52.142857139999997</v>
      </c>
      <c r="I366" s="44">
        <f t="shared" si="9"/>
        <v>1.9369863014759994</v>
      </c>
      <c r="K366" s="66" t="s">
        <v>2514</v>
      </c>
    </row>
    <row r="367" spans="2:12" x14ac:dyDescent="0.3">
      <c r="B367" s="27"/>
      <c r="C367" s="27">
        <v>354</v>
      </c>
      <c r="D367" s="27" t="s">
        <v>346</v>
      </c>
      <c r="E367" s="109">
        <v>0.79</v>
      </c>
      <c r="F367" s="27"/>
      <c r="G367" s="27">
        <v>1</v>
      </c>
      <c r="H367" s="44">
        <v>13.03571429</v>
      </c>
      <c r="I367" s="44">
        <f t="shared" si="9"/>
        <v>6.0602739706103213E-2</v>
      </c>
      <c r="K367" s="66" t="s">
        <v>2515</v>
      </c>
      <c r="L367" s="66" t="s">
        <v>2029</v>
      </c>
    </row>
    <row r="368" spans="2:12" x14ac:dyDescent="0.3">
      <c r="B368" s="27"/>
      <c r="C368" s="27">
        <v>355</v>
      </c>
      <c r="D368" s="50" t="s">
        <v>187</v>
      </c>
      <c r="E368" s="113">
        <v>0.57999999999999996</v>
      </c>
      <c r="F368" s="27"/>
      <c r="G368" s="27">
        <v>1</v>
      </c>
      <c r="H368" s="44">
        <v>13.03571429</v>
      </c>
      <c r="I368" s="44">
        <f t="shared" si="9"/>
        <v>4.449315067030362E-2</v>
      </c>
      <c r="K368" s="66" t="s">
        <v>2515</v>
      </c>
      <c r="L368" s="66" t="s">
        <v>1479</v>
      </c>
    </row>
    <row r="369" spans="2:12" x14ac:dyDescent="0.3">
      <c r="B369" s="27"/>
      <c r="C369" s="27">
        <v>356</v>
      </c>
      <c r="D369" s="50" t="s">
        <v>1465</v>
      </c>
      <c r="E369" s="113">
        <v>2.89</v>
      </c>
      <c r="F369" s="27"/>
      <c r="G369" s="27">
        <v>8</v>
      </c>
      <c r="H369" s="44">
        <v>52.142857139999997</v>
      </c>
      <c r="I369" s="44">
        <f t="shared" si="9"/>
        <v>0.44339726029826837</v>
      </c>
      <c r="K369" s="66" t="s">
        <v>2516</v>
      </c>
      <c r="L369" s="66" t="s">
        <v>1483</v>
      </c>
    </row>
    <row r="370" spans="2:12" x14ac:dyDescent="0.3">
      <c r="B370" s="27"/>
      <c r="C370" s="27">
        <v>357</v>
      </c>
      <c r="D370" s="50" t="s">
        <v>186</v>
      </c>
      <c r="E370" s="113">
        <v>1.75</v>
      </c>
      <c r="F370" s="27">
        <v>10</v>
      </c>
      <c r="G370" s="27">
        <v>2</v>
      </c>
      <c r="H370" s="44">
        <v>52.142857139999997</v>
      </c>
      <c r="I370" s="44">
        <f t="shared" si="9"/>
        <v>6.7123287674910867E-2</v>
      </c>
      <c r="J370" s="57"/>
      <c r="K370" s="132" t="s">
        <v>2517</v>
      </c>
      <c r="L370" s="66" t="s">
        <v>1485</v>
      </c>
    </row>
    <row r="371" spans="2:12" x14ac:dyDescent="0.3">
      <c r="B371" s="27"/>
      <c r="C371" s="27">
        <v>358</v>
      </c>
      <c r="D371" s="27" t="s">
        <v>279</v>
      </c>
      <c r="E371" s="109">
        <v>1.05</v>
      </c>
      <c r="F371" s="27">
        <v>40</v>
      </c>
      <c r="G371" s="27">
        <v>1</v>
      </c>
      <c r="H371" s="44">
        <v>52.142857139999997</v>
      </c>
      <c r="I371" s="44">
        <f t="shared" si="9"/>
        <v>2.0136986302473261E-2</v>
      </c>
      <c r="K371" s="66" t="s">
        <v>1486</v>
      </c>
      <c r="L371" s="66" t="s">
        <v>1487</v>
      </c>
    </row>
    <row r="372" spans="2:12" x14ac:dyDescent="0.3">
      <c r="B372" s="27"/>
      <c r="C372" s="27">
        <v>359</v>
      </c>
      <c r="D372" s="27" t="s">
        <v>188</v>
      </c>
      <c r="E372" s="109">
        <v>6.99</v>
      </c>
      <c r="F372" s="27"/>
      <c r="G372" s="27">
        <v>1</v>
      </c>
      <c r="H372" s="44">
        <v>104.2857143</v>
      </c>
      <c r="I372" s="44">
        <f t="shared" si="9"/>
        <v>6.7027397251092136E-2</v>
      </c>
      <c r="K372" s="66" t="s">
        <v>1488</v>
      </c>
      <c r="L372" s="66" t="s">
        <v>2033</v>
      </c>
    </row>
    <row r="373" spans="2:12" x14ac:dyDescent="0.3">
      <c r="B373" s="27"/>
      <c r="C373" s="27"/>
      <c r="D373" s="27"/>
      <c r="E373" s="109"/>
      <c r="F373" s="27"/>
      <c r="G373" s="27"/>
      <c r="H373" s="44"/>
      <c r="I373" s="44"/>
    </row>
    <row r="374" spans="2:12" x14ac:dyDescent="0.3">
      <c r="B374" s="40" t="s">
        <v>14</v>
      </c>
      <c r="C374" s="27"/>
      <c r="D374" s="27"/>
      <c r="E374" s="109"/>
      <c r="F374" s="27"/>
      <c r="G374" s="27"/>
      <c r="H374" s="44"/>
      <c r="I374" s="44"/>
    </row>
    <row r="375" spans="2:12" x14ac:dyDescent="0.3">
      <c r="B375" s="27" t="s">
        <v>2518</v>
      </c>
      <c r="C375" s="27">
        <v>360</v>
      </c>
      <c r="D375" s="27" t="s">
        <v>205</v>
      </c>
      <c r="E375" s="109"/>
      <c r="F375" s="27"/>
      <c r="G375" s="27">
        <v>2</v>
      </c>
      <c r="H375" s="44">
        <v>4</v>
      </c>
      <c r="I375" s="44">
        <f t="shared" ref="I375:I379" si="10">(E375*G375)/H375</f>
        <v>0</v>
      </c>
      <c r="K375" s="66" t="s">
        <v>2522</v>
      </c>
      <c r="L375" s="66" t="s">
        <v>2523</v>
      </c>
    </row>
    <row r="376" spans="2:12" x14ac:dyDescent="0.3">
      <c r="B376" s="27" t="s">
        <v>2518</v>
      </c>
      <c r="C376" s="27">
        <v>361</v>
      </c>
      <c r="D376" s="27" t="s">
        <v>210</v>
      </c>
      <c r="E376" s="109">
        <v>10</v>
      </c>
      <c r="F376" s="27"/>
      <c r="G376" s="27">
        <v>2</v>
      </c>
      <c r="H376" s="44">
        <v>1</v>
      </c>
      <c r="I376" s="44">
        <f t="shared" si="10"/>
        <v>20</v>
      </c>
      <c r="K376" s="66" t="s">
        <v>2524</v>
      </c>
    </row>
    <row r="377" spans="2:12" x14ac:dyDescent="0.3">
      <c r="B377" s="27" t="s">
        <v>2519</v>
      </c>
      <c r="C377" s="27">
        <v>362</v>
      </c>
      <c r="D377" s="27" t="s">
        <v>2520</v>
      </c>
      <c r="E377" s="109">
        <v>41</v>
      </c>
      <c r="F377" s="27"/>
      <c r="G377" s="27">
        <v>1</v>
      </c>
      <c r="H377" s="44">
        <v>52.14</v>
      </c>
      <c r="I377" s="44">
        <f t="shared" si="10"/>
        <v>0.78634445723053314</v>
      </c>
      <c r="K377" s="66" t="s">
        <v>2525</v>
      </c>
      <c r="L377" s="66" t="s">
        <v>2526</v>
      </c>
    </row>
    <row r="378" spans="2:12" x14ac:dyDescent="0.3">
      <c r="B378" s="27" t="s">
        <v>2519</v>
      </c>
      <c r="C378" s="27">
        <v>363</v>
      </c>
      <c r="D378" s="27" t="s">
        <v>211</v>
      </c>
      <c r="E378" s="112">
        <v>120</v>
      </c>
      <c r="F378" s="27"/>
      <c r="G378" s="27">
        <v>2</v>
      </c>
      <c r="H378" s="44">
        <v>52.14</v>
      </c>
      <c r="I378" s="44">
        <f t="shared" si="10"/>
        <v>4.6029919447640966</v>
      </c>
      <c r="K378" s="66" t="s">
        <v>2527</v>
      </c>
    </row>
    <row r="379" spans="2:12" x14ac:dyDescent="0.3">
      <c r="B379" s="27" t="s">
        <v>2519</v>
      </c>
      <c r="C379" s="27">
        <v>364</v>
      </c>
      <c r="D379" s="27" t="s">
        <v>2521</v>
      </c>
      <c r="E379" s="109"/>
      <c r="F379" s="27"/>
      <c r="G379" s="27">
        <v>1</v>
      </c>
      <c r="H379" s="44">
        <v>52.14</v>
      </c>
      <c r="I379" s="44">
        <f t="shared" si="10"/>
        <v>0</v>
      </c>
      <c r="K379" s="66" t="s">
        <v>2528</v>
      </c>
    </row>
    <row r="380" spans="2:12" x14ac:dyDescent="0.3">
      <c r="B380" s="27"/>
      <c r="C380" s="27"/>
      <c r="D380" s="27"/>
      <c r="E380" s="109"/>
      <c r="F380" s="27"/>
      <c r="G380" s="27"/>
      <c r="H380" s="44"/>
      <c r="I380" s="44"/>
    </row>
    <row r="381" spans="2:12" x14ac:dyDescent="0.3">
      <c r="B381" s="40" t="s">
        <v>257</v>
      </c>
      <c r="C381" s="27"/>
      <c r="D381" s="27"/>
      <c r="E381" s="109"/>
      <c r="F381" s="27"/>
      <c r="G381" s="27"/>
      <c r="H381" s="44"/>
      <c r="I381" s="44"/>
    </row>
    <row r="382" spans="2:12" x14ac:dyDescent="0.3">
      <c r="B382" s="27" t="s">
        <v>2529</v>
      </c>
      <c r="C382" s="27">
        <v>365</v>
      </c>
      <c r="D382" s="27" t="s">
        <v>212</v>
      </c>
      <c r="E382" s="109">
        <v>140</v>
      </c>
      <c r="F382" s="27">
        <v>1</v>
      </c>
      <c r="G382" s="27">
        <v>1</v>
      </c>
      <c r="H382" s="66">
        <v>261</v>
      </c>
      <c r="I382" s="44">
        <f t="shared" ref="I382:I401" si="11">(E382*G382)/H382</f>
        <v>0.53639846743295017</v>
      </c>
      <c r="K382" s="66" t="s">
        <v>2535</v>
      </c>
      <c r="L382" s="66" t="s">
        <v>2040</v>
      </c>
    </row>
    <row r="383" spans="2:12" x14ac:dyDescent="0.3">
      <c r="B383" s="27" t="s">
        <v>2529</v>
      </c>
      <c r="C383" s="27">
        <v>366</v>
      </c>
      <c r="D383" s="27" t="s">
        <v>214</v>
      </c>
      <c r="E383" s="109">
        <v>400</v>
      </c>
      <c r="F383" s="27">
        <v>1</v>
      </c>
      <c r="G383" s="27">
        <v>1</v>
      </c>
      <c r="H383" s="66">
        <v>261</v>
      </c>
      <c r="I383" s="44">
        <f t="shared" si="11"/>
        <v>1.5325670498084292</v>
      </c>
      <c r="K383" s="66" t="s">
        <v>2536</v>
      </c>
      <c r="L383" s="66" t="s">
        <v>1549</v>
      </c>
    </row>
    <row r="384" spans="2:12" x14ac:dyDescent="0.3">
      <c r="B384" s="27" t="s">
        <v>2529</v>
      </c>
      <c r="C384" s="27">
        <v>367</v>
      </c>
      <c r="D384" s="27" t="s">
        <v>1541</v>
      </c>
      <c r="E384" s="109">
        <v>4.99</v>
      </c>
      <c r="F384" s="27">
        <v>1</v>
      </c>
      <c r="G384" s="27">
        <v>1</v>
      </c>
      <c r="H384" s="66">
        <v>156.42857100000001</v>
      </c>
      <c r="I384" s="44">
        <f t="shared" si="11"/>
        <v>3.1899543466391442E-2</v>
      </c>
      <c r="K384" s="66" t="s">
        <v>2537</v>
      </c>
      <c r="L384" s="66" t="s">
        <v>1551</v>
      </c>
    </row>
    <row r="385" spans="2:12" x14ac:dyDescent="0.3">
      <c r="B385" s="27" t="s">
        <v>2530</v>
      </c>
      <c r="C385" s="27">
        <v>368</v>
      </c>
      <c r="D385" s="27" t="s">
        <v>216</v>
      </c>
      <c r="E385" s="109">
        <v>306</v>
      </c>
      <c r="F385" s="27"/>
      <c r="G385" s="27">
        <v>1</v>
      </c>
      <c r="H385" s="66">
        <v>52</v>
      </c>
      <c r="I385" s="44">
        <f t="shared" si="11"/>
        <v>5.884615384615385</v>
      </c>
      <c r="K385" s="66" t="s">
        <v>2538</v>
      </c>
    </row>
    <row r="386" spans="2:12" x14ac:dyDescent="0.3">
      <c r="B386" s="27" t="s">
        <v>2531</v>
      </c>
      <c r="C386" s="27">
        <v>369</v>
      </c>
      <c r="D386" s="27" t="s">
        <v>216</v>
      </c>
      <c r="E386" s="109">
        <v>296</v>
      </c>
      <c r="F386" s="27"/>
      <c r="G386" s="27">
        <v>1</v>
      </c>
      <c r="H386" s="66">
        <v>52</v>
      </c>
      <c r="I386" s="44">
        <f t="shared" si="11"/>
        <v>5.6923076923076925</v>
      </c>
      <c r="K386" s="66" t="s">
        <v>2539</v>
      </c>
    </row>
    <row r="387" spans="2:12" x14ac:dyDescent="0.3">
      <c r="B387" s="27" t="s">
        <v>2532</v>
      </c>
      <c r="C387" s="27">
        <v>370</v>
      </c>
      <c r="D387" s="27" t="s">
        <v>1542</v>
      </c>
      <c r="E387" s="109">
        <v>25</v>
      </c>
      <c r="F387" s="27"/>
      <c r="G387" s="27">
        <v>1</v>
      </c>
      <c r="H387" s="66">
        <v>260.71428600000002</v>
      </c>
      <c r="I387" s="44">
        <f t="shared" si="11"/>
        <v>9.5890410853818719E-2</v>
      </c>
      <c r="K387" s="66" t="s">
        <v>1554</v>
      </c>
    </row>
    <row r="388" spans="2:12" x14ac:dyDescent="0.3">
      <c r="B388" s="27" t="s">
        <v>425</v>
      </c>
      <c r="C388" s="27">
        <v>371</v>
      </c>
      <c r="D388" s="27" t="s">
        <v>2533</v>
      </c>
      <c r="E388" s="109">
        <v>1.58</v>
      </c>
      <c r="F388" s="27">
        <v>160</v>
      </c>
      <c r="G388" s="27">
        <v>1</v>
      </c>
      <c r="H388" s="66">
        <v>104.285714</v>
      </c>
      <c r="I388" s="44">
        <f t="shared" si="11"/>
        <v>1.5150684973015575E-2</v>
      </c>
      <c r="K388" s="66" t="s">
        <v>1555</v>
      </c>
      <c r="L388" s="66" t="s">
        <v>1556</v>
      </c>
    </row>
    <row r="389" spans="2:12" x14ac:dyDescent="0.3">
      <c r="B389" s="27" t="s">
        <v>425</v>
      </c>
      <c r="C389" s="27">
        <v>372</v>
      </c>
      <c r="D389" s="27" t="s">
        <v>358</v>
      </c>
      <c r="E389" s="109">
        <v>1.05</v>
      </c>
      <c r="F389" s="27">
        <v>50</v>
      </c>
      <c r="G389" s="27">
        <v>1</v>
      </c>
      <c r="H389" s="66">
        <v>130.35714300000001</v>
      </c>
      <c r="I389" s="44">
        <f t="shared" si="11"/>
        <v>8.0547945117207722E-3</v>
      </c>
      <c r="K389" s="66" t="s">
        <v>2540</v>
      </c>
      <c r="L389" s="66" t="s">
        <v>1558</v>
      </c>
    </row>
    <row r="390" spans="2:12" x14ac:dyDescent="0.3">
      <c r="B390" s="27" t="s">
        <v>425</v>
      </c>
      <c r="C390" s="27">
        <v>373</v>
      </c>
      <c r="D390" s="27" t="s">
        <v>360</v>
      </c>
      <c r="E390" s="109">
        <v>1.31</v>
      </c>
      <c r="F390" s="27">
        <v>10</v>
      </c>
      <c r="G390" s="27">
        <v>1</v>
      </c>
      <c r="H390" s="66">
        <v>260.71428600000002</v>
      </c>
      <c r="I390" s="44">
        <f t="shared" si="11"/>
        <v>5.0246575287401013E-3</v>
      </c>
      <c r="K390" s="66" t="s">
        <v>1559</v>
      </c>
      <c r="L390" s="66" t="s">
        <v>1560</v>
      </c>
    </row>
    <row r="391" spans="2:12" x14ac:dyDescent="0.3">
      <c r="B391" s="27" t="s">
        <v>2534</v>
      </c>
      <c r="C391" s="27">
        <v>374</v>
      </c>
      <c r="D391" s="27" t="s">
        <v>1544</v>
      </c>
      <c r="E391" s="109">
        <v>20</v>
      </c>
      <c r="F391" s="27"/>
      <c r="G391" s="27">
        <v>2</v>
      </c>
      <c r="H391" s="66">
        <v>52.142857100000001</v>
      </c>
      <c r="I391" s="44">
        <f t="shared" si="11"/>
        <v>0.76712328830174514</v>
      </c>
      <c r="K391" s="66" t="s">
        <v>2541</v>
      </c>
    </row>
    <row r="392" spans="2:12" ht="25.5" customHeight="1" x14ac:dyDescent="0.3">
      <c r="B392" s="137" t="s">
        <v>2424</v>
      </c>
      <c r="C392" s="137">
        <v>375</v>
      </c>
      <c r="D392" s="137" t="s">
        <v>1545</v>
      </c>
      <c r="E392" s="138">
        <v>64.989999999999995</v>
      </c>
      <c r="F392" s="137">
        <v>1</v>
      </c>
      <c r="G392" s="137">
        <v>1</v>
      </c>
      <c r="H392" s="66">
        <v>156.42857100000001</v>
      </c>
      <c r="I392" s="44">
        <f t="shared" si="11"/>
        <v>0.41546118835286167</v>
      </c>
      <c r="K392" s="66" t="s">
        <v>2542</v>
      </c>
      <c r="L392" s="66" t="s">
        <v>1563</v>
      </c>
    </row>
    <row r="393" spans="2:12" x14ac:dyDescent="0.3">
      <c r="B393" s="27" t="s">
        <v>219</v>
      </c>
      <c r="C393" s="27">
        <v>376</v>
      </c>
      <c r="D393" s="109" t="s">
        <v>219</v>
      </c>
      <c r="E393" s="109">
        <v>150.5</v>
      </c>
      <c r="F393" s="27">
        <v>1</v>
      </c>
      <c r="G393" s="27">
        <v>1</v>
      </c>
      <c r="H393" s="44">
        <v>52.142857100000001</v>
      </c>
      <c r="I393" s="44">
        <f t="shared" si="11"/>
        <v>2.8863013722353164</v>
      </c>
    </row>
    <row r="394" spans="2:12" x14ac:dyDescent="0.3">
      <c r="B394" s="27" t="s">
        <v>2543</v>
      </c>
      <c r="C394" s="27">
        <v>377</v>
      </c>
      <c r="D394" s="109" t="s">
        <v>217</v>
      </c>
      <c r="E394" s="109"/>
      <c r="F394" s="27"/>
      <c r="G394" s="27">
        <v>1</v>
      </c>
      <c r="H394" s="44">
        <v>4.3499999999999996</v>
      </c>
      <c r="I394" s="44">
        <f t="shared" si="11"/>
        <v>0</v>
      </c>
      <c r="K394" s="66" t="s">
        <v>2549</v>
      </c>
      <c r="L394" s="66" t="s">
        <v>2548</v>
      </c>
    </row>
    <row r="395" spans="2:12" x14ac:dyDescent="0.3">
      <c r="B395" s="210" t="s">
        <v>2544</v>
      </c>
      <c r="C395" s="210">
        <v>378</v>
      </c>
      <c r="D395" s="139" t="s">
        <v>218</v>
      </c>
      <c r="E395" s="110">
        <v>20</v>
      </c>
      <c r="F395" s="210"/>
      <c r="G395" s="210">
        <v>2</v>
      </c>
      <c r="H395" s="211">
        <v>1</v>
      </c>
      <c r="I395" s="44">
        <f t="shared" si="11"/>
        <v>40</v>
      </c>
      <c r="K395" s="66" t="s">
        <v>2053</v>
      </c>
      <c r="L395" s="66" t="s">
        <v>2550</v>
      </c>
    </row>
    <row r="396" spans="2:12" x14ac:dyDescent="0.3">
      <c r="B396" s="27" t="s">
        <v>2545</v>
      </c>
      <c r="C396" s="27">
        <v>379</v>
      </c>
      <c r="D396" s="109" t="s">
        <v>215</v>
      </c>
      <c r="E396" s="110">
        <v>5</v>
      </c>
      <c r="F396" s="27"/>
      <c r="G396" s="27">
        <v>1</v>
      </c>
      <c r="H396" s="44">
        <v>52</v>
      </c>
      <c r="I396" s="44">
        <f t="shared" si="11"/>
        <v>9.6153846153846159E-2</v>
      </c>
      <c r="K396" s="66" t="s">
        <v>2551</v>
      </c>
      <c r="L396" s="66" t="s">
        <v>2552</v>
      </c>
    </row>
    <row r="397" spans="2:12" x14ac:dyDescent="0.3">
      <c r="B397" s="27" t="s">
        <v>364</v>
      </c>
      <c r="C397" s="27">
        <v>380</v>
      </c>
      <c r="D397" s="109" t="s">
        <v>220</v>
      </c>
      <c r="E397" s="110">
        <v>358</v>
      </c>
      <c r="F397" s="27"/>
      <c r="G397" s="27">
        <v>1</v>
      </c>
      <c r="H397" s="44">
        <v>52</v>
      </c>
      <c r="I397" s="44">
        <f t="shared" si="11"/>
        <v>6.884615384615385</v>
      </c>
      <c r="K397" s="66" t="s">
        <v>2553</v>
      </c>
      <c r="L397" s="66" t="s">
        <v>2554</v>
      </c>
    </row>
    <row r="398" spans="2:12" x14ac:dyDescent="0.3">
      <c r="B398" s="27"/>
      <c r="C398" s="27"/>
      <c r="D398" s="50" t="s">
        <v>7034</v>
      </c>
      <c r="E398" s="108">
        <v>240</v>
      </c>
      <c r="F398" s="27"/>
      <c r="G398" s="27">
        <v>1</v>
      </c>
      <c r="H398" s="44">
        <v>52.14</v>
      </c>
      <c r="I398" s="44">
        <f t="shared" si="11"/>
        <v>4.6029919447640966</v>
      </c>
    </row>
    <row r="399" spans="2:12" x14ac:dyDescent="0.3">
      <c r="B399" s="27" t="s">
        <v>364</v>
      </c>
      <c r="C399" s="27">
        <v>381</v>
      </c>
      <c r="D399" s="109" t="s">
        <v>221</v>
      </c>
      <c r="E399" s="110">
        <v>140</v>
      </c>
      <c r="F399" s="27"/>
      <c r="G399" s="27">
        <v>2</v>
      </c>
      <c r="H399" s="44">
        <v>52</v>
      </c>
      <c r="I399" s="44">
        <f t="shared" si="11"/>
        <v>5.384615384615385</v>
      </c>
      <c r="K399" s="66" t="s">
        <v>2555</v>
      </c>
    </row>
    <row r="400" spans="2:12" x14ac:dyDescent="0.3">
      <c r="B400" s="27" t="s">
        <v>2546</v>
      </c>
      <c r="C400" s="27">
        <v>382</v>
      </c>
      <c r="D400" s="109" t="s">
        <v>222</v>
      </c>
      <c r="E400" s="110">
        <v>80</v>
      </c>
      <c r="F400" s="27">
        <v>1</v>
      </c>
      <c r="G400" s="27">
        <v>2</v>
      </c>
      <c r="H400" s="44">
        <v>521.42857100000003</v>
      </c>
      <c r="I400" s="44">
        <f t="shared" si="11"/>
        <v>0.30684931532069804</v>
      </c>
      <c r="K400" s="66" t="s">
        <v>2557</v>
      </c>
      <c r="L400" s="66" t="s">
        <v>2556</v>
      </c>
    </row>
    <row r="401" spans="2:12" x14ac:dyDescent="0.3">
      <c r="B401" s="27" t="s">
        <v>2545</v>
      </c>
      <c r="C401" s="27">
        <v>383</v>
      </c>
      <c r="D401" s="109" t="s">
        <v>2547</v>
      </c>
      <c r="E401" s="110">
        <v>6</v>
      </c>
      <c r="F401" s="27"/>
      <c r="G401" s="27">
        <v>2</v>
      </c>
      <c r="H401" s="44">
        <v>521.42857100000003</v>
      </c>
      <c r="I401" s="44">
        <f t="shared" si="11"/>
        <v>2.3013698649052353E-2</v>
      </c>
      <c r="L401" s="66" t="s">
        <v>1575</v>
      </c>
    </row>
    <row r="402" spans="2:12" x14ac:dyDescent="0.3">
      <c r="B402" s="137"/>
      <c r="C402" s="137"/>
      <c r="D402" s="137"/>
      <c r="E402" s="138"/>
      <c r="F402" s="137"/>
      <c r="G402" s="137"/>
      <c r="H402" s="212"/>
      <c r="I402" s="212"/>
    </row>
    <row r="403" spans="2:12" x14ac:dyDescent="0.3">
      <c r="B403" s="133"/>
      <c r="C403" s="133"/>
      <c r="D403" s="133"/>
      <c r="E403" s="140"/>
      <c r="F403" s="133"/>
      <c r="G403" s="133"/>
      <c r="H403" s="99"/>
      <c r="I403" s="99"/>
      <c r="J403" s="99"/>
      <c r="K403" s="133"/>
    </row>
    <row r="404" spans="2:12" x14ac:dyDescent="0.3">
      <c r="B404" s="133"/>
      <c r="C404" s="133"/>
      <c r="D404" s="133"/>
      <c r="E404" s="140"/>
      <c r="F404" s="133"/>
      <c r="G404" s="133"/>
      <c r="H404" s="99"/>
      <c r="I404" s="99"/>
      <c r="J404" s="99"/>
      <c r="K404" s="133"/>
    </row>
    <row r="405" spans="2:12" x14ac:dyDescent="0.3">
      <c r="B405" s="133"/>
      <c r="C405" s="133"/>
      <c r="D405" s="133"/>
      <c r="E405" s="140"/>
      <c r="F405" s="133"/>
      <c r="G405" s="133"/>
      <c r="H405" s="99"/>
      <c r="I405" s="99"/>
      <c r="J405" s="99"/>
      <c r="K405" s="133"/>
    </row>
    <row r="406" spans="2:12" x14ac:dyDescent="0.3">
      <c r="B406" s="133"/>
      <c r="C406" s="133"/>
      <c r="D406" s="133"/>
      <c r="E406" s="140"/>
      <c r="F406" s="133"/>
      <c r="G406" s="133"/>
      <c r="H406" s="99"/>
      <c r="I406" s="99"/>
      <c r="J406" s="99"/>
      <c r="K406" s="133"/>
    </row>
    <row r="407" spans="2:12" x14ac:dyDescent="0.3">
      <c r="B407" s="133"/>
      <c r="C407" s="133"/>
      <c r="D407" s="133"/>
      <c r="E407" s="140"/>
      <c r="F407" s="133"/>
      <c r="G407" s="133"/>
      <c r="H407" s="99"/>
      <c r="I407" s="99"/>
      <c r="J407" s="99"/>
      <c r="K407" s="133"/>
    </row>
    <row r="408" spans="2:12" x14ac:dyDescent="0.3">
      <c r="B408" s="133"/>
      <c r="C408" s="133"/>
      <c r="D408" s="133"/>
      <c r="E408" s="140"/>
      <c r="F408" s="133"/>
      <c r="G408" s="133"/>
      <c r="H408" s="99"/>
      <c r="I408" s="99"/>
      <c r="J408" s="99"/>
      <c r="K408" s="133"/>
    </row>
    <row r="409" spans="2:12" x14ac:dyDescent="0.3">
      <c r="B409" s="133"/>
      <c r="C409" s="133"/>
      <c r="D409" s="133"/>
      <c r="E409" s="140"/>
      <c r="F409" s="133"/>
      <c r="G409" s="133"/>
      <c r="H409" s="99"/>
      <c r="I409" s="99"/>
      <c r="J409" s="99"/>
      <c r="K409" s="133"/>
    </row>
    <row r="410" spans="2:12" x14ac:dyDescent="0.3">
      <c r="B410" s="133"/>
      <c r="C410" s="133"/>
      <c r="D410" s="133"/>
      <c r="E410" s="140"/>
      <c r="F410" s="133"/>
      <c r="G410" s="133"/>
      <c r="H410" s="99"/>
      <c r="I410" s="99"/>
      <c r="J410" s="99"/>
      <c r="K410" s="133"/>
    </row>
    <row r="411" spans="2:12" x14ac:dyDescent="0.3">
      <c r="B411" s="133"/>
      <c r="C411" s="133"/>
      <c r="D411" s="133"/>
      <c r="E411" s="140"/>
      <c r="F411" s="133"/>
      <c r="G411" s="133"/>
      <c r="H411" s="99"/>
      <c r="I411" s="99"/>
      <c r="J411" s="99"/>
      <c r="K411" s="133"/>
    </row>
    <row r="412" spans="2:12" x14ac:dyDescent="0.3">
      <c r="B412" s="133"/>
      <c r="C412" s="133"/>
      <c r="D412" s="133"/>
      <c r="E412" s="140"/>
      <c r="F412" s="133"/>
      <c r="G412" s="133"/>
      <c r="H412" s="99"/>
      <c r="I412" s="99"/>
      <c r="J412" s="99"/>
      <c r="K412" s="133"/>
    </row>
    <row r="413" spans="2:12" x14ac:dyDescent="0.3">
      <c r="B413" s="133"/>
      <c r="C413" s="133"/>
      <c r="D413" s="133"/>
      <c r="E413" s="140"/>
      <c r="F413" s="133"/>
      <c r="G413" s="133"/>
      <c r="H413" s="99"/>
      <c r="I413" s="99"/>
      <c r="J413" s="99"/>
      <c r="K413" s="133"/>
    </row>
    <row r="414" spans="2:12" x14ac:dyDescent="0.3">
      <c r="B414" s="133"/>
      <c r="C414" s="133"/>
      <c r="D414" s="133"/>
      <c r="E414" s="140"/>
      <c r="F414" s="133"/>
      <c r="G414" s="133"/>
      <c r="H414" s="99"/>
      <c r="I414" s="99"/>
      <c r="J414" s="99"/>
      <c r="K414" s="13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443"/>
  <sheetViews>
    <sheetView topLeftCell="C1" zoomScale="80" zoomScaleNormal="80" workbookViewId="0">
      <pane ySplit="2" topLeftCell="A434" activePane="bottomLeft" state="frozen"/>
      <selection pane="bottomLeft" activeCell="K446" sqref="K446"/>
    </sheetView>
  </sheetViews>
  <sheetFormatPr defaultRowHeight="14" x14ac:dyDescent="0.3"/>
  <cols>
    <col min="1" max="1" width="3.33203125" customWidth="1"/>
    <col min="2" max="2" width="29.83203125" customWidth="1"/>
    <col min="3" max="3" width="4.33203125" bestFit="1" customWidth="1"/>
    <col min="4" max="4" width="35.08203125" customWidth="1"/>
    <col min="5" max="5" width="13.33203125" style="110" customWidth="1"/>
    <col min="6" max="6" width="11.58203125" bestFit="1" customWidth="1"/>
    <col min="8" max="8" width="17.58203125" style="10" bestFit="1" customWidth="1"/>
    <col min="9" max="9" width="14.33203125" style="10" bestFit="1" customWidth="1"/>
    <col min="10" max="10" width="12.33203125" style="10" customWidth="1"/>
    <col min="11" max="11" width="9.33203125" bestFit="1" customWidth="1"/>
  </cols>
  <sheetData>
    <row r="1" spans="2:10" x14ac:dyDescent="0.3">
      <c r="B1" s="6" t="s">
        <v>450</v>
      </c>
    </row>
    <row r="2" spans="2:10" x14ac:dyDescent="0.3">
      <c r="B2" s="40" t="s">
        <v>8</v>
      </c>
      <c r="C2" s="40" t="s">
        <v>0</v>
      </c>
      <c r="D2" s="40" t="s">
        <v>1</v>
      </c>
      <c r="E2" s="111" t="s">
        <v>578</v>
      </c>
      <c r="F2" s="40" t="s">
        <v>3</v>
      </c>
      <c r="G2" s="40" t="s">
        <v>4</v>
      </c>
      <c r="H2" s="49" t="s">
        <v>5</v>
      </c>
      <c r="I2" s="49" t="s">
        <v>6</v>
      </c>
    </row>
    <row r="3" spans="2:10" x14ac:dyDescent="0.3">
      <c r="B3" s="40" t="s">
        <v>7</v>
      </c>
      <c r="C3" s="27"/>
      <c r="D3" s="27"/>
      <c r="E3" s="109"/>
      <c r="F3" s="27"/>
      <c r="G3" s="27"/>
      <c r="H3" s="44"/>
      <c r="I3" s="44"/>
      <c r="J3" s="17"/>
    </row>
    <row r="4" spans="2:10" x14ac:dyDescent="0.3">
      <c r="B4" s="27"/>
      <c r="C4" s="27">
        <v>1</v>
      </c>
      <c r="D4" s="27" t="s">
        <v>2568</v>
      </c>
      <c r="E4" s="109">
        <v>1.21</v>
      </c>
      <c r="F4" s="27">
        <v>6</v>
      </c>
      <c r="G4" s="27">
        <v>1</v>
      </c>
      <c r="H4" s="44">
        <v>1</v>
      </c>
      <c r="I4" s="44">
        <f t="shared" ref="I4:I35" si="0">+(E4*G4)/H4</f>
        <v>1.21</v>
      </c>
    </row>
    <row r="5" spans="2:10" x14ac:dyDescent="0.3">
      <c r="B5" s="27"/>
      <c r="C5" s="27">
        <v>2</v>
      </c>
      <c r="D5" s="27" t="s">
        <v>365</v>
      </c>
      <c r="E5" s="109">
        <v>0.79</v>
      </c>
      <c r="F5" s="27">
        <v>8</v>
      </c>
      <c r="G5" s="27">
        <v>1</v>
      </c>
      <c r="H5" s="44">
        <v>1.33</v>
      </c>
      <c r="I5" s="44">
        <f t="shared" si="0"/>
        <v>0.59398496240601506</v>
      </c>
    </row>
    <row r="6" spans="2:10" x14ac:dyDescent="0.3">
      <c r="B6" s="27"/>
      <c r="C6" s="27">
        <v>3</v>
      </c>
      <c r="D6" s="27" t="s">
        <v>284</v>
      </c>
      <c r="E6" s="109">
        <v>1.99</v>
      </c>
      <c r="F6" s="27">
        <v>4</v>
      </c>
      <c r="G6" s="27">
        <v>1</v>
      </c>
      <c r="H6" s="44">
        <v>1</v>
      </c>
      <c r="I6" s="44">
        <f t="shared" si="0"/>
        <v>1.99</v>
      </c>
    </row>
    <row r="7" spans="2:10" x14ac:dyDescent="0.3">
      <c r="B7" s="27"/>
      <c r="C7" s="27">
        <v>4</v>
      </c>
      <c r="D7" s="27" t="s">
        <v>17</v>
      </c>
      <c r="E7" s="109">
        <v>1.9</v>
      </c>
      <c r="F7" s="27">
        <v>4</v>
      </c>
      <c r="G7" s="27">
        <v>1</v>
      </c>
      <c r="H7" s="44">
        <v>1</v>
      </c>
      <c r="I7" s="44">
        <f t="shared" si="0"/>
        <v>1.9</v>
      </c>
      <c r="J7" s="25"/>
    </row>
    <row r="8" spans="2:10" x14ac:dyDescent="0.3">
      <c r="B8" s="27"/>
      <c r="C8" s="27">
        <v>5</v>
      </c>
      <c r="D8" s="27" t="s">
        <v>18</v>
      </c>
      <c r="E8" s="109">
        <v>1.05</v>
      </c>
      <c r="F8" s="27">
        <v>1</v>
      </c>
      <c r="G8" s="27">
        <v>1</v>
      </c>
      <c r="H8" s="44">
        <v>2.97</v>
      </c>
      <c r="I8" s="44">
        <f t="shared" si="0"/>
        <v>0.35353535353535354</v>
      </c>
      <c r="J8" s="25"/>
    </row>
    <row r="9" spans="2:10" x14ac:dyDescent="0.3">
      <c r="B9" s="27"/>
      <c r="C9" s="27">
        <v>6</v>
      </c>
      <c r="D9" s="27" t="s">
        <v>2569</v>
      </c>
      <c r="E9" s="109">
        <v>1.31</v>
      </c>
      <c r="F9" s="27">
        <v>6</v>
      </c>
      <c r="G9" s="27">
        <v>1</v>
      </c>
      <c r="H9" s="44">
        <v>6</v>
      </c>
      <c r="I9" s="44">
        <f t="shared" si="0"/>
        <v>0.21833333333333335</v>
      </c>
      <c r="J9" s="25"/>
    </row>
    <row r="10" spans="2:10" x14ac:dyDescent="0.3">
      <c r="B10" s="27"/>
      <c r="C10" s="27">
        <v>7</v>
      </c>
      <c r="D10" s="27" t="s">
        <v>19</v>
      </c>
      <c r="E10" s="109">
        <v>0.89</v>
      </c>
      <c r="F10" s="27">
        <v>6</v>
      </c>
      <c r="G10" s="27">
        <v>2</v>
      </c>
      <c r="H10" s="44">
        <v>1.71</v>
      </c>
      <c r="I10" s="44">
        <f t="shared" si="0"/>
        <v>1.0409356725146199</v>
      </c>
    </row>
    <row r="11" spans="2:10" x14ac:dyDescent="0.3">
      <c r="B11" s="27"/>
      <c r="C11" s="27">
        <v>8</v>
      </c>
      <c r="D11" s="27" t="s">
        <v>2570</v>
      </c>
      <c r="E11" s="109">
        <v>5.75</v>
      </c>
      <c r="F11" s="27"/>
      <c r="G11" s="27">
        <v>1</v>
      </c>
      <c r="H11" s="44">
        <v>2.38</v>
      </c>
      <c r="I11" s="44">
        <f t="shared" si="0"/>
        <v>2.4159663865546221</v>
      </c>
    </row>
    <row r="12" spans="2:10" x14ac:dyDescent="0.3">
      <c r="B12" s="27"/>
      <c r="C12" s="27">
        <v>9</v>
      </c>
      <c r="D12" s="27" t="s">
        <v>20</v>
      </c>
      <c r="E12" s="109">
        <v>1.2949999999999999</v>
      </c>
      <c r="F12" s="27"/>
      <c r="G12" s="27">
        <v>1</v>
      </c>
      <c r="H12" s="44">
        <v>1</v>
      </c>
      <c r="I12" s="44">
        <f t="shared" si="0"/>
        <v>1.2949999999999999</v>
      </c>
    </row>
    <row r="13" spans="2:10" x14ac:dyDescent="0.3">
      <c r="B13" s="27"/>
      <c r="C13" s="27">
        <v>10</v>
      </c>
      <c r="D13" s="27" t="s">
        <v>2571</v>
      </c>
      <c r="E13" s="109">
        <v>1.58</v>
      </c>
      <c r="F13" s="27">
        <v>1</v>
      </c>
      <c r="G13" s="27">
        <v>1</v>
      </c>
      <c r="H13" s="44">
        <v>6</v>
      </c>
      <c r="I13" s="44">
        <f t="shared" si="0"/>
        <v>0.26333333333333336</v>
      </c>
    </row>
    <row r="14" spans="2:10" x14ac:dyDescent="0.3">
      <c r="B14" s="27"/>
      <c r="C14" s="27">
        <v>11</v>
      </c>
      <c r="D14" s="27" t="s">
        <v>2572</v>
      </c>
      <c r="E14" s="109">
        <v>1.75</v>
      </c>
      <c r="F14" s="27">
        <v>8</v>
      </c>
      <c r="G14" s="27">
        <v>1</v>
      </c>
      <c r="H14" s="44">
        <v>1</v>
      </c>
      <c r="I14" s="44">
        <f t="shared" si="0"/>
        <v>1.75</v>
      </c>
    </row>
    <row r="15" spans="2:10" x14ac:dyDescent="0.3">
      <c r="B15" s="27"/>
      <c r="C15" s="27">
        <v>12</v>
      </c>
      <c r="D15" s="27" t="s">
        <v>934</v>
      </c>
      <c r="E15" s="109"/>
      <c r="F15" s="27">
        <v>16</v>
      </c>
      <c r="G15" s="27">
        <v>1</v>
      </c>
      <c r="H15" s="44">
        <v>16</v>
      </c>
      <c r="I15" s="44">
        <f t="shared" si="0"/>
        <v>0</v>
      </c>
    </row>
    <row r="16" spans="2:10" x14ac:dyDescent="0.3">
      <c r="B16" s="27"/>
      <c r="C16" s="27">
        <v>13</v>
      </c>
      <c r="D16" s="27" t="s">
        <v>23</v>
      </c>
      <c r="E16" s="109">
        <v>3.5</v>
      </c>
      <c r="F16" s="27">
        <v>7</v>
      </c>
      <c r="G16" s="27">
        <v>1</v>
      </c>
      <c r="H16" s="44">
        <v>3.5</v>
      </c>
      <c r="I16" s="44">
        <f t="shared" si="0"/>
        <v>1</v>
      </c>
    </row>
    <row r="17" spans="2:9" x14ac:dyDescent="0.3">
      <c r="B17" s="27"/>
      <c r="C17" s="27">
        <v>14</v>
      </c>
      <c r="D17" s="27" t="s">
        <v>24</v>
      </c>
      <c r="E17" s="109">
        <v>3.15</v>
      </c>
      <c r="F17" s="27">
        <v>6</v>
      </c>
      <c r="G17" s="27">
        <v>1</v>
      </c>
      <c r="H17" s="44">
        <v>2</v>
      </c>
      <c r="I17" s="44">
        <f t="shared" si="0"/>
        <v>1.575</v>
      </c>
    </row>
    <row r="18" spans="2:9" x14ac:dyDescent="0.3">
      <c r="B18" s="27"/>
      <c r="C18" s="27">
        <v>15</v>
      </c>
      <c r="D18" s="27" t="s">
        <v>2573</v>
      </c>
      <c r="E18" s="109">
        <v>2.63</v>
      </c>
      <c r="F18" s="27"/>
      <c r="G18" s="27">
        <v>1</v>
      </c>
      <c r="H18" s="44">
        <v>1</v>
      </c>
      <c r="I18" s="44">
        <f t="shared" si="0"/>
        <v>2.63</v>
      </c>
    </row>
    <row r="19" spans="2:9" x14ac:dyDescent="0.3">
      <c r="B19" s="27"/>
      <c r="C19" s="27">
        <v>16</v>
      </c>
      <c r="D19" s="27" t="s">
        <v>2574</v>
      </c>
      <c r="E19" s="109">
        <v>3.15</v>
      </c>
      <c r="F19" s="27">
        <v>4</v>
      </c>
      <c r="G19" s="27">
        <v>1</v>
      </c>
      <c r="H19" s="44">
        <v>4</v>
      </c>
      <c r="I19" s="44">
        <f t="shared" si="0"/>
        <v>0.78749999999999998</v>
      </c>
    </row>
    <row r="20" spans="2:9" x14ac:dyDescent="0.3">
      <c r="B20" s="27"/>
      <c r="C20" s="27">
        <v>17</v>
      </c>
      <c r="D20" s="27" t="s">
        <v>2575</v>
      </c>
      <c r="E20" s="109">
        <v>2.1</v>
      </c>
      <c r="F20" s="27">
        <v>10</v>
      </c>
      <c r="G20" s="27">
        <v>1</v>
      </c>
      <c r="H20" s="44">
        <v>5</v>
      </c>
      <c r="I20" s="44">
        <f t="shared" si="0"/>
        <v>0.42000000000000004</v>
      </c>
    </row>
    <row r="21" spans="2:9" x14ac:dyDescent="0.3">
      <c r="B21" s="27"/>
      <c r="C21" s="27">
        <v>18</v>
      </c>
      <c r="D21" s="27" t="s">
        <v>2576</v>
      </c>
      <c r="E21" s="109">
        <v>2.63</v>
      </c>
      <c r="F21" s="27">
        <v>3</v>
      </c>
      <c r="G21" s="27">
        <v>1</v>
      </c>
      <c r="H21" s="44">
        <v>1</v>
      </c>
      <c r="I21" s="44">
        <f t="shared" si="0"/>
        <v>2.63</v>
      </c>
    </row>
    <row r="22" spans="2:9" x14ac:dyDescent="0.3">
      <c r="B22" s="27"/>
      <c r="C22" s="27">
        <v>19</v>
      </c>
      <c r="D22" s="27" t="s">
        <v>226</v>
      </c>
      <c r="E22" s="109">
        <v>1.31</v>
      </c>
      <c r="F22" s="27"/>
      <c r="G22" s="27">
        <v>1</v>
      </c>
      <c r="H22" s="44">
        <v>4</v>
      </c>
      <c r="I22" s="44">
        <f t="shared" si="0"/>
        <v>0.32750000000000001</v>
      </c>
    </row>
    <row r="23" spans="2:9" x14ac:dyDescent="0.3">
      <c r="B23" s="27"/>
      <c r="C23" s="27">
        <v>20</v>
      </c>
      <c r="D23" s="27" t="s">
        <v>227</v>
      </c>
      <c r="E23" s="109">
        <v>1.48</v>
      </c>
      <c r="F23" s="27"/>
      <c r="G23" s="27">
        <v>1</v>
      </c>
      <c r="H23" s="44">
        <v>2.2999999999999998</v>
      </c>
      <c r="I23" s="44">
        <f t="shared" si="0"/>
        <v>0.64347826086956528</v>
      </c>
    </row>
    <row r="24" spans="2:9" x14ac:dyDescent="0.3">
      <c r="B24" s="27"/>
      <c r="C24" s="27">
        <v>21</v>
      </c>
      <c r="D24" s="27" t="s">
        <v>26</v>
      </c>
      <c r="E24" s="109">
        <v>1.26</v>
      </c>
      <c r="F24" s="27"/>
      <c r="G24" s="27">
        <v>1</v>
      </c>
      <c r="H24" s="44">
        <v>26</v>
      </c>
      <c r="I24" s="44">
        <f t="shared" si="0"/>
        <v>4.8461538461538459E-2</v>
      </c>
    </row>
    <row r="25" spans="2:9" x14ac:dyDescent="0.3">
      <c r="B25" s="27"/>
      <c r="C25" s="27">
        <v>22</v>
      </c>
      <c r="D25" s="27" t="s">
        <v>2577</v>
      </c>
      <c r="E25" s="109">
        <v>0.94</v>
      </c>
      <c r="F25" s="27"/>
      <c r="G25" s="27">
        <v>1</v>
      </c>
      <c r="H25" s="44">
        <v>1.67</v>
      </c>
      <c r="I25" s="44">
        <f t="shared" si="0"/>
        <v>0.56287425149700598</v>
      </c>
    </row>
    <row r="26" spans="2:9" x14ac:dyDescent="0.3">
      <c r="B26" s="27"/>
      <c r="C26" s="27">
        <v>23</v>
      </c>
      <c r="D26" s="27" t="s">
        <v>2578</v>
      </c>
      <c r="E26" s="109">
        <v>0.49</v>
      </c>
      <c r="F26" s="27"/>
      <c r="G26" s="27">
        <v>1</v>
      </c>
      <c r="H26" s="44">
        <v>1</v>
      </c>
      <c r="I26" s="44">
        <f t="shared" si="0"/>
        <v>0.49</v>
      </c>
    </row>
    <row r="27" spans="2:9" x14ac:dyDescent="0.3">
      <c r="B27" s="27"/>
      <c r="C27" s="27">
        <v>24</v>
      </c>
      <c r="D27" s="27" t="s">
        <v>29</v>
      </c>
      <c r="E27" s="109">
        <v>0.04</v>
      </c>
      <c r="F27" s="27"/>
      <c r="G27" s="27">
        <v>1</v>
      </c>
      <c r="H27" s="44">
        <v>1</v>
      </c>
      <c r="I27" s="44">
        <f t="shared" si="0"/>
        <v>0.04</v>
      </c>
    </row>
    <row r="28" spans="2:9" x14ac:dyDescent="0.3">
      <c r="B28" s="27"/>
      <c r="C28" s="27">
        <v>25</v>
      </c>
      <c r="D28" s="27" t="s">
        <v>30</v>
      </c>
      <c r="E28" s="109">
        <v>0.11</v>
      </c>
      <c r="F28" s="27"/>
      <c r="G28" s="27">
        <v>1</v>
      </c>
      <c r="H28" s="44">
        <v>1</v>
      </c>
      <c r="I28" s="44">
        <f t="shared" si="0"/>
        <v>0.11</v>
      </c>
    </row>
    <row r="29" spans="2:9" x14ac:dyDescent="0.3">
      <c r="B29" s="27"/>
      <c r="C29" s="27">
        <v>26</v>
      </c>
      <c r="D29" s="27" t="s">
        <v>580</v>
      </c>
      <c r="E29" s="109">
        <v>0.37</v>
      </c>
      <c r="F29" s="27"/>
      <c r="G29" s="27">
        <v>1</v>
      </c>
      <c r="H29" s="44">
        <v>1</v>
      </c>
      <c r="I29" s="44">
        <f t="shared" si="0"/>
        <v>0.37</v>
      </c>
    </row>
    <row r="30" spans="2:9" x14ac:dyDescent="0.3">
      <c r="B30" s="27"/>
      <c r="C30" s="27">
        <v>27</v>
      </c>
      <c r="D30" s="27" t="s">
        <v>31</v>
      </c>
      <c r="E30" s="109">
        <v>0.95</v>
      </c>
      <c r="F30" s="27"/>
      <c r="G30" s="27">
        <v>1</v>
      </c>
      <c r="H30" s="44">
        <v>1</v>
      </c>
      <c r="I30" s="44">
        <f t="shared" si="0"/>
        <v>0.95</v>
      </c>
    </row>
    <row r="31" spans="2:9" x14ac:dyDescent="0.3">
      <c r="B31" s="27"/>
      <c r="C31" s="27">
        <v>28</v>
      </c>
      <c r="D31" s="27" t="s">
        <v>32</v>
      </c>
      <c r="E31" s="109">
        <v>0.75</v>
      </c>
      <c r="F31" s="27"/>
      <c r="G31" s="27">
        <v>1</v>
      </c>
      <c r="H31" s="44">
        <v>1</v>
      </c>
      <c r="I31" s="44">
        <f t="shared" si="0"/>
        <v>0.75</v>
      </c>
    </row>
    <row r="32" spans="2:9" x14ac:dyDescent="0.3">
      <c r="B32" s="27"/>
      <c r="C32" s="27">
        <v>29</v>
      </c>
      <c r="D32" s="27" t="s">
        <v>2579</v>
      </c>
      <c r="E32" s="109">
        <v>0.9</v>
      </c>
      <c r="F32" s="27"/>
      <c r="G32" s="27">
        <v>1</v>
      </c>
      <c r="H32" s="44">
        <v>2</v>
      </c>
      <c r="I32" s="44">
        <f t="shared" si="0"/>
        <v>0.45</v>
      </c>
    </row>
    <row r="33" spans="2:9" x14ac:dyDescent="0.3">
      <c r="B33" s="27"/>
      <c r="C33" s="27">
        <v>30</v>
      </c>
      <c r="D33" s="27" t="s">
        <v>35</v>
      </c>
      <c r="E33" s="109">
        <v>0.66</v>
      </c>
      <c r="F33" s="27"/>
      <c r="G33" s="27">
        <v>1</v>
      </c>
      <c r="H33" s="44">
        <v>2.94</v>
      </c>
      <c r="I33" s="44">
        <f t="shared" si="0"/>
        <v>0.22448979591836737</v>
      </c>
    </row>
    <row r="34" spans="2:9" x14ac:dyDescent="0.3">
      <c r="B34" s="27"/>
      <c r="C34" s="27">
        <v>31</v>
      </c>
      <c r="D34" s="27" t="s">
        <v>36</v>
      </c>
      <c r="E34" s="109">
        <v>0.32</v>
      </c>
      <c r="F34" s="27">
        <v>3</v>
      </c>
      <c r="G34" s="27">
        <v>1</v>
      </c>
      <c r="H34" s="44">
        <v>3</v>
      </c>
      <c r="I34" s="44">
        <f t="shared" si="0"/>
        <v>0.10666666666666667</v>
      </c>
    </row>
    <row r="35" spans="2:9" x14ac:dyDescent="0.3">
      <c r="B35" s="27"/>
      <c r="C35" s="27">
        <v>32</v>
      </c>
      <c r="D35" s="27" t="s">
        <v>36</v>
      </c>
      <c r="E35" s="109">
        <v>0.26</v>
      </c>
      <c r="F35" s="27">
        <v>1</v>
      </c>
      <c r="G35" s="27">
        <v>1</v>
      </c>
      <c r="H35" s="44">
        <v>1</v>
      </c>
      <c r="I35" s="44">
        <f t="shared" si="0"/>
        <v>0.26</v>
      </c>
    </row>
    <row r="36" spans="2:9" x14ac:dyDescent="0.3">
      <c r="B36" s="27"/>
      <c r="C36" s="27">
        <v>33</v>
      </c>
      <c r="D36" s="27" t="s">
        <v>37</v>
      </c>
      <c r="E36" s="109">
        <v>0.42</v>
      </c>
      <c r="F36" s="27"/>
      <c r="G36" s="27">
        <v>1</v>
      </c>
      <c r="H36" s="44">
        <v>1</v>
      </c>
      <c r="I36" s="44">
        <f t="shared" ref="I36:I67" si="1">+(E36*G36)/H36</f>
        <v>0.42</v>
      </c>
    </row>
    <row r="37" spans="2:9" x14ac:dyDescent="0.3">
      <c r="B37" s="27"/>
      <c r="C37" s="27">
        <v>34</v>
      </c>
      <c r="D37" s="27" t="s">
        <v>42</v>
      </c>
      <c r="E37" s="109">
        <v>0.43</v>
      </c>
      <c r="F37" s="27"/>
      <c r="G37" s="27">
        <v>1</v>
      </c>
      <c r="H37" s="44">
        <v>1</v>
      </c>
      <c r="I37" s="44">
        <f t="shared" si="1"/>
        <v>0.43</v>
      </c>
    </row>
    <row r="38" spans="2:9" x14ac:dyDescent="0.3">
      <c r="B38" s="27"/>
      <c r="C38" s="27">
        <v>35</v>
      </c>
      <c r="D38" s="27" t="s">
        <v>2580</v>
      </c>
      <c r="E38" s="109">
        <v>1.49</v>
      </c>
      <c r="F38" s="27"/>
      <c r="G38" s="27">
        <v>1</v>
      </c>
      <c r="H38" s="44">
        <v>16.670000000000002</v>
      </c>
      <c r="I38" s="44">
        <f t="shared" si="1"/>
        <v>8.9382123575284939E-2</v>
      </c>
    </row>
    <row r="39" spans="2:9" x14ac:dyDescent="0.3">
      <c r="B39" s="27"/>
      <c r="C39" s="27">
        <v>36</v>
      </c>
      <c r="D39" s="27" t="s">
        <v>40</v>
      </c>
      <c r="E39" s="109">
        <v>1.58</v>
      </c>
      <c r="F39" s="27"/>
      <c r="G39" s="27">
        <v>1</v>
      </c>
      <c r="H39" s="44">
        <v>6.25</v>
      </c>
      <c r="I39" s="44">
        <f t="shared" si="1"/>
        <v>0.25280000000000002</v>
      </c>
    </row>
    <row r="40" spans="2:9" x14ac:dyDescent="0.3">
      <c r="B40" s="27"/>
      <c r="C40" s="27">
        <v>37</v>
      </c>
      <c r="D40" s="27" t="s">
        <v>289</v>
      </c>
      <c r="E40" s="109">
        <v>1.26</v>
      </c>
      <c r="F40" s="27"/>
      <c r="G40" s="27">
        <v>1</v>
      </c>
      <c r="H40" s="44">
        <v>15</v>
      </c>
      <c r="I40" s="44">
        <f t="shared" si="1"/>
        <v>8.4000000000000005E-2</v>
      </c>
    </row>
    <row r="41" spans="2:9" x14ac:dyDescent="0.3">
      <c r="B41" s="27"/>
      <c r="C41" s="27">
        <v>38</v>
      </c>
      <c r="D41" s="27" t="s">
        <v>228</v>
      </c>
      <c r="E41" s="109">
        <v>1.05</v>
      </c>
      <c r="F41" s="27"/>
      <c r="G41" s="27">
        <v>1</v>
      </c>
      <c r="H41" s="44">
        <v>1</v>
      </c>
      <c r="I41" s="44">
        <f t="shared" si="1"/>
        <v>1.05</v>
      </c>
    </row>
    <row r="42" spans="2:9" x14ac:dyDescent="0.3">
      <c r="B42" s="27"/>
      <c r="C42" s="27">
        <v>39</v>
      </c>
      <c r="D42" s="27" t="s">
        <v>34</v>
      </c>
      <c r="E42" s="109">
        <v>0.45</v>
      </c>
      <c r="F42" s="27"/>
      <c r="G42" s="27">
        <v>1</v>
      </c>
      <c r="H42" s="44">
        <v>1</v>
      </c>
      <c r="I42" s="44">
        <f t="shared" si="1"/>
        <v>0.45</v>
      </c>
    </row>
    <row r="43" spans="2:9" x14ac:dyDescent="0.3">
      <c r="B43" s="27"/>
      <c r="C43" s="27">
        <v>40</v>
      </c>
      <c r="D43" s="27" t="s">
        <v>368</v>
      </c>
      <c r="E43" s="109">
        <v>2.73</v>
      </c>
      <c r="F43" s="27"/>
      <c r="G43" s="27">
        <v>2</v>
      </c>
      <c r="H43" s="44">
        <v>1</v>
      </c>
      <c r="I43" s="44">
        <f t="shared" si="1"/>
        <v>5.46</v>
      </c>
    </row>
    <row r="44" spans="2:9" x14ac:dyDescent="0.3">
      <c r="B44" s="27"/>
      <c r="C44" s="27">
        <v>41</v>
      </c>
      <c r="D44" s="27" t="s">
        <v>43</v>
      </c>
      <c r="E44" s="109">
        <v>0.13</v>
      </c>
      <c r="F44" s="27"/>
      <c r="G44" s="27">
        <v>7</v>
      </c>
      <c r="H44" s="44">
        <v>1</v>
      </c>
      <c r="I44" s="44">
        <f t="shared" si="1"/>
        <v>0.91</v>
      </c>
    </row>
    <row r="45" spans="2:9" x14ac:dyDescent="0.3">
      <c r="B45" s="27"/>
      <c r="C45" s="27">
        <v>42</v>
      </c>
      <c r="D45" s="27" t="s">
        <v>44</v>
      </c>
      <c r="E45" s="109">
        <v>1.68</v>
      </c>
      <c r="F45" s="27">
        <v>5</v>
      </c>
      <c r="G45" s="27">
        <v>1</v>
      </c>
      <c r="H45" s="44">
        <v>1</v>
      </c>
      <c r="I45" s="44">
        <f t="shared" si="1"/>
        <v>1.68</v>
      </c>
    </row>
    <row r="46" spans="2:9" x14ac:dyDescent="0.3">
      <c r="B46" s="27"/>
      <c r="C46" s="27">
        <v>43</v>
      </c>
      <c r="D46" s="27" t="s">
        <v>45</v>
      </c>
      <c r="E46" s="109">
        <v>2.1</v>
      </c>
      <c r="F46" s="27">
        <v>1</v>
      </c>
      <c r="G46" s="27">
        <v>2</v>
      </c>
      <c r="H46" s="44">
        <v>1</v>
      </c>
      <c r="I46" s="44">
        <f t="shared" si="1"/>
        <v>4.2</v>
      </c>
    </row>
    <row r="47" spans="2:9" x14ac:dyDescent="0.3">
      <c r="B47" s="27"/>
      <c r="C47" s="27">
        <v>44</v>
      </c>
      <c r="D47" s="27" t="s">
        <v>366</v>
      </c>
      <c r="E47" s="114">
        <v>0.79</v>
      </c>
      <c r="F47" s="27">
        <v>1</v>
      </c>
      <c r="G47" s="27">
        <v>3</v>
      </c>
      <c r="H47" s="44">
        <v>1</v>
      </c>
      <c r="I47" s="44">
        <f t="shared" si="1"/>
        <v>2.37</v>
      </c>
    </row>
    <row r="48" spans="2:9" x14ac:dyDescent="0.3">
      <c r="B48" s="27"/>
      <c r="C48" s="27">
        <v>45</v>
      </c>
      <c r="D48" s="27" t="s">
        <v>367</v>
      </c>
      <c r="E48" s="109">
        <v>0.53</v>
      </c>
      <c r="F48" s="27">
        <v>1</v>
      </c>
      <c r="G48" s="27">
        <v>1</v>
      </c>
      <c r="H48" s="44">
        <v>1</v>
      </c>
      <c r="I48" s="44">
        <f t="shared" si="1"/>
        <v>0.53</v>
      </c>
    </row>
    <row r="49" spans="2:9" x14ac:dyDescent="0.3">
      <c r="B49" s="27"/>
      <c r="C49" s="27">
        <v>46</v>
      </c>
      <c r="D49" s="27" t="s">
        <v>290</v>
      </c>
      <c r="E49" s="109">
        <v>2</v>
      </c>
      <c r="F49" s="27"/>
      <c r="G49" s="27">
        <v>1</v>
      </c>
      <c r="H49" s="44">
        <v>1</v>
      </c>
      <c r="I49" s="44">
        <f t="shared" si="1"/>
        <v>2</v>
      </c>
    </row>
    <row r="50" spans="2:9" x14ac:dyDescent="0.3">
      <c r="B50" s="27"/>
      <c r="C50" s="27">
        <v>47</v>
      </c>
      <c r="D50" s="27" t="s">
        <v>291</v>
      </c>
      <c r="E50" s="109">
        <v>2.1</v>
      </c>
      <c r="F50" s="27">
        <v>6</v>
      </c>
      <c r="G50" s="27">
        <v>1</v>
      </c>
      <c r="H50" s="44">
        <v>2</v>
      </c>
      <c r="I50" s="44">
        <f t="shared" si="1"/>
        <v>1.05</v>
      </c>
    </row>
    <row r="51" spans="2:9" x14ac:dyDescent="0.3">
      <c r="B51" s="27"/>
      <c r="C51" s="27">
        <v>48</v>
      </c>
      <c r="D51" s="27" t="s">
        <v>47</v>
      </c>
      <c r="E51" s="109">
        <v>1.89</v>
      </c>
      <c r="F51" s="27"/>
      <c r="G51" s="27">
        <v>1</v>
      </c>
      <c r="H51" s="44">
        <v>12.5</v>
      </c>
      <c r="I51" s="44">
        <f t="shared" si="1"/>
        <v>0.1512</v>
      </c>
    </row>
    <row r="52" spans="2:9" x14ac:dyDescent="0.3">
      <c r="B52" s="27"/>
      <c r="C52" s="27">
        <v>49</v>
      </c>
      <c r="D52" s="27" t="s">
        <v>2581</v>
      </c>
      <c r="E52" s="109">
        <v>2</v>
      </c>
      <c r="F52" s="27"/>
      <c r="G52" s="27">
        <v>1</v>
      </c>
      <c r="H52" s="44">
        <v>5</v>
      </c>
      <c r="I52" s="44">
        <f t="shared" si="1"/>
        <v>0.4</v>
      </c>
    </row>
    <row r="53" spans="2:9" x14ac:dyDescent="0.3">
      <c r="B53" s="27"/>
      <c r="C53" s="27">
        <v>50</v>
      </c>
      <c r="D53" s="27" t="s">
        <v>48</v>
      </c>
      <c r="E53" s="109">
        <v>3.46</v>
      </c>
      <c r="F53" s="27"/>
      <c r="G53" s="27">
        <v>1</v>
      </c>
      <c r="H53" s="44">
        <v>1</v>
      </c>
      <c r="I53" s="44">
        <f t="shared" si="1"/>
        <v>3.46</v>
      </c>
    </row>
    <row r="54" spans="2:9" x14ac:dyDescent="0.3">
      <c r="B54" s="27"/>
      <c r="C54" s="27">
        <v>51</v>
      </c>
      <c r="D54" s="27" t="s">
        <v>386</v>
      </c>
      <c r="E54" s="109">
        <v>2.69</v>
      </c>
      <c r="F54" s="27"/>
      <c r="G54" s="27">
        <v>1</v>
      </c>
      <c r="H54" s="44">
        <v>12.5</v>
      </c>
      <c r="I54" s="44">
        <f t="shared" si="1"/>
        <v>0.2152</v>
      </c>
    </row>
    <row r="55" spans="2:9" x14ac:dyDescent="0.3">
      <c r="B55" s="27"/>
      <c r="C55" s="27">
        <v>52</v>
      </c>
      <c r="D55" s="27" t="s">
        <v>49</v>
      </c>
      <c r="E55" s="109">
        <v>0.79</v>
      </c>
      <c r="F55" s="27"/>
      <c r="G55" s="27">
        <v>1</v>
      </c>
      <c r="H55" s="44">
        <v>6</v>
      </c>
      <c r="I55" s="44">
        <f t="shared" si="1"/>
        <v>0.13166666666666668</v>
      </c>
    </row>
    <row r="56" spans="2:9" x14ac:dyDescent="0.3">
      <c r="B56" s="27"/>
      <c r="C56" s="27">
        <v>53</v>
      </c>
      <c r="D56" s="27" t="s">
        <v>50</v>
      </c>
      <c r="E56" s="109">
        <v>1.1599999999999999</v>
      </c>
      <c r="F56" s="27">
        <v>18</v>
      </c>
      <c r="G56" s="27">
        <v>1</v>
      </c>
      <c r="H56" s="44">
        <v>1.8</v>
      </c>
      <c r="I56" s="44">
        <f t="shared" si="1"/>
        <v>0.64444444444444438</v>
      </c>
    </row>
    <row r="57" spans="2:9" x14ac:dyDescent="0.3">
      <c r="B57" s="27"/>
      <c r="C57" s="27">
        <v>54</v>
      </c>
      <c r="D57" s="27" t="s">
        <v>2582</v>
      </c>
      <c r="E57" s="109">
        <v>0.85</v>
      </c>
      <c r="F57" s="27">
        <v>18</v>
      </c>
      <c r="G57" s="27">
        <v>1</v>
      </c>
      <c r="H57" s="44">
        <v>2.25</v>
      </c>
      <c r="I57" s="44">
        <f t="shared" si="1"/>
        <v>0.37777777777777777</v>
      </c>
    </row>
    <row r="58" spans="2:9" x14ac:dyDescent="0.3">
      <c r="B58" s="27"/>
      <c r="C58" s="27">
        <v>55</v>
      </c>
      <c r="D58" s="27" t="s">
        <v>53</v>
      </c>
      <c r="E58" s="109">
        <v>2.1</v>
      </c>
      <c r="F58" s="27"/>
      <c r="G58" s="27">
        <v>1</v>
      </c>
      <c r="H58" s="44">
        <v>9</v>
      </c>
      <c r="I58" s="44">
        <f t="shared" si="1"/>
        <v>0.23333333333333334</v>
      </c>
    </row>
    <row r="59" spans="2:9" x14ac:dyDescent="0.3">
      <c r="B59" s="27"/>
      <c r="C59" s="27">
        <v>56</v>
      </c>
      <c r="D59" s="27" t="s">
        <v>54</v>
      </c>
      <c r="E59" s="109">
        <v>1.1599999999999999</v>
      </c>
      <c r="F59" s="27"/>
      <c r="G59" s="27">
        <v>1</v>
      </c>
      <c r="H59" s="44">
        <v>78.209999999999994</v>
      </c>
      <c r="I59" s="44">
        <f t="shared" si="1"/>
        <v>1.4831862933128756E-2</v>
      </c>
    </row>
    <row r="60" spans="2:9" x14ac:dyDescent="0.3">
      <c r="B60" s="27"/>
      <c r="C60" s="27">
        <v>57</v>
      </c>
      <c r="D60" s="27" t="s">
        <v>2583</v>
      </c>
      <c r="E60" s="109">
        <v>2.94</v>
      </c>
      <c r="F60" s="27">
        <v>24</v>
      </c>
      <c r="G60" s="27">
        <v>1</v>
      </c>
      <c r="H60" s="44">
        <v>4</v>
      </c>
      <c r="I60" s="44">
        <f t="shared" si="1"/>
        <v>0.73499999999999999</v>
      </c>
    </row>
    <row r="61" spans="2:9" x14ac:dyDescent="0.3">
      <c r="B61" s="27"/>
      <c r="C61" s="27">
        <v>58</v>
      </c>
      <c r="D61" s="27" t="s">
        <v>2584</v>
      </c>
      <c r="E61" s="109">
        <v>2.73</v>
      </c>
      <c r="F61" s="27"/>
      <c r="G61" s="27">
        <v>1</v>
      </c>
      <c r="H61" s="44">
        <v>9.3800000000000008</v>
      </c>
      <c r="I61" s="44">
        <f t="shared" si="1"/>
        <v>0.29104477611940294</v>
      </c>
    </row>
    <row r="62" spans="2:9" x14ac:dyDescent="0.3">
      <c r="B62" s="27"/>
      <c r="C62" s="27">
        <v>59</v>
      </c>
      <c r="D62" s="27" t="s">
        <v>234</v>
      </c>
      <c r="E62" s="109">
        <v>1.46</v>
      </c>
      <c r="F62" s="27"/>
      <c r="G62" s="27">
        <v>1</v>
      </c>
      <c r="H62" s="44">
        <v>1</v>
      </c>
      <c r="I62" s="44">
        <f t="shared" si="1"/>
        <v>1.46</v>
      </c>
    </row>
    <row r="63" spans="2:9" x14ac:dyDescent="0.3">
      <c r="B63" s="27"/>
      <c r="C63" s="27">
        <v>60</v>
      </c>
      <c r="D63" s="27" t="s">
        <v>2585</v>
      </c>
      <c r="E63" s="109">
        <v>1.05</v>
      </c>
      <c r="F63" s="27"/>
      <c r="G63" s="27">
        <v>6</v>
      </c>
      <c r="H63" s="44">
        <v>1</v>
      </c>
      <c r="I63" s="44">
        <f t="shared" si="1"/>
        <v>6.3000000000000007</v>
      </c>
    </row>
    <row r="64" spans="2:9" x14ac:dyDescent="0.3">
      <c r="B64" s="27"/>
      <c r="C64" s="27">
        <v>61</v>
      </c>
      <c r="D64" s="27" t="s">
        <v>873</v>
      </c>
      <c r="E64" s="109">
        <v>0.57999999999999996</v>
      </c>
      <c r="F64" s="27"/>
      <c r="G64" s="27">
        <v>1</v>
      </c>
      <c r="H64" s="44">
        <v>6.67</v>
      </c>
      <c r="I64" s="44">
        <f t="shared" si="1"/>
        <v>8.6956521739130432E-2</v>
      </c>
    </row>
    <row r="65" spans="2:9" x14ac:dyDescent="0.3">
      <c r="B65" s="27"/>
      <c r="C65" s="27">
        <v>62</v>
      </c>
      <c r="D65" s="27" t="s">
        <v>2586</v>
      </c>
      <c r="E65" s="109">
        <v>0.57999999999999996</v>
      </c>
      <c r="F65" s="27"/>
      <c r="G65" s="27">
        <v>1</v>
      </c>
      <c r="H65" s="44">
        <v>6.57</v>
      </c>
      <c r="I65" s="44">
        <f t="shared" si="1"/>
        <v>8.8280060882800604E-2</v>
      </c>
    </row>
    <row r="66" spans="2:9" x14ac:dyDescent="0.3">
      <c r="B66" s="27"/>
      <c r="C66" s="27">
        <v>63</v>
      </c>
      <c r="D66" s="27" t="s">
        <v>58</v>
      </c>
      <c r="E66" s="109">
        <v>1.26</v>
      </c>
      <c r="F66" s="27"/>
      <c r="G66" s="27">
        <v>1</v>
      </c>
      <c r="H66" s="44">
        <v>13.33</v>
      </c>
      <c r="I66" s="44">
        <f t="shared" si="1"/>
        <v>9.4523630907726933E-2</v>
      </c>
    </row>
    <row r="67" spans="2:9" x14ac:dyDescent="0.3">
      <c r="B67" s="27"/>
      <c r="C67" s="27">
        <v>64</v>
      </c>
      <c r="D67" s="27" t="s">
        <v>233</v>
      </c>
      <c r="E67" s="109">
        <v>0.47</v>
      </c>
      <c r="F67" s="27">
        <v>22</v>
      </c>
      <c r="G67" s="27">
        <v>1</v>
      </c>
      <c r="H67" s="44">
        <v>4.54</v>
      </c>
      <c r="I67" s="44">
        <f t="shared" si="1"/>
        <v>0.10352422907488987</v>
      </c>
    </row>
    <row r="68" spans="2:9" x14ac:dyDescent="0.3">
      <c r="B68" s="27"/>
      <c r="C68" s="27">
        <v>65</v>
      </c>
      <c r="D68" s="27" t="s">
        <v>233</v>
      </c>
      <c r="E68" s="109">
        <v>0.32</v>
      </c>
      <c r="F68" s="27">
        <v>31</v>
      </c>
      <c r="G68" s="27">
        <v>1</v>
      </c>
      <c r="H68" s="44">
        <v>3.44</v>
      </c>
      <c r="I68" s="44">
        <f t="shared" ref="I68:I90" si="2">+(E68*G68)/H68</f>
        <v>9.3023255813953487E-2</v>
      </c>
    </row>
    <row r="69" spans="2:9" x14ac:dyDescent="0.3">
      <c r="B69" s="27"/>
      <c r="C69" s="27">
        <v>66</v>
      </c>
      <c r="D69" s="27" t="s">
        <v>233</v>
      </c>
      <c r="E69" s="109">
        <v>1.1000000000000001</v>
      </c>
      <c r="F69" s="27">
        <v>10</v>
      </c>
      <c r="G69" s="27">
        <v>1</v>
      </c>
      <c r="H69" s="44">
        <v>5</v>
      </c>
      <c r="I69" s="44">
        <f t="shared" si="2"/>
        <v>0.22000000000000003</v>
      </c>
    </row>
    <row r="70" spans="2:9" x14ac:dyDescent="0.3">
      <c r="B70" s="27"/>
      <c r="C70" s="27">
        <v>67</v>
      </c>
      <c r="D70" s="27" t="s">
        <v>293</v>
      </c>
      <c r="E70" s="109">
        <v>1.05</v>
      </c>
      <c r="F70" s="27"/>
      <c r="G70" s="27">
        <v>1</v>
      </c>
      <c r="H70" s="44">
        <v>4</v>
      </c>
      <c r="I70" s="44">
        <f t="shared" si="2"/>
        <v>0.26250000000000001</v>
      </c>
    </row>
    <row r="71" spans="2:9" x14ac:dyDescent="0.3">
      <c r="B71" s="27"/>
      <c r="C71" s="27">
        <v>68</v>
      </c>
      <c r="D71" s="27" t="s">
        <v>2587</v>
      </c>
      <c r="E71" s="109">
        <v>0.95</v>
      </c>
      <c r="F71" s="27">
        <v>6</v>
      </c>
      <c r="G71" s="27">
        <v>1</v>
      </c>
      <c r="H71" s="44">
        <v>6</v>
      </c>
      <c r="I71" s="44">
        <f t="shared" si="2"/>
        <v>0.15833333333333333</v>
      </c>
    </row>
    <row r="72" spans="2:9" x14ac:dyDescent="0.3">
      <c r="B72" s="27"/>
      <c r="C72" s="27">
        <v>69</v>
      </c>
      <c r="D72" s="27" t="s">
        <v>2588</v>
      </c>
      <c r="E72" s="109">
        <v>1.42</v>
      </c>
      <c r="F72" s="27">
        <v>15</v>
      </c>
      <c r="G72" s="27">
        <v>1</v>
      </c>
      <c r="H72" s="44">
        <v>15</v>
      </c>
      <c r="I72" s="44">
        <f t="shared" si="2"/>
        <v>9.4666666666666663E-2</v>
      </c>
    </row>
    <row r="73" spans="2:9" x14ac:dyDescent="0.3">
      <c r="B73" s="27"/>
      <c r="C73" s="27">
        <v>70</v>
      </c>
      <c r="D73" s="27" t="s">
        <v>41</v>
      </c>
      <c r="E73" s="109">
        <v>1.58</v>
      </c>
      <c r="F73" s="27">
        <v>6</v>
      </c>
      <c r="G73" s="27">
        <v>1</v>
      </c>
      <c r="H73" s="44">
        <v>6</v>
      </c>
      <c r="I73" s="44">
        <f t="shared" si="2"/>
        <v>0.26333333333333336</v>
      </c>
    </row>
    <row r="74" spans="2:9" x14ac:dyDescent="0.3">
      <c r="B74" s="27"/>
      <c r="C74" s="27">
        <v>71</v>
      </c>
      <c r="D74" s="27" t="s">
        <v>2589</v>
      </c>
      <c r="E74" s="109">
        <v>0.74</v>
      </c>
      <c r="F74" s="27"/>
      <c r="G74" s="27">
        <v>1</v>
      </c>
      <c r="H74" s="44">
        <v>1</v>
      </c>
      <c r="I74" s="44">
        <f t="shared" si="2"/>
        <v>0.74</v>
      </c>
    </row>
    <row r="75" spans="2:9" x14ac:dyDescent="0.3">
      <c r="B75" s="27"/>
      <c r="C75" s="27">
        <v>72</v>
      </c>
      <c r="D75" s="27" t="s">
        <v>295</v>
      </c>
      <c r="E75" s="109">
        <v>1.89</v>
      </c>
      <c r="F75" s="27">
        <v>4</v>
      </c>
      <c r="G75" s="27">
        <v>1</v>
      </c>
      <c r="H75" s="44">
        <v>4</v>
      </c>
      <c r="I75" s="44">
        <f t="shared" si="2"/>
        <v>0.47249999999999998</v>
      </c>
    </row>
    <row r="76" spans="2:9" x14ac:dyDescent="0.3">
      <c r="B76" s="27"/>
      <c r="C76" s="27">
        <v>73</v>
      </c>
      <c r="D76" s="27" t="s">
        <v>60</v>
      </c>
      <c r="E76" s="109">
        <v>1.1000000000000001</v>
      </c>
      <c r="F76" s="27">
        <v>80</v>
      </c>
      <c r="G76" s="27">
        <v>1</v>
      </c>
      <c r="H76" s="44">
        <v>2.67</v>
      </c>
      <c r="I76" s="44">
        <f t="shared" si="2"/>
        <v>0.41198501872659182</v>
      </c>
    </row>
    <row r="77" spans="2:9" x14ac:dyDescent="0.3">
      <c r="B77" s="27"/>
      <c r="C77" s="27">
        <v>74</v>
      </c>
      <c r="D77" s="27" t="s">
        <v>61</v>
      </c>
      <c r="E77" s="109">
        <v>2.1</v>
      </c>
      <c r="F77" s="27"/>
      <c r="G77" s="27">
        <v>1</v>
      </c>
      <c r="H77" s="44">
        <v>2.67</v>
      </c>
      <c r="I77" s="44">
        <f t="shared" si="2"/>
        <v>0.7865168539325843</v>
      </c>
    </row>
    <row r="78" spans="2:9" x14ac:dyDescent="0.3">
      <c r="B78" s="27"/>
      <c r="C78" s="27">
        <v>75</v>
      </c>
      <c r="D78" s="27" t="s">
        <v>265</v>
      </c>
      <c r="E78" s="109">
        <v>1.6</v>
      </c>
      <c r="F78" s="27"/>
      <c r="G78" s="27">
        <v>1</v>
      </c>
      <c r="H78" s="44">
        <v>4.3499999999999996</v>
      </c>
      <c r="I78" s="44">
        <f t="shared" si="2"/>
        <v>0.36781609195402304</v>
      </c>
    </row>
    <row r="79" spans="2:9" x14ac:dyDescent="0.3">
      <c r="B79" s="27"/>
      <c r="C79" s="27">
        <v>76</v>
      </c>
      <c r="D79" s="27" t="s">
        <v>62</v>
      </c>
      <c r="E79" s="109">
        <v>1.05</v>
      </c>
      <c r="F79" s="27"/>
      <c r="G79" s="27">
        <v>1</v>
      </c>
      <c r="H79" s="44">
        <v>4</v>
      </c>
      <c r="I79" s="44">
        <f t="shared" si="2"/>
        <v>0.26250000000000001</v>
      </c>
    </row>
    <row r="80" spans="2:9" x14ac:dyDescent="0.3">
      <c r="B80" s="27"/>
      <c r="C80" s="27">
        <v>77</v>
      </c>
      <c r="D80" s="27" t="s">
        <v>2590</v>
      </c>
      <c r="E80" s="114">
        <v>1.85</v>
      </c>
      <c r="F80" s="27"/>
      <c r="G80" s="27">
        <v>1</v>
      </c>
      <c r="H80" s="44">
        <v>1</v>
      </c>
      <c r="I80" s="44">
        <f t="shared" si="2"/>
        <v>1.85</v>
      </c>
    </row>
    <row r="81" spans="2:12" x14ac:dyDescent="0.3">
      <c r="B81" s="27"/>
      <c r="C81" s="27">
        <v>78</v>
      </c>
      <c r="D81" s="27" t="s">
        <v>64</v>
      </c>
      <c r="E81" s="109">
        <v>0.74</v>
      </c>
      <c r="F81" s="27"/>
      <c r="G81" s="27">
        <v>1</v>
      </c>
      <c r="H81" s="44">
        <v>33.33</v>
      </c>
      <c r="I81" s="44">
        <f t="shared" si="2"/>
        <v>2.2202220222022204E-2</v>
      </c>
    </row>
    <row r="82" spans="2:12" x14ac:dyDescent="0.3">
      <c r="B82" s="27"/>
      <c r="C82" s="27">
        <v>79</v>
      </c>
      <c r="D82" s="27" t="s">
        <v>296</v>
      </c>
      <c r="E82" s="109">
        <v>1.3</v>
      </c>
      <c r="F82" s="27">
        <v>12</v>
      </c>
      <c r="G82" s="27">
        <v>1</v>
      </c>
      <c r="H82" s="44">
        <v>12</v>
      </c>
      <c r="I82" s="44">
        <f t="shared" si="2"/>
        <v>0.10833333333333334</v>
      </c>
    </row>
    <row r="83" spans="2:12" x14ac:dyDescent="0.3">
      <c r="B83" s="27"/>
      <c r="C83" s="27">
        <v>80</v>
      </c>
      <c r="D83" s="27" t="s">
        <v>374</v>
      </c>
      <c r="E83" s="109">
        <v>0.53</v>
      </c>
      <c r="F83" s="27"/>
      <c r="G83" s="27">
        <v>1</v>
      </c>
      <c r="H83" s="44">
        <v>14</v>
      </c>
      <c r="I83" s="44">
        <f t="shared" si="2"/>
        <v>3.785714285714286E-2</v>
      </c>
    </row>
    <row r="84" spans="2:12" x14ac:dyDescent="0.3">
      <c r="B84" s="27"/>
      <c r="C84" s="27">
        <v>81</v>
      </c>
      <c r="D84" s="27" t="s">
        <v>297</v>
      </c>
      <c r="E84" s="109">
        <v>1.26</v>
      </c>
      <c r="F84" s="27"/>
      <c r="G84" s="27">
        <v>1</v>
      </c>
      <c r="H84" s="44">
        <v>33.33</v>
      </c>
      <c r="I84" s="44">
        <f t="shared" si="2"/>
        <v>3.7803780378037805E-2</v>
      </c>
    </row>
    <row r="85" spans="2:12" x14ac:dyDescent="0.3">
      <c r="B85" s="27"/>
      <c r="C85" s="27">
        <v>82</v>
      </c>
      <c r="D85" s="27" t="s">
        <v>372</v>
      </c>
      <c r="E85" s="109">
        <v>1.58</v>
      </c>
      <c r="F85" s="27">
        <v>9</v>
      </c>
      <c r="G85" s="27">
        <v>1</v>
      </c>
      <c r="H85" s="44">
        <v>9</v>
      </c>
      <c r="I85" s="44">
        <f t="shared" si="2"/>
        <v>0.17555555555555558</v>
      </c>
    </row>
    <row r="86" spans="2:12" x14ac:dyDescent="0.3">
      <c r="B86" s="27"/>
      <c r="C86" s="27">
        <v>83</v>
      </c>
      <c r="D86" s="27" t="s">
        <v>2591</v>
      </c>
      <c r="E86" s="109">
        <v>2.79</v>
      </c>
      <c r="F86" s="27">
        <v>12</v>
      </c>
      <c r="G86" s="27">
        <v>1</v>
      </c>
      <c r="H86" s="44">
        <v>12</v>
      </c>
      <c r="I86" s="44">
        <f t="shared" si="2"/>
        <v>0.23250000000000001</v>
      </c>
    </row>
    <row r="87" spans="2:12" x14ac:dyDescent="0.3">
      <c r="B87" s="27"/>
      <c r="C87" s="27">
        <v>84</v>
      </c>
      <c r="D87" s="27" t="s">
        <v>2592</v>
      </c>
      <c r="E87" s="109">
        <v>1.58</v>
      </c>
      <c r="F87" s="27"/>
      <c r="G87" s="27">
        <v>1</v>
      </c>
      <c r="H87" s="44">
        <v>7.14</v>
      </c>
      <c r="I87" s="44">
        <f t="shared" si="2"/>
        <v>0.22128851540616248</v>
      </c>
    </row>
    <row r="88" spans="2:12" x14ac:dyDescent="0.3">
      <c r="B88" s="27"/>
      <c r="C88" s="27">
        <v>85</v>
      </c>
      <c r="D88" s="27" t="s">
        <v>266</v>
      </c>
      <c r="E88" s="109">
        <v>80</v>
      </c>
      <c r="F88" s="27"/>
      <c r="G88" s="27">
        <v>1</v>
      </c>
      <c r="H88" s="44">
        <v>52.14</v>
      </c>
      <c r="I88" s="44">
        <f t="shared" si="2"/>
        <v>1.5343306482546988</v>
      </c>
    </row>
    <row r="89" spans="2:12" x14ac:dyDescent="0.3">
      <c r="B89" s="27"/>
      <c r="C89" s="27">
        <v>86</v>
      </c>
      <c r="D89" s="27" t="s">
        <v>299</v>
      </c>
      <c r="E89" s="109">
        <v>30</v>
      </c>
      <c r="F89" s="27"/>
      <c r="G89" s="27">
        <v>4</v>
      </c>
      <c r="H89" s="44">
        <v>52.14</v>
      </c>
      <c r="I89" s="44">
        <f t="shared" si="2"/>
        <v>2.3014959723820483</v>
      </c>
    </row>
    <row r="90" spans="2:12" x14ac:dyDescent="0.3">
      <c r="B90" s="27"/>
      <c r="C90" s="27">
        <v>87</v>
      </c>
      <c r="D90" s="27" t="s">
        <v>2593</v>
      </c>
      <c r="E90" s="109">
        <v>6</v>
      </c>
      <c r="F90" s="27"/>
      <c r="G90" s="27">
        <v>2</v>
      </c>
      <c r="H90" s="44">
        <v>4.3499999999999996</v>
      </c>
      <c r="I90" s="44">
        <f t="shared" si="2"/>
        <v>2.7586206896551726</v>
      </c>
    </row>
    <row r="91" spans="2:12" x14ac:dyDescent="0.3">
      <c r="B91" s="27"/>
      <c r="C91" s="27"/>
      <c r="D91" s="27"/>
      <c r="E91" s="109"/>
      <c r="F91" s="27"/>
      <c r="G91" s="27"/>
      <c r="H91" s="44"/>
      <c r="I91" s="44"/>
      <c r="J91" s="43" t="s">
        <v>449</v>
      </c>
      <c r="K91" s="23">
        <f>SUM(I4:I90)</f>
        <v>76.584187394349684</v>
      </c>
      <c r="L91">
        <f>COUNT(I4:I90)</f>
        <v>87</v>
      </c>
    </row>
    <row r="92" spans="2:12" x14ac:dyDescent="0.3">
      <c r="B92" s="40" t="s">
        <v>238</v>
      </c>
      <c r="C92" s="27"/>
      <c r="D92" s="27"/>
      <c r="E92" s="109"/>
      <c r="F92" s="27"/>
      <c r="G92" s="27"/>
      <c r="H92" s="44"/>
      <c r="I92" s="44"/>
    </row>
    <row r="93" spans="2:12" x14ac:dyDescent="0.3">
      <c r="B93" s="27"/>
      <c r="C93" s="27">
        <v>88</v>
      </c>
      <c r="D93" s="27" t="s">
        <v>239</v>
      </c>
      <c r="E93" s="109">
        <v>5</v>
      </c>
      <c r="F93" s="27"/>
      <c r="G93" s="27">
        <v>1</v>
      </c>
      <c r="H93" s="44">
        <v>1</v>
      </c>
      <c r="I93" s="44">
        <f>+(E93*G93)/H93</f>
        <v>5</v>
      </c>
    </row>
    <row r="94" spans="2:12" x14ac:dyDescent="0.3">
      <c r="B94" s="27"/>
      <c r="C94" s="27">
        <v>89</v>
      </c>
      <c r="D94" s="27" t="s">
        <v>239</v>
      </c>
      <c r="E94" s="109">
        <v>4.45</v>
      </c>
      <c r="F94" s="27"/>
      <c r="G94" s="27">
        <v>4</v>
      </c>
      <c r="H94" s="44">
        <v>52.14</v>
      </c>
      <c r="I94" s="44">
        <f>+(E94*G94)/H94</f>
        <v>0.34138856923667049</v>
      </c>
      <c r="J94" s="43" t="s">
        <v>238</v>
      </c>
      <c r="K94" s="23">
        <f>SUM(I93:I94)</f>
        <v>5.3413885692366705</v>
      </c>
      <c r="L94">
        <f>COUNT(I93:I94)</f>
        <v>2</v>
      </c>
    </row>
    <row r="95" spans="2:12" x14ac:dyDescent="0.3">
      <c r="B95" s="40" t="s">
        <v>300</v>
      </c>
      <c r="C95" s="27"/>
      <c r="D95" s="27"/>
      <c r="E95" s="109"/>
      <c r="F95" s="27"/>
      <c r="G95" s="27"/>
      <c r="H95" s="44"/>
      <c r="I95" s="44"/>
    </row>
    <row r="96" spans="2:12" x14ac:dyDescent="0.3">
      <c r="B96" s="27"/>
      <c r="C96" s="27">
        <v>90</v>
      </c>
      <c r="D96" s="27" t="s">
        <v>66</v>
      </c>
      <c r="E96" s="109">
        <v>8</v>
      </c>
      <c r="F96" s="27">
        <v>5</v>
      </c>
      <c r="G96" s="27">
        <v>2</v>
      </c>
      <c r="H96" s="44">
        <v>52.14</v>
      </c>
      <c r="I96" s="44">
        <f t="shared" ref="I96:I140" si="3">+(E96*G96)/H96</f>
        <v>0.30686612965093979</v>
      </c>
    </row>
    <row r="97" spans="2:9" x14ac:dyDescent="0.3">
      <c r="B97" s="27"/>
      <c r="C97" s="27">
        <v>91</v>
      </c>
      <c r="D97" s="27" t="s">
        <v>241</v>
      </c>
      <c r="E97" s="109">
        <v>16</v>
      </c>
      <c r="F97" s="27">
        <v>1</v>
      </c>
      <c r="G97" s="27">
        <v>6</v>
      </c>
      <c r="H97" s="44">
        <v>156.43</v>
      </c>
      <c r="I97" s="44">
        <f t="shared" si="3"/>
        <v>0.61369302563446904</v>
      </c>
    </row>
    <row r="98" spans="2:9" x14ac:dyDescent="0.3">
      <c r="B98" s="27"/>
      <c r="C98" s="27">
        <v>92</v>
      </c>
      <c r="D98" s="27" t="s">
        <v>65</v>
      </c>
      <c r="E98" s="109">
        <v>10</v>
      </c>
      <c r="F98" s="27">
        <v>5</v>
      </c>
      <c r="G98" s="27">
        <v>2</v>
      </c>
      <c r="H98" s="44">
        <v>52.14</v>
      </c>
      <c r="I98" s="44">
        <f t="shared" si="3"/>
        <v>0.3835826620636747</v>
      </c>
    </row>
    <row r="99" spans="2:9" x14ac:dyDescent="0.3">
      <c r="B99" s="27"/>
      <c r="C99" s="27">
        <v>93</v>
      </c>
      <c r="D99" s="27" t="s">
        <v>498</v>
      </c>
      <c r="E99" s="109">
        <v>8</v>
      </c>
      <c r="F99" s="27">
        <v>2</v>
      </c>
      <c r="G99" s="27">
        <v>2</v>
      </c>
      <c r="H99" s="44">
        <v>52.14</v>
      </c>
      <c r="I99" s="44">
        <f t="shared" si="3"/>
        <v>0.30686612965093979</v>
      </c>
    </row>
    <row r="100" spans="2:9" x14ac:dyDescent="0.3">
      <c r="B100" s="27"/>
      <c r="C100" s="27">
        <v>94</v>
      </c>
      <c r="D100" s="27" t="s">
        <v>302</v>
      </c>
      <c r="E100" s="109">
        <v>10</v>
      </c>
      <c r="F100" s="27"/>
      <c r="G100" s="27">
        <v>3</v>
      </c>
      <c r="H100" s="44">
        <v>52.14</v>
      </c>
      <c r="I100" s="44">
        <f t="shared" si="3"/>
        <v>0.57537399309551207</v>
      </c>
    </row>
    <row r="101" spans="2:9" x14ac:dyDescent="0.3">
      <c r="B101" s="27"/>
      <c r="C101" s="27">
        <v>95</v>
      </c>
      <c r="D101" s="27" t="s">
        <v>2206</v>
      </c>
      <c r="E101" s="109">
        <v>3</v>
      </c>
      <c r="F101" s="27"/>
      <c r="G101" s="27">
        <v>3</v>
      </c>
      <c r="H101" s="44">
        <v>52.14</v>
      </c>
      <c r="I101" s="44">
        <f t="shared" si="3"/>
        <v>0.17261219792865362</v>
      </c>
    </row>
    <row r="102" spans="2:9" x14ac:dyDescent="0.3">
      <c r="B102" s="27"/>
      <c r="C102" s="27">
        <v>96</v>
      </c>
      <c r="D102" s="27" t="s">
        <v>2207</v>
      </c>
      <c r="E102" s="109">
        <v>12.5</v>
      </c>
      <c r="F102" s="27"/>
      <c r="G102" s="27">
        <v>6</v>
      </c>
      <c r="H102" s="44">
        <v>52.14</v>
      </c>
      <c r="I102" s="44">
        <f t="shared" si="3"/>
        <v>1.4384349827387801</v>
      </c>
    </row>
    <row r="103" spans="2:9" x14ac:dyDescent="0.3">
      <c r="B103" s="27"/>
      <c r="C103" s="27">
        <v>97</v>
      </c>
      <c r="D103" s="27" t="s">
        <v>1727</v>
      </c>
      <c r="E103" s="109">
        <v>19.5</v>
      </c>
      <c r="F103" s="27"/>
      <c r="G103" s="27">
        <v>3</v>
      </c>
      <c r="H103" s="44">
        <v>52.14</v>
      </c>
      <c r="I103" s="44">
        <f t="shared" si="3"/>
        <v>1.1219792865362486</v>
      </c>
    </row>
    <row r="104" spans="2:9" x14ac:dyDescent="0.3">
      <c r="B104" s="27"/>
      <c r="C104" s="27">
        <v>98</v>
      </c>
      <c r="D104" s="27" t="s">
        <v>499</v>
      </c>
      <c r="E104" s="109">
        <v>26</v>
      </c>
      <c r="F104" s="27"/>
      <c r="G104" s="27">
        <v>2</v>
      </c>
      <c r="H104" s="44">
        <v>52.14</v>
      </c>
      <c r="I104" s="44">
        <f t="shared" si="3"/>
        <v>0.99731492136555422</v>
      </c>
    </row>
    <row r="105" spans="2:9" x14ac:dyDescent="0.3">
      <c r="B105" s="27"/>
      <c r="C105" s="27">
        <v>99</v>
      </c>
      <c r="D105" s="27" t="s">
        <v>70</v>
      </c>
      <c r="E105" s="109">
        <v>25.99</v>
      </c>
      <c r="F105" s="27"/>
      <c r="G105" s="27">
        <v>3</v>
      </c>
      <c r="H105" s="44">
        <v>52.14</v>
      </c>
      <c r="I105" s="44">
        <f t="shared" si="3"/>
        <v>1.4953970080552359</v>
      </c>
    </row>
    <row r="106" spans="2:9" x14ac:dyDescent="0.3">
      <c r="B106" s="27"/>
      <c r="C106" s="27">
        <v>100</v>
      </c>
      <c r="D106" s="27" t="s">
        <v>75</v>
      </c>
      <c r="E106" s="109">
        <v>17.5</v>
      </c>
      <c r="F106" s="27"/>
      <c r="G106" s="27">
        <v>3</v>
      </c>
      <c r="H106" s="44">
        <v>104.29</v>
      </c>
      <c r="I106" s="44">
        <f t="shared" si="3"/>
        <v>0.50340396969987533</v>
      </c>
    </row>
    <row r="107" spans="2:9" x14ac:dyDescent="0.3">
      <c r="B107" s="27"/>
      <c r="C107" s="27">
        <v>101</v>
      </c>
      <c r="D107" s="27" t="s">
        <v>1729</v>
      </c>
      <c r="E107" s="109">
        <v>22.99</v>
      </c>
      <c r="F107" s="27"/>
      <c r="G107" s="27">
        <v>2</v>
      </c>
      <c r="H107" s="44">
        <v>52.14</v>
      </c>
      <c r="I107" s="44">
        <f t="shared" si="3"/>
        <v>0.88185654008438807</v>
      </c>
    </row>
    <row r="108" spans="2:9" x14ac:dyDescent="0.3">
      <c r="B108" s="27"/>
      <c r="C108" s="27">
        <v>102</v>
      </c>
      <c r="D108" s="27" t="s">
        <v>1730</v>
      </c>
      <c r="E108" s="109">
        <v>29.99</v>
      </c>
      <c r="F108" s="27"/>
      <c r="G108" s="27">
        <v>1</v>
      </c>
      <c r="H108" s="44">
        <v>52.14</v>
      </c>
      <c r="I108" s="44">
        <f t="shared" si="3"/>
        <v>0.57518220176448021</v>
      </c>
    </row>
    <row r="109" spans="2:9" x14ac:dyDescent="0.3">
      <c r="B109" s="27"/>
      <c r="C109" s="27">
        <v>103</v>
      </c>
      <c r="D109" s="27" t="s">
        <v>501</v>
      </c>
      <c r="E109" s="109">
        <v>32.99</v>
      </c>
      <c r="F109" s="27"/>
      <c r="G109" s="27">
        <v>1</v>
      </c>
      <c r="H109" s="44">
        <v>52.14</v>
      </c>
      <c r="I109" s="44">
        <f t="shared" si="3"/>
        <v>0.63271960107403147</v>
      </c>
    </row>
    <row r="110" spans="2:9" x14ac:dyDescent="0.3">
      <c r="B110" s="27"/>
      <c r="C110" s="27">
        <v>104</v>
      </c>
      <c r="D110" s="27" t="s">
        <v>2755</v>
      </c>
      <c r="E110" s="109">
        <v>19.5</v>
      </c>
      <c r="F110" s="27"/>
      <c r="G110" s="27">
        <v>2</v>
      </c>
      <c r="H110" s="44">
        <v>52.14</v>
      </c>
      <c r="I110" s="44">
        <f t="shared" si="3"/>
        <v>0.74798619102416575</v>
      </c>
    </row>
    <row r="111" spans="2:9" x14ac:dyDescent="0.3">
      <c r="B111" s="27"/>
      <c r="C111" s="27">
        <v>105</v>
      </c>
      <c r="D111" s="27" t="s">
        <v>2756</v>
      </c>
      <c r="E111" s="109">
        <v>10</v>
      </c>
      <c r="F111" s="27"/>
      <c r="G111" s="27">
        <v>2</v>
      </c>
      <c r="H111" s="44">
        <v>52.14</v>
      </c>
      <c r="I111" s="44">
        <f t="shared" si="3"/>
        <v>0.3835826620636747</v>
      </c>
    </row>
    <row r="112" spans="2:9" x14ac:dyDescent="0.3">
      <c r="B112" s="27"/>
      <c r="C112" s="27">
        <v>106</v>
      </c>
      <c r="D112" s="27" t="s">
        <v>2757</v>
      </c>
      <c r="E112" s="109">
        <v>35</v>
      </c>
      <c r="F112" s="27"/>
      <c r="G112" s="27">
        <v>1</v>
      </c>
      <c r="H112" s="44">
        <v>156.43</v>
      </c>
      <c r="I112" s="44">
        <f t="shared" si="3"/>
        <v>0.2237422489292335</v>
      </c>
    </row>
    <row r="113" spans="2:10" x14ac:dyDescent="0.3">
      <c r="B113" s="27"/>
      <c r="C113" s="27">
        <v>107</v>
      </c>
      <c r="D113" s="27" t="s">
        <v>1734</v>
      </c>
      <c r="E113" s="109">
        <v>25.99</v>
      </c>
      <c r="F113" s="27"/>
      <c r="G113" s="27">
        <v>1</v>
      </c>
      <c r="H113" s="44">
        <v>156.43</v>
      </c>
      <c r="I113" s="44">
        <f t="shared" si="3"/>
        <v>0.16614460141916509</v>
      </c>
    </row>
    <row r="114" spans="2:10" x14ac:dyDescent="0.3">
      <c r="B114" s="27"/>
      <c r="C114" s="27">
        <v>108</v>
      </c>
      <c r="D114" s="27" t="s">
        <v>2758</v>
      </c>
      <c r="E114" s="109">
        <v>30</v>
      </c>
      <c r="F114" s="27"/>
      <c r="G114" s="27">
        <v>1</v>
      </c>
      <c r="H114" s="44">
        <v>52.14</v>
      </c>
      <c r="I114" s="44">
        <f t="shared" si="3"/>
        <v>0.57537399309551207</v>
      </c>
    </row>
    <row r="115" spans="2:10" x14ac:dyDescent="0.3">
      <c r="B115" s="27"/>
      <c r="C115" s="27">
        <v>109</v>
      </c>
      <c r="D115" s="27" t="s">
        <v>2759</v>
      </c>
      <c r="E115" s="109">
        <v>5.99</v>
      </c>
      <c r="F115" s="27"/>
      <c r="G115" s="27">
        <v>1</v>
      </c>
      <c r="H115" s="44">
        <v>52.14</v>
      </c>
      <c r="I115" s="44">
        <f t="shared" si="3"/>
        <v>0.11488300728807058</v>
      </c>
    </row>
    <row r="116" spans="2:10" x14ac:dyDescent="0.3">
      <c r="B116" s="27"/>
      <c r="C116" s="27">
        <v>110</v>
      </c>
      <c r="D116" s="27" t="s">
        <v>72</v>
      </c>
      <c r="E116" s="109">
        <v>13.65</v>
      </c>
      <c r="F116" s="27"/>
      <c r="G116" s="27">
        <v>2</v>
      </c>
      <c r="H116" s="44">
        <v>104.29</v>
      </c>
      <c r="I116" s="44">
        <f t="shared" si="3"/>
        <v>0.26177006424393517</v>
      </c>
    </row>
    <row r="117" spans="2:10" x14ac:dyDescent="0.3">
      <c r="B117" s="27"/>
      <c r="C117" s="27">
        <v>111</v>
      </c>
      <c r="D117" s="27" t="s">
        <v>72</v>
      </c>
      <c r="E117" s="109">
        <v>17</v>
      </c>
      <c r="F117" s="27"/>
      <c r="G117" s="27">
        <v>2</v>
      </c>
      <c r="H117" s="44">
        <v>104.29</v>
      </c>
      <c r="I117" s="44">
        <f t="shared" si="3"/>
        <v>0.32601399942468118</v>
      </c>
    </row>
    <row r="118" spans="2:10" x14ac:dyDescent="0.3">
      <c r="B118" s="27"/>
      <c r="C118" s="27">
        <v>112</v>
      </c>
      <c r="D118" s="27" t="s">
        <v>377</v>
      </c>
      <c r="E118" s="109">
        <v>25</v>
      </c>
      <c r="F118" s="27"/>
      <c r="G118" s="27">
        <v>2</v>
      </c>
      <c r="H118" s="44">
        <v>104.29</v>
      </c>
      <c r="I118" s="44">
        <f t="shared" si="3"/>
        <v>0.47943235209511936</v>
      </c>
    </row>
    <row r="119" spans="2:10" x14ac:dyDescent="0.3">
      <c r="B119" s="27"/>
      <c r="C119" s="27">
        <v>113</v>
      </c>
      <c r="D119" s="27" t="s">
        <v>82</v>
      </c>
      <c r="E119" s="109">
        <v>7.5</v>
      </c>
      <c r="F119" s="27"/>
      <c r="G119" s="27">
        <v>1</v>
      </c>
      <c r="H119" s="44">
        <v>104.29</v>
      </c>
      <c r="I119" s="44">
        <f t="shared" si="3"/>
        <v>7.1914852814267904E-2</v>
      </c>
    </row>
    <row r="120" spans="2:10" x14ac:dyDescent="0.3">
      <c r="B120" s="27"/>
      <c r="C120" s="27">
        <v>114</v>
      </c>
      <c r="D120" s="27" t="s">
        <v>84</v>
      </c>
      <c r="E120" s="109">
        <v>5.5</v>
      </c>
      <c r="F120" s="27"/>
      <c r="G120" s="27">
        <v>1</v>
      </c>
      <c r="H120" s="44">
        <v>104.29</v>
      </c>
      <c r="I120" s="44">
        <f t="shared" si="3"/>
        <v>5.2737558730463131E-2</v>
      </c>
    </row>
    <row r="121" spans="2:10" x14ac:dyDescent="0.3">
      <c r="B121" s="27"/>
      <c r="C121" s="27">
        <v>115</v>
      </c>
      <c r="D121" s="27" t="s">
        <v>1117</v>
      </c>
      <c r="E121" s="109">
        <v>6.5</v>
      </c>
      <c r="F121" s="27"/>
      <c r="G121" s="27">
        <v>1</v>
      </c>
      <c r="H121" s="44">
        <v>104.29</v>
      </c>
      <c r="I121" s="44">
        <f t="shared" si="3"/>
        <v>6.2326205772365514E-2</v>
      </c>
    </row>
    <row r="122" spans="2:10" x14ac:dyDescent="0.3">
      <c r="B122" s="27"/>
      <c r="C122" s="27">
        <v>116</v>
      </c>
      <c r="D122" s="27" t="s">
        <v>1118</v>
      </c>
      <c r="E122" s="109">
        <v>25</v>
      </c>
      <c r="F122" s="27"/>
      <c r="G122" s="27">
        <v>1</v>
      </c>
      <c r="H122" s="44">
        <v>156.43</v>
      </c>
      <c r="I122" s="44">
        <f t="shared" si="3"/>
        <v>0.15981589209230965</v>
      </c>
    </row>
    <row r="123" spans="2:10" x14ac:dyDescent="0.3">
      <c r="B123" s="27"/>
      <c r="C123" s="27">
        <v>117</v>
      </c>
      <c r="D123" s="27" t="s">
        <v>1738</v>
      </c>
      <c r="E123" s="109">
        <v>29.99</v>
      </c>
      <c r="F123" s="27"/>
      <c r="G123" s="27">
        <v>1</v>
      </c>
      <c r="H123" s="44">
        <v>260.70999999999998</v>
      </c>
      <c r="I123" s="44">
        <f t="shared" si="3"/>
        <v>0.1150320279237467</v>
      </c>
    </row>
    <row r="124" spans="2:10" x14ac:dyDescent="0.3">
      <c r="B124" s="27"/>
      <c r="C124" s="27">
        <v>118</v>
      </c>
      <c r="D124" s="27" t="s">
        <v>1739</v>
      </c>
      <c r="E124" s="109">
        <v>25.99</v>
      </c>
      <c r="F124" s="27"/>
      <c r="G124" s="27">
        <v>1</v>
      </c>
      <c r="H124" s="44">
        <v>104.29</v>
      </c>
      <c r="I124" s="44">
        <f t="shared" si="3"/>
        <v>0.24920893661904303</v>
      </c>
    </row>
    <row r="125" spans="2:10" x14ac:dyDescent="0.3">
      <c r="B125" s="27"/>
      <c r="C125" s="27">
        <v>119</v>
      </c>
      <c r="D125" s="27" t="s">
        <v>2760</v>
      </c>
      <c r="E125" s="109">
        <v>12</v>
      </c>
      <c r="F125" s="27"/>
      <c r="G125" s="27">
        <v>1</v>
      </c>
      <c r="H125" s="44">
        <v>104.29</v>
      </c>
      <c r="I125" s="44">
        <f t="shared" si="3"/>
        <v>0.11506376450282864</v>
      </c>
    </row>
    <row r="126" spans="2:10" x14ac:dyDescent="0.3">
      <c r="B126" s="27"/>
      <c r="C126" s="27">
        <v>120</v>
      </c>
      <c r="D126" s="27" t="s">
        <v>2761</v>
      </c>
      <c r="E126" s="109">
        <v>9.99</v>
      </c>
      <c r="F126" s="27"/>
      <c r="G126" s="27">
        <v>1</v>
      </c>
      <c r="H126" s="44">
        <v>104.29</v>
      </c>
      <c r="I126" s="44">
        <f t="shared" si="3"/>
        <v>9.5790583948604846E-2</v>
      </c>
    </row>
    <row r="127" spans="2:10" x14ac:dyDescent="0.3">
      <c r="B127" s="27"/>
      <c r="C127" s="27">
        <v>121</v>
      </c>
      <c r="D127" s="27" t="s">
        <v>1741</v>
      </c>
      <c r="E127" s="109">
        <v>12.99</v>
      </c>
      <c r="F127" s="27"/>
      <c r="G127" s="27">
        <v>3</v>
      </c>
      <c r="H127" s="44">
        <v>52.14</v>
      </c>
      <c r="I127" s="44">
        <f t="shared" si="3"/>
        <v>0.74741081703107015</v>
      </c>
    </row>
    <row r="128" spans="2:10" s="15" customFormat="1" x14ac:dyDescent="0.3">
      <c r="B128" s="27"/>
      <c r="C128" s="27">
        <v>122</v>
      </c>
      <c r="D128" s="27" t="s">
        <v>2762</v>
      </c>
      <c r="E128" s="109">
        <v>12.5</v>
      </c>
      <c r="F128" s="27"/>
      <c r="G128" s="27">
        <v>3</v>
      </c>
      <c r="H128" s="44">
        <v>52.14</v>
      </c>
      <c r="I128" s="44">
        <f t="shared" si="3"/>
        <v>0.71921749136939006</v>
      </c>
      <c r="J128" s="10"/>
    </row>
    <row r="129" spans="2:12" s="15" customFormat="1" x14ac:dyDescent="0.3">
      <c r="B129" s="27"/>
      <c r="C129" s="27">
        <v>123</v>
      </c>
      <c r="D129" s="27" t="s">
        <v>2763</v>
      </c>
      <c r="E129" s="109">
        <v>28</v>
      </c>
      <c r="F129" s="27"/>
      <c r="G129" s="27">
        <v>1</v>
      </c>
      <c r="H129" s="44">
        <v>104.29</v>
      </c>
      <c r="I129" s="44">
        <f t="shared" si="3"/>
        <v>0.26848211717326681</v>
      </c>
      <c r="J129" s="10"/>
    </row>
    <row r="130" spans="2:12" s="15" customFormat="1" x14ac:dyDescent="0.3">
      <c r="B130" s="27"/>
      <c r="C130" s="27">
        <v>124</v>
      </c>
      <c r="D130" s="27" t="s">
        <v>2764</v>
      </c>
      <c r="E130" s="109">
        <v>25.99</v>
      </c>
      <c r="F130" s="27"/>
      <c r="G130" s="27">
        <v>1</v>
      </c>
      <c r="H130" s="44">
        <v>104.29</v>
      </c>
      <c r="I130" s="44">
        <f t="shared" si="3"/>
        <v>0.24920893661904303</v>
      </c>
      <c r="J130" s="10"/>
    </row>
    <row r="131" spans="2:12" s="15" customFormat="1" x14ac:dyDescent="0.3">
      <c r="B131" s="27"/>
      <c r="C131" s="27">
        <v>125</v>
      </c>
      <c r="D131" s="27" t="s">
        <v>2765</v>
      </c>
      <c r="E131" s="109">
        <v>10</v>
      </c>
      <c r="F131" s="27"/>
      <c r="G131" s="27">
        <v>2</v>
      </c>
      <c r="H131" s="44">
        <v>104.29</v>
      </c>
      <c r="I131" s="44">
        <f t="shared" si="3"/>
        <v>0.19177294083804775</v>
      </c>
      <c r="J131" s="10"/>
    </row>
    <row r="132" spans="2:12" s="15" customFormat="1" x14ac:dyDescent="0.3">
      <c r="B132" s="27"/>
      <c r="C132" s="27">
        <v>126</v>
      </c>
      <c r="D132" s="27" t="s">
        <v>2766</v>
      </c>
      <c r="E132" s="109">
        <v>9.99</v>
      </c>
      <c r="F132" s="27"/>
      <c r="G132" s="27">
        <v>1</v>
      </c>
      <c r="H132" s="44">
        <v>104.29</v>
      </c>
      <c r="I132" s="44">
        <f t="shared" si="3"/>
        <v>9.5790583948604846E-2</v>
      </c>
      <c r="J132" s="10"/>
    </row>
    <row r="133" spans="2:12" x14ac:dyDescent="0.3">
      <c r="B133" s="27"/>
      <c r="C133" s="27">
        <v>148</v>
      </c>
      <c r="D133" s="27" t="s">
        <v>2887</v>
      </c>
      <c r="E133" s="109">
        <v>24.99</v>
      </c>
      <c r="F133" s="27"/>
      <c r="G133" s="27">
        <v>1</v>
      </c>
      <c r="H133" s="44">
        <v>521.42999999999995</v>
      </c>
      <c r="I133" s="44">
        <f t="shared" si="3"/>
        <v>4.7925896093435359E-2</v>
      </c>
    </row>
    <row r="134" spans="2:12" s="15" customFormat="1" x14ac:dyDescent="0.3">
      <c r="B134" s="27"/>
      <c r="C134" s="27">
        <v>149</v>
      </c>
      <c r="D134" s="27" t="s">
        <v>78</v>
      </c>
      <c r="E134" s="109">
        <v>21.99</v>
      </c>
      <c r="F134" s="27"/>
      <c r="G134" s="27">
        <v>1</v>
      </c>
      <c r="H134" s="44">
        <v>104.29</v>
      </c>
      <c r="I134" s="44">
        <f t="shared" si="3"/>
        <v>0.21085434845143347</v>
      </c>
      <c r="J134" s="10"/>
    </row>
    <row r="135" spans="2:12" s="15" customFormat="1" x14ac:dyDescent="0.3">
      <c r="B135" s="27"/>
      <c r="C135" s="27">
        <v>150</v>
      </c>
      <c r="D135" s="27" t="s">
        <v>80</v>
      </c>
      <c r="E135" s="109">
        <v>6.99</v>
      </c>
      <c r="F135" s="27"/>
      <c r="G135" s="27">
        <v>1</v>
      </c>
      <c r="H135" s="44">
        <v>26.07</v>
      </c>
      <c r="I135" s="44">
        <f t="shared" si="3"/>
        <v>0.26812428078250866</v>
      </c>
      <c r="J135" s="10"/>
    </row>
    <row r="136" spans="2:12" s="15" customFormat="1" x14ac:dyDescent="0.3">
      <c r="B136" s="27"/>
      <c r="C136" s="27">
        <v>151</v>
      </c>
      <c r="D136" s="27" t="s">
        <v>2888</v>
      </c>
      <c r="E136" s="109">
        <v>9.99</v>
      </c>
      <c r="F136" s="27"/>
      <c r="G136" s="27">
        <v>1</v>
      </c>
      <c r="H136" s="44">
        <v>104.29</v>
      </c>
      <c r="I136" s="44">
        <f t="shared" si="3"/>
        <v>9.5790583948604846E-2</v>
      </c>
      <c r="J136" s="10"/>
    </row>
    <row r="137" spans="2:12" s="15" customFormat="1" x14ac:dyDescent="0.3">
      <c r="B137" s="27"/>
      <c r="C137" s="27">
        <v>152</v>
      </c>
      <c r="D137" s="27" t="s">
        <v>2889</v>
      </c>
      <c r="E137" s="109">
        <v>11.99</v>
      </c>
      <c r="F137" s="27"/>
      <c r="G137" s="27">
        <v>1</v>
      </c>
      <c r="H137" s="44">
        <v>104.29</v>
      </c>
      <c r="I137" s="44">
        <f t="shared" si="3"/>
        <v>0.11496787803240963</v>
      </c>
      <c r="J137" s="10"/>
    </row>
    <row r="138" spans="2:12" x14ac:dyDescent="0.3">
      <c r="B138" s="27"/>
      <c r="C138" s="27">
        <v>153</v>
      </c>
      <c r="D138" s="27" t="s">
        <v>305</v>
      </c>
      <c r="E138" s="109">
        <v>29.99</v>
      </c>
      <c r="F138" s="27"/>
      <c r="G138" s="27">
        <v>1</v>
      </c>
      <c r="H138" s="44">
        <v>52.14</v>
      </c>
      <c r="I138" s="44">
        <f t="shared" si="3"/>
        <v>0.57518220176448021</v>
      </c>
    </row>
    <row r="139" spans="2:12" x14ac:dyDescent="0.3">
      <c r="B139" s="27"/>
      <c r="C139" s="27">
        <v>154</v>
      </c>
      <c r="D139" s="27" t="s">
        <v>2890</v>
      </c>
      <c r="E139" s="109">
        <v>7.49</v>
      </c>
      <c r="F139" s="27"/>
      <c r="G139" s="27">
        <v>1</v>
      </c>
      <c r="H139" s="44">
        <v>52.14</v>
      </c>
      <c r="I139" s="44">
        <f t="shared" si="3"/>
        <v>0.14365170694284618</v>
      </c>
    </row>
    <row r="140" spans="2:12" x14ac:dyDescent="0.3">
      <c r="B140" s="27"/>
      <c r="C140" s="27">
        <v>155</v>
      </c>
      <c r="D140" s="27" t="s">
        <v>2891</v>
      </c>
      <c r="E140" s="109">
        <v>14.99</v>
      </c>
      <c r="F140" s="27"/>
      <c r="G140" s="27">
        <v>1</v>
      </c>
      <c r="H140" s="44">
        <v>208.57</v>
      </c>
      <c r="I140" s="44">
        <f t="shared" si="3"/>
        <v>7.1870355276406006E-2</v>
      </c>
      <c r="J140" s="43" t="s">
        <v>10</v>
      </c>
      <c r="K140" s="23">
        <f>SUM(I96:I140)</f>
        <v>18.006351729601523</v>
      </c>
      <c r="L140">
        <f>COUNT(I96:I140)</f>
        <v>45</v>
      </c>
    </row>
    <row r="141" spans="2:12" x14ac:dyDescent="0.3">
      <c r="B141" s="40" t="s">
        <v>244</v>
      </c>
      <c r="C141" s="27"/>
      <c r="D141" s="27"/>
      <c r="E141" s="109"/>
      <c r="F141" s="27"/>
      <c r="G141" s="27"/>
      <c r="H141" s="44"/>
      <c r="I141" s="44"/>
    </row>
    <row r="142" spans="2:12" x14ac:dyDescent="0.3">
      <c r="B142" s="27"/>
      <c r="C142" s="27">
        <v>130</v>
      </c>
      <c r="D142" s="27" t="s">
        <v>87</v>
      </c>
      <c r="E142" s="109">
        <f>'Private Rental'!L5</f>
        <v>91.44</v>
      </c>
      <c r="F142" s="27"/>
      <c r="G142" s="27">
        <v>1</v>
      </c>
      <c r="H142" s="44">
        <v>1</v>
      </c>
      <c r="I142" s="64">
        <f t="shared" ref="I142:I147" si="4">+(E142*G142)/H142</f>
        <v>91.44</v>
      </c>
    </row>
    <row r="143" spans="2:12" x14ac:dyDescent="0.3">
      <c r="B143" s="27"/>
      <c r="C143" s="27">
        <v>131</v>
      </c>
      <c r="D143" s="50" t="s">
        <v>88</v>
      </c>
      <c r="E143" s="113">
        <v>6.8992800000000001</v>
      </c>
      <c r="F143" s="27"/>
      <c r="G143" s="27">
        <v>1</v>
      </c>
      <c r="H143" s="44">
        <v>1</v>
      </c>
      <c r="I143" s="44">
        <f t="shared" si="4"/>
        <v>6.8992800000000001</v>
      </c>
    </row>
    <row r="144" spans="2:12" x14ac:dyDescent="0.3">
      <c r="B144" s="27"/>
      <c r="C144" s="27">
        <v>132</v>
      </c>
      <c r="D144" s="50" t="s">
        <v>444</v>
      </c>
      <c r="E144" s="113">
        <v>8.4981299999999997</v>
      </c>
      <c r="F144" s="27"/>
      <c r="G144" s="27">
        <v>1</v>
      </c>
      <c r="H144" s="44">
        <v>1</v>
      </c>
      <c r="I144" s="44">
        <f t="shared" si="4"/>
        <v>8.4981299999999997</v>
      </c>
    </row>
    <row r="145" spans="2:12" x14ac:dyDescent="0.3">
      <c r="B145" s="27"/>
      <c r="C145" s="27">
        <v>133</v>
      </c>
      <c r="D145" s="27" t="s">
        <v>312</v>
      </c>
      <c r="E145" s="108">
        <v>1.72</v>
      </c>
      <c r="F145" s="27"/>
      <c r="G145" s="27">
        <v>1</v>
      </c>
      <c r="H145" s="44">
        <v>4.3499999999999996</v>
      </c>
      <c r="I145" s="44">
        <f t="shared" si="4"/>
        <v>0.39540229885057476</v>
      </c>
    </row>
    <row r="146" spans="2:12" x14ac:dyDescent="0.3">
      <c r="B146" s="27"/>
      <c r="C146" s="27">
        <v>134</v>
      </c>
      <c r="D146" s="27" t="s">
        <v>90</v>
      </c>
      <c r="E146" s="113">
        <v>16.589280000000002</v>
      </c>
      <c r="F146" s="27"/>
      <c r="G146" s="27">
        <v>1</v>
      </c>
      <c r="H146" s="44">
        <v>52.14</v>
      </c>
      <c r="I146" s="44">
        <f t="shared" si="4"/>
        <v>0.31816800920598393</v>
      </c>
    </row>
    <row r="147" spans="2:12" x14ac:dyDescent="0.3">
      <c r="B147" s="27"/>
      <c r="C147" s="27">
        <v>135</v>
      </c>
      <c r="D147" s="27" t="s">
        <v>91</v>
      </c>
      <c r="E147" s="113">
        <v>145.35</v>
      </c>
      <c r="F147" s="27"/>
      <c r="G147" s="27">
        <v>1</v>
      </c>
      <c r="H147" s="44">
        <v>52.14</v>
      </c>
      <c r="I147" s="44">
        <f t="shared" si="4"/>
        <v>2.7876869965477558</v>
      </c>
      <c r="J147" s="43" t="s">
        <v>11</v>
      </c>
      <c r="K147" s="23">
        <f>SUM(I142:I147)</f>
        <v>110.33866730460433</v>
      </c>
      <c r="L147">
        <f>COUNT(I142:I147)</f>
        <v>6</v>
      </c>
    </row>
    <row r="148" spans="2:12" x14ac:dyDescent="0.3">
      <c r="B148" s="40" t="s">
        <v>245</v>
      </c>
      <c r="C148" s="27"/>
      <c r="D148" s="27"/>
      <c r="E148" s="109"/>
      <c r="F148" s="27"/>
      <c r="G148" s="27"/>
      <c r="H148" s="44"/>
      <c r="I148" s="44"/>
    </row>
    <row r="149" spans="2:12" x14ac:dyDescent="0.3">
      <c r="B149" s="27"/>
      <c r="C149" s="27">
        <v>166</v>
      </c>
      <c r="D149" s="27" t="s">
        <v>6906</v>
      </c>
      <c r="E149" s="109">
        <v>10</v>
      </c>
      <c r="F149" s="27"/>
      <c r="G149" s="27">
        <v>1</v>
      </c>
      <c r="H149" s="44">
        <v>521.42999999999995</v>
      </c>
      <c r="I149" s="44">
        <f t="shared" ref="I149:I212" si="5">+(E149*G149)/H149</f>
        <v>1.917802964923384E-2</v>
      </c>
    </row>
    <row r="150" spans="2:12" x14ac:dyDescent="0.3">
      <c r="B150" s="27"/>
      <c r="C150" s="27">
        <v>167</v>
      </c>
      <c r="D150" s="27" t="s">
        <v>6920</v>
      </c>
      <c r="E150" s="109">
        <v>8.99</v>
      </c>
      <c r="F150" s="27">
        <v>4</v>
      </c>
      <c r="G150" s="27">
        <v>1</v>
      </c>
      <c r="H150" s="44">
        <v>521.42999999999995</v>
      </c>
      <c r="I150" s="44">
        <f t="shared" si="5"/>
        <v>1.7241048654661223E-2</v>
      </c>
    </row>
    <row r="151" spans="2:12" x14ac:dyDescent="0.3">
      <c r="B151" s="27"/>
      <c r="C151" s="27">
        <v>168</v>
      </c>
      <c r="D151" s="27" t="s">
        <v>1188</v>
      </c>
      <c r="E151" s="109">
        <v>16</v>
      </c>
      <c r="F151" s="27">
        <v>1</v>
      </c>
      <c r="G151" s="27">
        <v>1</v>
      </c>
      <c r="H151" s="44">
        <v>156.43</v>
      </c>
      <c r="I151" s="44">
        <f t="shared" si="5"/>
        <v>0.10228217093907818</v>
      </c>
    </row>
    <row r="152" spans="2:12" x14ac:dyDescent="0.3">
      <c r="B152" s="27"/>
      <c r="C152" s="27">
        <v>169</v>
      </c>
      <c r="D152" s="27" t="s">
        <v>1188</v>
      </c>
      <c r="E152" s="109">
        <v>7</v>
      </c>
      <c r="F152" s="27"/>
      <c r="G152" s="27">
        <v>1</v>
      </c>
      <c r="H152" s="44">
        <v>104.29</v>
      </c>
      <c r="I152" s="44">
        <f t="shared" si="5"/>
        <v>6.7120529293316702E-2</v>
      </c>
    </row>
    <row r="153" spans="2:12" x14ac:dyDescent="0.3">
      <c r="B153" s="27"/>
      <c r="C153" s="27">
        <v>170</v>
      </c>
      <c r="D153" s="27" t="s">
        <v>178</v>
      </c>
      <c r="E153" s="109">
        <v>1.5</v>
      </c>
      <c r="F153" s="27"/>
      <c r="G153" s="27">
        <v>1</v>
      </c>
      <c r="H153" s="44">
        <v>521.42999999999995</v>
      </c>
      <c r="I153" s="44">
        <f t="shared" si="5"/>
        <v>2.8767044473850759E-3</v>
      </c>
    </row>
    <row r="154" spans="2:12" x14ac:dyDescent="0.3">
      <c r="B154" s="27"/>
      <c r="C154" s="27">
        <v>171</v>
      </c>
      <c r="D154" s="27" t="s">
        <v>313</v>
      </c>
      <c r="E154" s="109">
        <v>44.99</v>
      </c>
      <c r="F154" s="27"/>
      <c r="G154" s="27">
        <v>1</v>
      </c>
      <c r="H154" s="44">
        <v>521.42999999999995</v>
      </c>
      <c r="I154" s="44">
        <f t="shared" si="5"/>
        <v>8.6281955391903045E-2</v>
      </c>
    </row>
    <row r="155" spans="2:12" x14ac:dyDescent="0.3">
      <c r="B155" s="27"/>
      <c r="C155" s="27">
        <v>172</v>
      </c>
      <c r="D155" s="27" t="s">
        <v>6906</v>
      </c>
      <c r="E155" s="109">
        <v>10</v>
      </c>
      <c r="F155" s="27"/>
      <c r="G155" s="27">
        <v>1</v>
      </c>
      <c r="H155" s="44">
        <v>521.42999999999995</v>
      </c>
      <c r="I155" s="44">
        <f t="shared" si="5"/>
        <v>1.917802964923384E-2</v>
      </c>
    </row>
    <row r="156" spans="2:12" x14ac:dyDescent="0.3">
      <c r="B156" s="27"/>
      <c r="C156" s="27">
        <v>173</v>
      </c>
      <c r="D156" s="27" t="s">
        <v>6920</v>
      </c>
      <c r="E156" s="109">
        <v>8.99</v>
      </c>
      <c r="F156" s="27">
        <v>4</v>
      </c>
      <c r="G156" s="27">
        <v>1</v>
      </c>
      <c r="H156" s="44">
        <v>521.42999999999995</v>
      </c>
      <c r="I156" s="44">
        <f t="shared" si="5"/>
        <v>1.7241048654661223E-2</v>
      </c>
    </row>
    <row r="157" spans="2:12" x14ac:dyDescent="0.3">
      <c r="B157" s="27"/>
      <c r="C157" s="27">
        <v>174</v>
      </c>
      <c r="D157" s="27" t="s">
        <v>6935</v>
      </c>
      <c r="E157" s="109">
        <v>33.99</v>
      </c>
      <c r="F157" s="27">
        <v>1</v>
      </c>
      <c r="G157" s="27">
        <v>1</v>
      </c>
      <c r="H157" s="44">
        <v>521.42999999999995</v>
      </c>
      <c r="I157" s="44">
        <f t="shared" si="5"/>
        <v>6.5186122777745825E-2</v>
      </c>
    </row>
    <row r="158" spans="2:12" x14ac:dyDescent="0.3">
      <c r="B158" s="27"/>
      <c r="C158" s="27">
        <v>175</v>
      </c>
      <c r="D158" s="27" t="s">
        <v>6936</v>
      </c>
      <c r="E158" s="109">
        <v>12</v>
      </c>
      <c r="F158" s="27"/>
      <c r="G158" s="27">
        <v>1</v>
      </c>
      <c r="H158" s="44">
        <v>1042.8599999999999</v>
      </c>
      <c r="I158" s="44">
        <f t="shared" si="5"/>
        <v>1.1506817789540304E-2</v>
      </c>
    </row>
    <row r="159" spans="2:12" x14ac:dyDescent="0.3">
      <c r="B159" s="27"/>
      <c r="C159" s="27">
        <v>176</v>
      </c>
      <c r="D159" s="27" t="s">
        <v>2936</v>
      </c>
      <c r="E159" s="109">
        <v>18</v>
      </c>
      <c r="F159" s="27"/>
      <c r="G159" s="27">
        <v>2</v>
      </c>
      <c r="H159" s="44">
        <v>156.43</v>
      </c>
      <c r="I159" s="44">
        <f t="shared" si="5"/>
        <v>0.23013488461292589</v>
      </c>
    </row>
    <row r="160" spans="2:12" x14ac:dyDescent="0.3">
      <c r="B160" s="27"/>
      <c r="C160" s="27">
        <v>177</v>
      </c>
      <c r="D160" s="27" t="s">
        <v>6939</v>
      </c>
      <c r="E160" s="109">
        <v>3</v>
      </c>
      <c r="F160" s="27"/>
      <c r="G160" s="27">
        <v>1</v>
      </c>
      <c r="H160" s="44">
        <v>782.14</v>
      </c>
      <c r="I160" s="44">
        <f t="shared" si="5"/>
        <v>3.8356304497915977E-3</v>
      </c>
    </row>
    <row r="161" spans="2:9" x14ac:dyDescent="0.3">
      <c r="B161" s="27"/>
      <c r="C161" s="27">
        <v>178</v>
      </c>
      <c r="D161" s="27" t="s">
        <v>315</v>
      </c>
      <c r="E161" s="109">
        <v>899</v>
      </c>
      <c r="F161" s="27"/>
      <c r="G161" s="27">
        <v>1</v>
      </c>
      <c r="H161" s="44">
        <v>521.42999999999995</v>
      </c>
      <c r="I161" s="44">
        <f t="shared" si="5"/>
        <v>1.7241048654661222</v>
      </c>
    </row>
    <row r="162" spans="2:9" x14ac:dyDescent="0.3">
      <c r="B162" s="27"/>
      <c r="C162" s="27">
        <v>179</v>
      </c>
      <c r="D162" s="27" t="s">
        <v>314</v>
      </c>
      <c r="E162" s="109">
        <v>799</v>
      </c>
      <c r="F162" s="27"/>
      <c r="G162" s="27">
        <v>1</v>
      </c>
      <c r="H162" s="44">
        <v>521.42999999999995</v>
      </c>
      <c r="I162" s="44">
        <f t="shared" si="5"/>
        <v>1.5323245689737839</v>
      </c>
    </row>
    <row r="163" spans="2:9" x14ac:dyDescent="0.3">
      <c r="B163" s="27"/>
      <c r="C163" s="27">
        <v>180</v>
      </c>
      <c r="D163" s="27" t="s">
        <v>2937</v>
      </c>
      <c r="E163" s="109">
        <v>6</v>
      </c>
      <c r="F163" s="27"/>
      <c r="G163" s="27">
        <v>2</v>
      </c>
      <c r="H163" s="44">
        <v>104.29</v>
      </c>
      <c r="I163" s="44">
        <f t="shared" si="5"/>
        <v>0.11506376450282864</v>
      </c>
    </row>
    <row r="164" spans="2:9" x14ac:dyDescent="0.3">
      <c r="B164" s="27"/>
      <c r="C164" s="27">
        <v>181</v>
      </c>
      <c r="D164" s="27" t="s">
        <v>6976</v>
      </c>
      <c r="E164" s="109">
        <v>6</v>
      </c>
      <c r="F164" s="27"/>
      <c r="G164" s="27">
        <v>4</v>
      </c>
      <c r="H164" s="44">
        <v>260.70999999999998</v>
      </c>
      <c r="I164" s="44">
        <f t="shared" si="5"/>
        <v>9.2056307774922339E-2</v>
      </c>
    </row>
    <row r="165" spans="2:9" x14ac:dyDescent="0.3">
      <c r="B165" s="27"/>
      <c r="C165" s="27">
        <v>182</v>
      </c>
      <c r="D165" s="27" t="s">
        <v>6977</v>
      </c>
      <c r="E165" s="109">
        <v>9</v>
      </c>
      <c r="F165" s="27"/>
      <c r="G165" s="27">
        <v>4</v>
      </c>
      <c r="H165" s="44">
        <v>260.70999999999998</v>
      </c>
      <c r="I165" s="44">
        <f t="shared" si="5"/>
        <v>0.1380844616623835</v>
      </c>
    </row>
    <row r="166" spans="2:9" x14ac:dyDescent="0.3">
      <c r="B166" s="27"/>
      <c r="C166" s="27">
        <v>183</v>
      </c>
      <c r="D166" s="27" t="s">
        <v>100</v>
      </c>
      <c r="E166" s="109">
        <v>60</v>
      </c>
      <c r="F166" s="27"/>
      <c r="G166" s="27">
        <v>1</v>
      </c>
      <c r="H166" s="44">
        <v>521.42999999999995</v>
      </c>
      <c r="I166" s="44">
        <f t="shared" si="5"/>
        <v>0.11506817789540304</v>
      </c>
    </row>
    <row r="167" spans="2:9" x14ac:dyDescent="0.3">
      <c r="B167" s="27"/>
      <c r="C167" s="27">
        <v>184</v>
      </c>
      <c r="D167" s="27" t="s">
        <v>2939</v>
      </c>
      <c r="E167" s="109">
        <v>2.4</v>
      </c>
      <c r="F167" s="27"/>
      <c r="G167" s="27">
        <v>6</v>
      </c>
      <c r="H167" s="44">
        <v>521.42999999999995</v>
      </c>
      <c r="I167" s="44">
        <f t="shared" si="5"/>
        <v>2.7616362694896725E-2</v>
      </c>
    </row>
    <row r="168" spans="2:9" x14ac:dyDescent="0.3">
      <c r="B168" s="27"/>
      <c r="C168" s="27">
        <v>185</v>
      </c>
      <c r="D168" s="27" t="s">
        <v>99</v>
      </c>
      <c r="E168" s="109">
        <v>54.99</v>
      </c>
      <c r="F168" s="27"/>
      <c r="G168" s="27">
        <v>1</v>
      </c>
      <c r="H168" s="44">
        <v>521.42999999999995</v>
      </c>
      <c r="I168" s="44">
        <f t="shared" si="5"/>
        <v>0.10545998504113689</v>
      </c>
    </row>
    <row r="169" spans="2:9" x14ac:dyDescent="0.3">
      <c r="B169" s="27"/>
      <c r="C169" s="27">
        <v>186</v>
      </c>
      <c r="D169" s="27" t="s">
        <v>6980</v>
      </c>
      <c r="E169" s="109">
        <v>50</v>
      </c>
      <c r="F169" s="27"/>
      <c r="G169" s="27">
        <v>1</v>
      </c>
      <c r="H169" s="44">
        <v>521.42999999999995</v>
      </c>
      <c r="I169" s="44">
        <f t="shared" si="5"/>
        <v>9.5890148246169205E-2</v>
      </c>
    </row>
    <row r="170" spans="2:9" x14ac:dyDescent="0.3">
      <c r="B170" s="27"/>
      <c r="C170" s="27">
        <v>187</v>
      </c>
      <c r="D170" s="27" t="s">
        <v>2940</v>
      </c>
      <c r="E170" s="109">
        <v>50</v>
      </c>
      <c r="F170" s="27"/>
      <c r="G170" s="27">
        <v>1</v>
      </c>
      <c r="H170" s="44">
        <v>52.14</v>
      </c>
      <c r="I170" s="44">
        <f t="shared" si="5"/>
        <v>0.95895665515918682</v>
      </c>
    </row>
    <row r="171" spans="2:9" x14ac:dyDescent="0.3">
      <c r="B171" s="27"/>
      <c r="C171" s="27">
        <v>188</v>
      </c>
      <c r="D171" s="27" t="s">
        <v>6906</v>
      </c>
      <c r="E171" s="109">
        <v>10</v>
      </c>
      <c r="F171" s="27"/>
      <c r="G171" s="27">
        <v>1</v>
      </c>
      <c r="H171" s="44">
        <v>521.42999999999995</v>
      </c>
      <c r="I171" s="44">
        <f t="shared" si="5"/>
        <v>1.917802964923384E-2</v>
      </c>
    </row>
    <row r="172" spans="2:9" x14ac:dyDescent="0.3">
      <c r="B172" s="27"/>
      <c r="C172" s="27">
        <v>189</v>
      </c>
      <c r="D172" s="27" t="s">
        <v>6920</v>
      </c>
      <c r="E172" s="109">
        <v>8.99</v>
      </c>
      <c r="F172" s="27">
        <v>4</v>
      </c>
      <c r="G172" s="27">
        <v>1</v>
      </c>
      <c r="H172" s="44">
        <v>521.42999999999995</v>
      </c>
      <c r="I172" s="44">
        <f t="shared" si="5"/>
        <v>1.7241048654661223E-2</v>
      </c>
    </row>
    <row r="173" spans="2:9" x14ac:dyDescent="0.3">
      <c r="B173" s="27"/>
      <c r="C173" s="27">
        <v>190</v>
      </c>
      <c r="D173" s="27" t="s">
        <v>6935</v>
      </c>
      <c r="E173" s="109">
        <v>33.99</v>
      </c>
      <c r="F173" s="27">
        <v>1</v>
      </c>
      <c r="G173" s="27">
        <v>1</v>
      </c>
      <c r="H173" s="44">
        <v>521.42999999999995</v>
      </c>
      <c r="I173" s="44">
        <f t="shared" si="5"/>
        <v>6.5186122777745825E-2</v>
      </c>
    </row>
    <row r="174" spans="2:9" x14ac:dyDescent="0.3">
      <c r="B174" s="27"/>
      <c r="C174" s="27">
        <v>191</v>
      </c>
      <c r="D174" s="27" t="s">
        <v>6936</v>
      </c>
      <c r="E174" s="109">
        <v>12</v>
      </c>
      <c r="F174" s="27"/>
      <c r="G174" s="27">
        <v>1</v>
      </c>
      <c r="H174" s="44">
        <v>1042.8599999999999</v>
      </c>
      <c r="I174" s="44">
        <f t="shared" si="5"/>
        <v>1.1506817789540304E-2</v>
      </c>
    </row>
    <row r="175" spans="2:9" x14ac:dyDescent="0.3">
      <c r="B175" s="27"/>
      <c r="C175" s="27">
        <v>192</v>
      </c>
      <c r="D175" s="27" t="s">
        <v>2936</v>
      </c>
      <c r="E175" s="109">
        <v>18</v>
      </c>
      <c r="F175" s="27"/>
      <c r="G175" s="27">
        <v>2</v>
      </c>
      <c r="H175" s="44">
        <v>156.43</v>
      </c>
      <c r="I175" s="44">
        <f t="shared" si="5"/>
        <v>0.23013488461292589</v>
      </c>
    </row>
    <row r="176" spans="2:9" x14ac:dyDescent="0.3">
      <c r="B176" s="27"/>
      <c r="C176" s="27">
        <v>193</v>
      </c>
      <c r="D176" s="27" t="s">
        <v>6939</v>
      </c>
      <c r="E176" s="109">
        <v>3</v>
      </c>
      <c r="F176" s="27"/>
      <c r="G176" s="27">
        <v>1</v>
      </c>
      <c r="H176" s="44">
        <v>782.14</v>
      </c>
      <c r="I176" s="44">
        <f t="shared" si="5"/>
        <v>3.8356304497915977E-3</v>
      </c>
    </row>
    <row r="177" spans="2:9" x14ac:dyDescent="0.3">
      <c r="B177" s="27"/>
      <c r="C177" s="27">
        <v>194</v>
      </c>
      <c r="D177" s="27" t="s">
        <v>2941</v>
      </c>
      <c r="E177" s="109">
        <v>833</v>
      </c>
      <c r="F177" s="27"/>
      <c r="G177" s="27">
        <v>1</v>
      </c>
      <c r="H177" s="44">
        <v>782.14</v>
      </c>
      <c r="I177" s="44">
        <f t="shared" si="5"/>
        <v>1.0650267215588003</v>
      </c>
    </row>
    <row r="178" spans="2:9" x14ac:dyDescent="0.3">
      <c r="B178" s="27"/>
      <c r="C178" s="27">
        <v>195</v>
      </c>
      <c r="D178" s="27" t="s">
        <v>105</v>
      </c>
      <c r="E178" s="109">
        <v>9</v>
      </c>
      <c r="F178" s="27"/>
      <c r="G178" s="27">
        <v>2</v>
      </c>
      <c r="H178" s="44">
        <v>260.70999999999998</v>
      </c>
      <c r="I178" s="44">
        <f t="shared" si="5"/>
        <v>6.904223083119175E-2</v>
      </c>
    </row>
    <row r="179" spans="2:9" x14ac:dyDescent="0.3">
      <c r="B179" s="27"/>
      <c r="C179" s="27">
        <v>196</v>
      </c>
      <c r="D179" s="27" t="s">
        <v>106</v>
      </c>
      <c r="E179" s="109">
        <v>2.99</v>
      </c>
      <c r="F179" s="27">
        <v>8</v>
      </c>
      <c r="G179" s="27">
        <v>1</v>
      </c>
      <c r="H179" s="44">
        <v>260.70999999999998</v>
      </c>
      <c r="I179" s="44">
        <f t="shared" si="5"/>
        <v>1.1468681676959075E-2</v>
      </c>
    </row>
    <row r="180" spans="2:9" x14ac:dyDescent="0.3">
      <c r="B180" s="27"/>
      <c r="C180" s="27">
        <v>197</v>
      </c>
      <c r="D180" s="27" t="s">
        <v>2942</v>
      </c>
      <c r="E180" s="109">
        <v>5.99</v>
      </c>
      <c r="F180" s="27">
        <v>4</v>
      </c>
      <c r="G180" s="27">
        <v>1</v>
      </c>
      <c r="H180" s="44">
        <v>52.14</v>
      </c>
      <c r="I180" s="44">
        <f t="shared" si="5"/>
        <v>0.11488300728807058</v>
      </c>
    </row>
    <row r="181" spans="2:9" x14ac:dyDescent="0.3">
      <c r="B181" s="27"/>
      <c r="C181" s="27">
        <v>198</v>
      </c>
      <c r="D181" s="27" t="s">
        <v>6920</v>
      </c>
      <c r="E181" s="109">
        <v>8.99</v>
      </c>
      <c r="F181" s="27">
        <v>4</v>
      </c>
      <c r="G181" s="27">
        <v>1</v>
      </c>
      <c r="H181" s="44">
        <v>521.42999999999995</v>
      </c>
      <c r="I181" s="44">
        <f t="shared" si="5"/>
        <v>1.7241048654661223E-2</v>
      </c>
    </row>
    <row r="182" spans="2:9" x14ac:dyDescent="0.3">
      <c r="B182" s="27"/>
      <c r="C182" s="27">
        <v>199</v>
      </c>
      <c r="D182" s="27" t="s">
        <v>6984</v>
      </c>
      <c r="E182" s="109">
        <v>23.99</v>
      </c>
      <c r="F182" s="27">
        <v>1</v>
      </c>
      <c r="G182" s="27">
        <v>1</v>
      </c>
      <c r="H182" s="44">
        <v>260.70999999999998</v>
      </c>
      <c r="I182" s="44">
        <f t="shared" si="5"/>
        <v>9.2017950980016111E-2</v>
      </c>
    </row>
    <row r="183" spans="2:9" x14ac:dyDescent="0.3">
      <c r="B183" s="27"/>
      <c r="C183" s="27">
        <v>200</v>
      </c>
      <c r="D183" s="27" t="s">
        <v>107</v>
      </c>
      <c r="E183" s="109">
        <v>32.090000000000003</v>
      </c>
      <c r="F183" s="27"/>
      <c r="G183" s="27">
        <v>2</v>
      </c>
      <c r="H183" s="44">
        <v>260.70999999999998</v>
      </c>
      <c r="I183" s="44">
        <f t="shared" si="5"/>
        <v>0.24617390970810485</v>
      </c>
    </row>
    <row r="184" spans="2:9" x14ac:dyDescent="0.3">
      <c r="B184" s="27"/>
      <c r="C184" s="27">
        <v>201</v>
      </c>
      <c r="D184" s="27" t="s">
        <v>108</v>
      </c>
      <c r="E184" s="109">
        <v>1.2</v>
      </c>
      <c r="F184" s="27">
        <v>18</v>
      </c>
      <c r="G184" s="27">
        <v>12</v>
      </c>
      <c r="H184" s="44">
        <v>260.70999999999998</v>
      </c>
      <c r="I184" s="44">
        <f t="shared" si="5"/>
        <v>5.5233784664953392E-2</v>
      </c>
    </row>
    <row r="185" spans="2:9" x14ac:dyDescent="0.3">
      <c r="B185" s="27"/>
      <c r="C185" s="27">
        <v>202</v>
      </c>
      <c r="D185" s="27" t="s">
        <v>2943</v>
      </c>
      <c r="E185" s="109">
        <v>3.3</v>
      </c>
      <c r="F185" s="27"/>
      <c r="G185" s="27">
        <v>1</v>
      </c>
      <c r="H185" s="44">
        <v>260.70999999999998</v>
      </c>
      <c r="I185" s="44">
        <f t="shared" si="5"/>
        <v>1.2657742319051821E-2</v>
      </c>
    </row>
    <row r="186" spans="2:9" x14ac:dyDescent="0.3">
      <c r="B186" s="27"/>
      <c r="C186" s="27">
        <v>203</v>
      </c>
      <c r="D186" s="27" t="s">
        <v>109</v>
      </c>
      <c r="E186" s="109">
        <v>22</v>
      </c>
      <c r="F186" s="27">
        <v>4</v>
      </c>
      <c r="G186" s="27">
        <v>2</v>
      </c>
      <c r="H186" s="44">
        <v>1042.8599999999999</v>
      </c>
      <c r="I186" s="44">
        <f t="shared" si="5"/>
        <v>4.2191665228314447E-2</v>
      </c>
    </row>
    <row r="187" spans="2:9" x14ac:dyDescent="0.3">
      <c r="B187" s="27"/>
      <c r="C187" s="27">
        <v>204</v>
      </c>
      <c r="D187" s="27" t="s">
        <v>2944</v>
      </c>
      <c r="E187" s="109">
        <v>4</v>
      </c>
      <c r="F187" s="27">
        <v>24</v>
      </c>
      <c r="G187" s="27">
        <v>8</v>
      </c>
      <c r="H187" s="44">
        <v>208.57</v>
      </c>
      <c r="I187" s="44">
        <f t="shared" si="5"/>
        <v>0.15342570839526298</v>
      </c>
    </row>
    <row r="188" spans="2:9" x14ac:dyDescent="0.3">
      <c r="B188" s="27"/>
      <c r="C188" s="27">
        <v>205</v>
      </c>
      <c r="D188" s="27" t="s">
        <v>2945</v>
      </c>
      <c r="E188" s="109">
        <v>4.5</v>
      </c>
      <c r="F188" s="27"/>
      <c r="G188" s="27">
        <v>1</v>
      </c>
      <c r="H188" s="44">
        <v>208.57</v>
      </c>
      <c r="I188" s="44">
        <f t="shared" si="5"/>
        <v>2.1575490243083858E-2</v>
      </c>
    </row>
    <row r="189" spans="2:9" x14ac:dyDescent="0.3">
      <c r="B189" s="27"/>
      <c r="C189" s="27">
        <v>206</v>
      </c>
      <c r="D189" s="27" t="s">
        <v>111</v>
      </c>
      <c r="E189" s="109">
        <v>6</v>
      </c>
      <c r="F189" s="27">
        <v>6</v>
      </c>
      <c r="G189" s="27">
        <v>1</v>
      </c>
      <c r="H189" s="44">
        <v>260.70999999999998</v>
      </c>
      <c r="I189" s="44">
        <f t="shared" si="5"/>
        <v>2.3014076943730585E-2</v>
      </c>
    </row>
    <row r="190" spans="2:9" x14ac:dyDescent="0.3">
      <c r="B190" s="27"/>
      <c r="C190" s="27">
        <v>207</v>
      </c>
      <c r="D190" s="27" t="s">
        <v>320</v>
      </c>
      <c r="E190" s="109">
        <v>5</v>
      </c>
      <c r="F190" s="27">
        <v>6</v>
      </c>
      <c r="G190" s="27">
        <v>1</v>
      </c>
      <c r="H190" s="44">
        <v>1042.8599999999999</v>
      </c>
      <c r="I190" s="44">
        <f t="shared" si="5"/>
        <v>4.7945074123084599E-3</v>
      </c>
    </row>
    <row r="191" spans="2:9" x14ac:dyDescent="0.3">
      <c r="B191" s="27"/>
      <c r="C191" s="27">
        <v>208</v>
      </c>
      <c r="D191" s="27" t="s">
        <v>319</v>
      </c>
      <c r="E191" s="109">
        <v>15.02</v>
      </c>
      <c r="F191" s="27">
        <v>2</v>
      </c>
      <c r="G191" s="27">
        <v>2</v>
      </c>
      <c r="H191" s="44">
        <v>260.70999999999998</v>
      </c>
      <c r="I191" s="44">
        <f t="shared" si="5"/>
        <v>0.11522381189827778</v>
      </c>
    </row>
    <row r="192" spans="2:9" x14ac:dyDescent="0.3">
      <c r="B192" s="27"/>
      <c r="C192" s="27">
        <v>209</v>
      </c>
      <c r="D192" s="27" t="s">
        <v>318</v>
      </c>
      <c r="E192" s="109">
        <v>8</v>
      </c>
      <c r="F192" s="27"/>
      <c r="G192" s="27">
        <v>2</v>
      </c>
      <c r="H192" s="44">
        <v>1042.8599999999999</v>
      </c>
      <c r="I192" s="44">
        <f t="shared" si="5"/>
        <v>1.5342423719387072E-2</v>
      </c>
    </row>
    <row r="193" spans="2:9" x14ac:dyDescent="0.3">
      <c r="B193" s="27"/>
      <c r="C193" s="27">
        <v>210</v>
      </c>
      <c r="D193" s="27" t="s">
        <v>2946</v>
      </c>
      <c r="E193" s="109">
        <v>7.99</v>
      </c>
      <c r="F193" s="27"/>
      <c r="G193" s="27">
        <v>1</v>
      </c>
      <c r="H193" s="44">
        <v>156.43</v>
      </c>
      <c r="I193" s="44">
        <f t="shared" si="5"/>
        <v>5.1077159112702164E-2</v>
      </c>
    </row>
    <row r="194" spans="2:9" x14ac:dyDescent="0.3">
      <c r="B194" s="27"/>
      <c r="C194" s="27">
        <v>211</v>
      </c>
      <c r="D194" s="27" t="s">
        <v>114</v>
      </c>
      <c r="E194" s="109">
        <v>180</v>
      </c>
      <c r="F194" s="27"/>
      <c r="G194" s="27">
        <v>1</v>
      </c>
      <c r="H194" s="44">
        <v>417.14</v>
      </c>
      <c r="I194" s="44">
        <f t="shared" si="5"/>
        <v>0.43150980486167717</v>
      </c>
    </row>
    <row r="195" spans="2:9" x14ac:dyDescent="0.3">
      <c r="B195" s="27"/>
      <c r="C195" s="27">
        <v>212</v>
      </c>
      <c r="D195" s="27" t="s">
        <v>115</v>
      </c>
      <c r="E195" s="109">
        <v>249</v>
      </c>
      <c r="F195" s="27"/>
      <c r="G195" s="27">
        <v>1</v>
      </c>
      <c r="H195" s="44">
        <v>521.42999999999995</v>
      </c>
      <c r="I195" s="44">
        <f t="shared" si="5"/>
        <v>0.47753293826592258</v>
      </c>
    </row>
    <row r="196" spans="2:9" x14ac:dyDescent="0.3">
      <c r="B196" s="27"/>
      <c r="C196" s="27">
        <v>213</v>
      </c>
      <c r="D196" s="27" t="s">
        <v>6994</v>
      </c>
      <c r="E196" s="109">
        <v>200</v>
      </c>
      <c r="F196" s="27"/>
      <c r="G196" s="27">
        <v>1</v>
      </c>
      <c r="H196" s="44">
        <v>260.70999999999998</v>
      </c>
      <c r="I196" s="44">
        <f t="shared" si="5"/>
        <v>0.76713589812435279</v>
      </c>
    </row>
    <row r="197" spans="2:9" x14ac:dyDescent="0.3">
      <c r="B197" s="27"/>
      <c r="C197" s="27">
        <v>214</v>
      </c>
      <c r="D197" s="27" t="s">
        <v>113</v>
      </c>
      <c r="E197" s="109">
        <v>39.99</v>
      </c>
      <c r="F197" s="27"/>
      <c r="G197" s="27">
        <v>1</v>
      </c>
      <c r="H197" s="44">
        <v>260.70999999999998</v>
      </c>
      <c r="I197" s="44">
        <f t="shared" si="5"/>
        <v>0.15338882282996436</v>
      </c>
    </row>
    <row r="198" spans="2:9" x14ac:dyDescent="0.3">
      <c r="B198" s="27"/>
      <c r="C198" s="27">
        <v>215</v>
      </c>
      <c r="D198" s="27" t="s">
        <v>117</v>
      </c>
      <c r="E198" s="109">
        <v>19.989999999999998</v>
      </c>
      <c r="F198" s="27"/>
      <c r="G198" s="27">
        <v>1</v>
      </c>
      <c r="H198" s="44">
        <v>260.70999999999998</v>
      </c>
      <c r="I198" s="44">
        <f t="shared" si="5"/>
        <v>7.6675233017529057E-2</v>
      </c>
    </row>
    <row r="199" spans="2:9" x14ac:dyDescent="0.3">
      <c r="B199" s="27"/>
      <c r="C199" s="27">
        <v>216</v>
      </c>
      <c r="D199" s="27" t="s">
        <v>118</v>
      </c>
      <c r="E199" s="109">
        <v>9.99</v>
      </c>
      <c r="F199" s="27"/>
      <c r="G199" s="27">
        <v>1</v>
      </c>
      <c r="H199" s="44">
        <v>260.70999999999998</v>
      </c>
      <c r="I199" s="44">
        <f t="shared" si="5"/>
        <v>3.8318438111311422E-2</v>
      </c>
    </row>
    <row r="200" spans="2:9" x14ac:dyDescent="0.3">
      <c r="B200" s="27"/>
      <c r="C200" s="27">
        <v>217</v>
      </c>
      <c r="D200" s="27" t="s">
        <v>512</v>
      </c>
      <c r="E200" s="109">
        <v>34.99</v>
      </c>
      <c r="F200" s="27"/>
      <c r="G200" s="27">
        <v>1</v>
      </c>
      <c r="H200" s="44">
        <v>521.42999999999995</v>
      </c>
      <c r="I200" s="44">
        <f t="shared" si="5"/>
        <v>6.7103925742669213E-2</v>
      </c>
    </row>
    <row r="201" spans="2:9" x14ac:dyDescent="0.3">
      <c r="B201" s="27"/>
      <c r="C201" s="27">
        <v>218</v>
      </c>
      <c r="D201" s="27" t="s">
        <v>119</v>
      </c>
      <c r="E201" s="109">
        <v>45</v>
      </c>
      <c r="F201" s="27"/>
      <c r="G201" s="27">
        <v>1</v>
      </c>
      <c r="H201" s="44">
        <v>782.14</v>
      </c>
      <c r="I201" s="44">
        <f t="shared" si="5"/>
        <v>5.7534456746873963E-2</v>
      </c>
    </row>
    <row r="202" spans="2:9" x14ac:dyDescent="0.3">
      <c r="B202" s="27"/>
      <c r="C202" s="27">
        <v>219</v>
      </c>
      <c r="D202" s="27" t="s">
        <v>2947</v>
      </c>
      <c r="E202" s="109">
        <v>27</v>
      </c>
      <c r="F202" s="27">
        <v>3</v>
      </c>
      <c r="G202" s="27">
        <v>1</v>
      </c>
      <c r="H202" s="44">
        <v>782.14</v>
      </c>
      <c r="I202" s="44">
        <f t="shared" si="5"/>
        <v>3.4520674048124381E-2</v>
      </c>
    </row>
    <row r="203" spans="2:9" x14ac:dyDescent="0.3">
      <c r="B203" s="27"/>
      <c r="C203" s="27">
        <v>220</v>
      </c>
      <c r="D203" s="27" t="s">
        <v>321</v>
      </c>
      <c r="E203" s="109">
        <v>19</v>
      </c>
      <c r="F203" s="27"/>
      <c r="G203" s="27">
        <v>1</v>
      </c>
      <c r="H203" s="44">
        <v>521.42999999999995</v>
      </c>
      <c r="I203" s="44">
        <f t="shared" si="5"/>
        <v>3.6438256333544299E-2</v>
      </c>
    </row>
    <row r="204" spans="2:9" x14ac:dyDescent="0.3">
      <c r="B204" s="27"/>
      <c r="C204" s="27">
        <v>221</v>
      </c>
      <c r="D204" s="27" t="s">
        <v>120</v>
      </c>
      <c r="E204" s="109">
        <v>15</v>
      </c>
      <c r="F204" s="27"/>
      <c r="G204" s="27">
        <v>1</v>
      </c>
      <c r="H204" s="44">
        <v>521.42999999999995</v>
      </c>
      <c r="I204" s="44">
        <f t="shared" si="5"/>
        <v>2.8767044473850759E-2</v>
      </c>
    </row>
    <row r="205" spans="2:9" x14ac:dyDescent="0.3">
      <c r="B205" s="27"/>
      <c r="C205" s="27">
        <v>222</v>
      </c>
      <c r="D205" s="27" t="s">
        <v>7001</v>
      </c>
      <c r="E205" s="109">
        <v>10.95</v>
      </c>
      <c r="F205" s="27">
        <v>6</v>
      </c>
      <c r="G205" s="27">
        <v>1</v>
      </c>
      <c r="H205" s="44">
        <v>521.42999999999995</v>
      </c>
      <c r="I205" s="44">
        <f t="shared" si="5"/>
        <v>2.0999942465911053E-2</v>
      </c>
    </row>
    <row r="206" spans="2:9" x14ac:dyDescent="0.3">
      <c r="B206" s="27"/>
      <c r="C206" s="27">
        <v>223</v>
      </c>
      <c r="D206" s="27" t="s">
        <v>1242</v>
      </c>
      <c r="E206" s="109">
        <v>9</v>
      </c>
      <c r="F206" s="27"/>
      <c r="G206" s="27">
        <v>1</v>
      </c>
      <c r="H206" s="44">
        <v>521.42999999999995</v>
      </c>
      <c r="I206" s="44">
        <f t="shared" si="5"/>
        <v>1.7260226684310456E-2</v>
      </c>
    </row>
    <row r="207" spans="2:9" x14ac:dyDescent="0.3">
      <c r="B207" s="27"/>
      <c r="C207" s="27">
        <v>224</v>
      </c>
      <c r="D207" s="27" t="s">
        <v>1241</v>
      </c>
      <c r="E207" s="109">
        <v>1.2</v>
      </c>
      <c r="F207" s="27">
        <v>2</v>
      </c>
      <c r="G207" s="27">
        <v>1</v>
      </c>
      <c r="H207" s="44">
        <v>52.14</v>
      </c>
      <c r="I207" s="44">
        <f t="shared" si="5"/>
        <v>2.3014959723820481E-2</v>
      </c>
    </row>
    <row r="208" spans="2:9" x14ac:dyDescent="0.3">
      <c r="B208" s="27"/>
      <c r="C208" s="27">
        <v>225</v>
      </c>
      <c r="D208" s="27" t="s">
        <v>322</v>
      </c>
      <c r="E208" s="109">
        <v>7</v>
      </c>
      <c r="F208" s="27"/>
      <c r="G208" s="27">
        <v>1</v>
      </c>
      <c r="H208" s="44">
        <v>260.70999999999998</v>
      </c>
      <c r="I208" s="44">
        <f t="shared" si="5"/>
        <v>2.6849756434352348E-2</v>
      </c>
    </row>
    <row r="209" spans="2:9" x14ac:dyDescent="0.3">
      <c r="B209" s="27"/>
      <c r="C209" s="27">
        <v>226</v>
      </c>
      <c r="D209" s="27" t="s">
        <v>555</v>
      </c>
      <c r="E209" s="109">
        <v>2</v>
      </c>
      <c r="F209" s="27"/>
      <c r="G209" s="27">
        <v>1</v>
      </c>
      <c r="H209" s="44">
        <v>521.42999999999995</v>
      </c>
      <c r="I209" s="44">
        <f t="shared" si="5"/>
        <v>3.8356059298467679E-3</v>
      </c>
    </row>
    <row r="210" spans="2:9" x14ac:dyDescent="0.3">
      <c r="B210" s="27"/>
      <c r="C210" s="27">
        <v>227</v>
      </c>
      <c r="D210" s="27" t="s">
        <v>324</v>
      </c>
      <c r="E210" s="109">
        <v>23</v>
      </c>
      <c r="F210" s="27">
        <v>3</v>
      </c>
      <c r="G210" s="27">
        <v>1</v>
      </c>
      <c r="H210" s="44">
        <v>1042.8599999999999</v>
      </c>
      <c r="I210" s="44">
        <f t="shared" si="5"/>
        <v>2.2054734096618917E-2</v>
      </c>
    </row>
    <row r="211" spans="2:9" x14ac:dyDescent="0.3">
      <c r="B211" s="27"/>
      <c r="C211" s="27">
        <v>228</v>
      </c>
      <c r="D211" s="27" t="s">
        <v>7002</v>
      </c>
      <c r="E211" s="109">
        <v>20</v>
      </c>
      <c r="F211" s="27">
        <v>3</v>
      </c>
      <c r="G211" s="27">
        <v>1</v>
      </c>
      <c r="H211" s="44">
        <v>52.14</v>
      </c>
      <c r="I211" s="44">
        <f t="shared" si="5"/>
        <v>0.3835826620636747</v>
      </c>
    </row>
    <row r="212" spans="2:9" x14ac:dyDescent="0.3">
      <c r="B212" s="27"/>
      <c r="C212" s="27">
        <v>229</v>
      </c>
      <c r="D212" s="27" t="s">
        <v>7003</v>
      </c>
      <c r="E212" s="109">
        <v>17</v>
      </c>
      <c r="F212" s="27">
        <v>4</v>
      </c>
      <c r="G212" s="27">
        <v>1</v>
      </c>
      <c r="H212" s="44">
        <v>260.70999999999998</v>
      </c>
      <c r="I212" s="44">
        <f t="shared" si="5"/>
        <v>6.520655134056999E-2</v>
      </c>
    </row>
    <row r="213" spans="2:9" x14ac:dyDescent="0.3">
      <c r="B213" s="27"/>
      <c r="C213" s="27">
        <v>230</v>
      </c>
      <c r="D213" s="27" t="s">
        <v>271</v>
      </c>
      <c r="E213" s="109">
        <v>8.99</v>
      </c>
      <c r="F213" s="27">
        <v>9</v>
      </c>
      <c r="G213" s="27">
        <v>1</v>
      </c>
      <c r="H213" s="44">
        <v>1042.8599999999999</v>
      </c>
      <c r="I213" s="44">
        <f t="shared" ref="I213:I276" si="6">+(E213*G213)/H213</f>
        <v>8.6205243273306115E-3</v>
      </c>
    </row>
    <row r="214" spans="2:9" x14ac:dyDescent="0.3">
      <c r="B214" s="27"/>
      <c r="C214" s="27">
        <v>231</v>
      </c>
      <c r="D214" s="27" t="s">
        <v>121</v>
      </c>
      <c r="E214" s="109">
        <v>4</v>
      </c>
      <c r="F214" s="27"/>
      <c r="G214" s="27">
        <v>1</v>
      </c>
      <c r="H214" s="44">
        <v>260.70999999999998</v>
      </c>
      <c r="I214" s="44">
        <f t="shared" si="6"/>
        <v>1.5342717962487056E-2</v>
      </c>
    </row>
    <row r="215" spans="2:9" x14ac:dyDescent="0.3">
      <c r="B215" s="27"/>
      <c r="C215" s="27">
        <v>232</v>
      </c>
      <c r="D215" s="27" t="s">
        <v>327</v>
      </c>
      <c r="E215" s="109">
        <v>6.44</v>
      </c>
      <c r="F215" s="27"/>
      <c r="G215" s="27">
        <v>1</v>
      </c>
      <c r="H215" s="44">
        <v>156.43</v>
      </c>
      <c r="I215" s="44">
        <f t="shared" si="6"/>
        <v>4.1168573802978968E-2</v>
      </c>
    </row>
    <row r="216" spans="2:9" x14ac:dyDescent="0.3">
      <c r="B216" s="27"/>
      <c r="C216" s="27">
        <v>233</v>
      </c>
      <c r="D216" s="27" t="s">
        <v>2308</v>
      </c>
      <c r="E216" s="109">
        <v>0</v>
      </c>
      <c r="F216" s="27"/>
      <c r="G216" s="27">
        <v>1</v>
      </c>
      <c r="H216" s="44">
        <v>104.29</v>
      </c>
      <c r="I216" s="44">
        <f t="shared" si="6"/>
        <v>0</v>
      </c>
    </row>
    <row r="217" spans="2:9" x14ac:dyDescent="0.3">
      <c r="B217" s="27"/>
      <c r="C217" s="27">
        <v>234</v>
      </c>
      <c r="D217" s="27" t="s">
        <v>129</v>
      </c>
      <c r="E217" s="109">
        <v>2</v>
      </c>
      <c r="F217" s="27"/>
      <c r="G217" s="27">
        <v>1</v>
      </c>
      <c r="H217" s="44">
        <v>104.29</v>
      </c>
      <c r="I217" s="44">
        <f t="shared" si="6"/>
        <v>1.9177294083804773E-2</v>
      </c>
    </row>
    <row r="218" spans="2:9" x14ac:dyDescent="0.3">
      <c r="B218" s="27"/>
      <c r="C218" s="27">
        <v>235</v>
      </c>
      <c r="D218" s="27" t="s">
        <v>270</v>
      </c>
      <c r="E218" s="109">
        <v>0</v>
      </c>
      <c r="F218" s="27"/>
      <c r="G218" s="27">
        <v>1</v>
      </c>
      <c r="H218" s="44">
        <v>104.29</v>
      </c>
      <c r="I218" s="44">
        <f t="shared" si="6"/>
        <v>0</v>
      </c>
    </row>
    <row r="219" spans="2:9" x14ac:dyDescent="0.3">
      <c r="B219" s="27"/>
      <c r="C219" s="27">
        <v>236</v>
      </c>
      <c r="D219" s="27" t="s">
        <v>130</v>
      </c>
      <c r="E219" s="109">
        <v>1.2</v>
      </c>
      <c r="F219" s="27"/>
      <c r="G219" s="27">
        <v>1</v>
      </c>
      <c r="H219" s="44">
        <v>521.42999999999995</v>
      </c>
      <c r="I219" s="44">
        <f t="shared" si="6"/>
        <v>2.3013635579080607E-3</v>
      </c>
    </row>
    <row r="220" spans="2:9" x14ac:dyDescent="0.3">
      <c r="B220" s="27"/>
      <c r="C220" s="27">
        <v>237</v>
      </c>
      <c r="D220" s="27" t="s">
        <v>2948</v>
      </c>
      <c r="E220" s="109">
        <v>5</v>
      </c>
      <c r="F220" s="27"/>
      <c r="G220" s="27">
        <v>1</v>
      </c>
      <c r="H220" s="44">
        <v>156.43</v>
      </c>
      <c r="I220" s="44">
        <f t="shared" si="6"/>
        <v>3.1963178418461934E-2</v>
      </c>
    </row>
    <row r="221" spans="2:9" x14ac:dyDescent="0.3">
      <c r="B221" s="27"/>
      <c r="C221" s="27">
        <v>238</v>
      </c>
      <c r="D221" s="27" t="s">
        <v>2949</v>
      </c>
      <c r="E221" s="109">
        <v>4</v>
      </c>
      <c r="F221" s="27"/>
      <c r="G221" s="27">
        <v>1</v>
      </c>
      <c r="H221" s="44">
        <v>260.70999999999998</v>
      </c>
      <c r="I221" s="44">
        <f t="shared" si="6"/>
        <v>1.5342717962487056E-2</v>
      </c>
    </row>
    <row r="222" spans="2:9" x14ac:dyDescent="0.3">
      <c r="B222" s="27"/>
      <c r="C222" s="27">
        <v>239</v>
      </c>
      <c r="D222" s="27" t="s">
        <v>137</v>
      </c>
      <c r="E222" s="109">
        <v>2.7</v>
      </c>
      <c r="F222" s="27"/>
      <c r="G222" s="27">
        <v>1</v>
      </c>
      <c r="H222" s="44">
        <v>1042.8599999999999</v>
      </c>
      <c r="I222" s="44">
        <f t="shared" si="6"/>
        <v>2.5890340026465683E-3</v>
      </c>
    </row>
    <row r="223" spans="2:9" x14ac:dyDescent="0.3">
      <c r="B223" s="27"/>
      <c r="C223" s="27">
        <v>240</v>
      </c>
      <c r="D223" s="27" t="s">
        <v>7004</v>
      </c>
      <c r="E223" s="109">
        <v>1.2</v>
      </c>
      <c r="F223" s="27"/>
      <c r="G223" s="27">
        <v>1</v>
      </c>
      <c r="H223" s="44">
        <v>521.42999999999995</v>
      </c>
      <c r="I223" s="44">
        <f t="shared" si="6"/>
        <v>2.3013635579080607E-3</v>
      </c>
    </row>
    <row r="224" spans="2:9" x14ac:dyDescent="0.3">
      <c r="B224" s="27"/>
      <c r="C224" s="27">
        <v>241</v>
      </c>
      <c r="D224" s="27" t="s">
        <v>7005</v>
      </c>
      <c r="E224" s="109">
        <v>10</v>
      </c>
      <c r="F224" s="27">
        <v>6</v>
      </c>
      <c r="G224" s="27">
        <v>1</v>
      </c>
      <c r="H224" s="44">
        <v>260.70999999999998</v>
      </c>
      <c r="I224" s="44">
        <f t="shared" si="6"/>
        <v>3.8356794906217642E-2</v>
      </c>
    </row>
    <row r="225" spans="2:9" x14ac:dyDescent="0.3">
      <c r="B225" s="27"/>
      <c r="C225" s="27">
        <v>242</v>
      </c>
      <c r="D225" s="27" t="s">
        <v>1306</v>
      </c>
      <c r="E225" s="109">
        <v>3</v>
      </c>
      <c r="F225" s="27"/>
      <c r="G225" s="27">
        <v>1</v>
      </c>
      <c r="H225" s="44">
        <v>260.70999999999998</v>
      </c>
      <c r="I225" s="44">
        <f t="shared" si="6"/>
        <v>1.1507038471865292E-2</v>
      </c>
    </row>
    <row r="226" spans="2:9" x14ac:dyDescent="0.3">
      <c r="B226" s="27"/>
      <c r="C226" s="27">
        <v>243</v>
      </c>
      <c r="D226" s="27" t="s">
        <v>7006</v>
      </c>
      <c r="E226" s="109">
        <v>6.5</v>
      </c>
      <c r="F226" s="27">
        <v>2</v>
      </c>
      <c r="G226" s="27">
        <v>1</v>
      </c>
      <c r="H226" s="44">
        <v>1042.8599999999999</v>
      </c>
      <c r="I226" s="44">
        <f t="shared" si="6"/>
        <v>6.2328596360009978E-3</v>
      </c>
    </row>
    <row r="227" spans="2:9" x14ac:dyDescent="0.3">
      <c r="B227" s="27"/>
      <c r="C227" s="27">
        <v>244</v>
      </c>
      <c r="D227" s="27" t="s">
        <v>7007</v>
      </c>
      <c r="E227" s="109">
        <v>14</v>
      </c>
      <c r="F227" s="27"/>
      <c r="G227" s="27">
        <v>1</v>
      </c>
      <c r="H227" s="44">
        <v>1042.8599999999999</v>
      </c>
      <c r="I227" s="44">
        <f t="shared" si="6"/>
        <v>1.3424620754463688E-2</v>
      </c>
    </row>
    <row r="228" spans="2:9" x14ac:dyDescent="0.3">
      <c r="B228" s="27"/>
      <c r="C228" s="27">
        <v>245</v>
      </c>
      <c r="D228" s="27" t="s">
        <v>7008</v>
      </c>
      <c r="E228" s="109">
        <v>22</v>
      </c>
      <c r="F228" s="27">
        <v>3</v>
      </c>
      <c r="G228" s="27">
        <v>1</v>
      </c>
      <c r="H228" s="44">
        <v>104.29</v>
      </c>
      <c r="I228" s="44">
        <f t="shared" si="6"/>
        <v>0.21095023492185253</v>
      </c>
    </row>
    <row r="229" spans="2:9" x14ac:dyDescent="0.3">
      <c r="B229" s="27"/>
      <c r="C229" s="27">
        <v>246</v>
      </c>
      <c r="D229" s="27" t="s">
        <v>2953</v>
      </c>
      <c r="E229" s="109">
        <v>17</v>
      </c>
      <c r="F229" s="27">
        <v>21</v>
      </c>
      <c r="G229" s="27">
        <v>1</v>
      </c>
      <c r="H229" s="44">
        <v>521.42999999999995</v>
      </c>
      <c r="I229" s="44">
        <f t="shared" si="6"/>
        <v>3.2602650403697531E-2</v>
      </c>
    </row>
    <row r="230" spans="2:9" x14ac:dyDescent="0.3">
      <c r="B230" s="27"/>
      <c r="C230" s="27">
        <v>247</v>
      </c>
      <c r="D230" s="27" t="s">
        <v>1240</v>
      </c>
      <c r="E230" s="109">
        <v>32</v>
      </c>
      <c r="F230" s="27">
        <v>3</v>
      </c>
      <c r="G230" s="27">
        <v>1</v>
      </c>
      <c r="H230" s="44">
        <v>365</v>
      </c>
      <c r="I230" s="44">
        <f t="shared" si="6"/>
        <v>8.7671232876712329E-2</v>
      </c>
    </row>
    <row r="231" spans="2:9" x14ac:dyDescent="0.3">
      <c r="B231" s="27"/>
      <c r="C231" s="27">
        <v>248</v>
      </c>
      <c r="D231" s="27" t="s">
        <v>145</v>
      </c>
      <c r="E231" s="109">
        <v>35</v>
      </c>
      <c r="F231" s="27"/>
      <c r="G231" s="27">
        <v>1</v>
      </c>
      <c r="H231" s="44">
        <v>312.86</v>
      </c>
      <c r="I231" s="44">
        <f t="shared" si="6"/>
        <v>0.11187112446461675</v>
      </c>
    </row>
    <row r="232" spans="2:9" x14ac:dyDescent="0.3">
      <c r="B232" s="27"/>
      <c r="C232" s="27">
        <v>249</v>
      </c>
      <c r="D232" s="27" t="s">
        <v>139</v>
      </c>
      <c r="E232" s="109">
        <v>19.989999999999998</v>
      </c>
      <c r="F232" s="27"/>
      <c r="G232" s="27">
        <v>1</v>
      </c>
      <c r="H232" s="44">
        <v>260.70999999999998</v>
      </c>
      <c r="I232" s="44">
        <f t="shared" si="6"/>
        <v>7.6675233017529057E-2</v>
      </c>
    </row>
    <row r="233" spans="2:9" x14ac:dyDescent="0.3">
      <c r="B233" s="27"/>
      <c r="C233" s="27">
        <v>250</v>
      </c>
      <c r="D233" s="27" t="s">
        <v>140</v>
      </c>
      <c r="E233" s="109">
        <v>20</v>
      </c>
      <c r="F233" s="27"/>
      <c r="G233" s="27">
        <v>1</v>
      </c>
      <c r="H233" s="44">
        <v>1042.8599999999999</v>
      </c>
      <c r="I233" s="44">
        <f t="shared" si="6"/>
        <v>1.917802964923384E-2</v>
      </c>
    </row>
    <row r="234" spans="2:9" x14ac:dyDescent="0.3">
      <c r="B234" s="27"/>
      <c r="C234" s="27">
        <v>251</v>
      </c>
      <c r="D234" s="27" t="s">
        <v>141</v>
      </c>
      <c r="E234" s="109">
        <v>7.5</v>
      </c>
      <c r="F234" s="27"/>
      <c r="G234" s="27">
        <v>1</v>
      </c>
      <c r="H234" s="44">
        <v>104.29</v>
      </c>
      <c r="I234" s="44">
        <f t="shared" si="6"/>
        <v>7.1914852814267904E-2</v>
      </c>
    </row>
    <row r="235" spans="2:9" x14ac:dyDescent="0.3">
      <c r="B235" s="27"/>
      <c r="C235" s="27">
        <v>252</v>
      </c>
      <c r="D235" s="27" t="s">
        <v>2954</v>
      </c>
      <c r="E235" s="109">
        <v>1.2</v>
      </c>
      <c r="F235" s="27"/>
      <c r="G235" s="27">
        <v>1</v>
      </c>
      <c r="H235" s="44">
        <v>260.70999999999998</v>
      </c>
      <c r="I235" s="44">
        <f t="shared" si="6"/>
        <v>4.6028153887461166E-3</v>
      </c>
    </row>
    <row r="236" spans="2:9" x14ac:dyDescent="0.3">
      <c r="B236" s="27"/>
      <c r="C236" s="27">
        <v>253</v>
      </c>
      <c r="D236" s="27" t="s">
        <v>2955</v>
      </c>
      <c r="E236" s="109">
        <v>3.3</v>
      </c>
      <c r="F236" s="27"/>
      <c r="G236" s="27">
        <v>1</v>
      </c>
      <c r="H236" s="44">
        <v>260.70999999999998</v>
      </c>
      <c r="I236" s="44">
        <f t="shared" si="6"/>
        <v>1.2657742319051821E-2</v>
      </c>
    </row>
    <row r="237" spans="2:9" x14ac:dyDescent="0.3">
      <c r="B237" s="27"/>
      <c r="C237" s="27">
        <v>254</v>
      </c>
      <c r="D237" s="27" t="s">
        <v>135</v>
      </c>
      <c r="E237" s="109">
        <v>3</v>
      </c>
      <c r="F237" s="27"/>
      <c r="G237" s="27">
        <v>1</v>
      </c>
      <c r="H237" s="44">
        <v>104.29</v>
      </c>
      <c r="I237" s="44">
        <f t="shared" si="6"/>
        <v>2.876594112570716E-2</v>
      </c>
    </row>
    <row r="238" spans="2:9" x14ac:dyDescent="0.3">
      <c r="B238" s="27"/>
      <c r="C238" s="27">
        <v>255</v>
      </c>
      <c r="D238" s="27" t="s">
        <v>136</v>
      </c>
      <c r="E238" s="109">
        <v>2</v>
      </c>
      <c r="F238" s="27"/>
      <c r="G238" s="27">
        <v>1</v>
      </c>
      <c r="H238" s="44">
        <v>104.29</v>
      </c>
      <c r="I238" s="44">
        <f t="shared" si="6"/>
        <v>1.9177294083804773E-2</v>
      </c>
    </row>
    <row r="239" spans="2:9" x14ac:dyDescent="0.3">
      <c r="B239" s="27"/>
      <c r="C239" s="27">
        <v>256</v>
      </c>
      <c r="D239" s="27" t="s">
        <v>134</v>
      </c>
      <c r="E239" s="109">
        <v>13.99</v>
      </c>
      <c r="F239" s="27"/>
      <c r="G239" s="27">
        <v>1</v>
      </c>
      <c r="H239" s="44">
        <v>156.43</v>
      </c>
      <c r="I239" s="44">
        <f t="shared" si="6"/>
        <v>8.9432973214856479E-2</v>
      </c>
    </row>
    <row r="240" spans="2:9" x14ac:dyDescent="0.3">
      <c r="B240" s="27"/>
      <c r="C240" s="27">
        <v>257</v>
      </c>
      <c r="D240" s="27" t="s">
        <v>2956</v>
      </c>
      <c r="E240" s="109">
        <v>2.35</v>
      </c>
      <c r="F240" s="27"/>
      <c r="G240" s="27">
        <v>1</v>
      </c>
      <c r="H240" s="44">
        <v>8</v>
      </c>
      <c r="I240" s="44">
        <f t="shared" si="6"/>
        <v>0.29375000000000001</v>
      </c>
    </row>
    <row r="241" spans="2:9" x14ac:dyDescent="0.3">
      <c r="B241" s="27"/>
      <c r="C241" s="27">
        <v>258</v>
      </c>
      <c r="D241" s="27" t="s">
        <v>132</v>
      </c>
      <c r="E241" s="109">
        <v>4</v>
      </c>
      <c r="F241" s="27">
        <v>20</v>
      </c>
      <c r="G241" s="27">
        <v>1</v>
      </c>
      <c r="H241" s="44">
        <v>52.14</v>
      </c>
      <c r="I241" s="44">
        <f t="shared" si="6"/>
        <v>7.6716532412734947E-2</v>
      </c>
    </row>
    <row r="242" spans="2:9" x14ac:dyDescent="0.3">
      <c r="B242" s="27"/>
      <c r="C242" s="27">
        <v>259</v>
      </c>
      <c r="D242" s="27" t="s">
        <v>6991</v>
      </c>
      <c r="E242" s="109">
        <v>6</v>
      </c>
      <c r="F242" s="27"/>
      <c r="G242" s="27">
        <v>1</v>
      </c>
      <c r="H242" s="44">
        <v>104.29</v>
      </c>
      <c r="I242" s="44">
        <f t="shared" si="6"/>
        <v>5.7531882251414319E-2</v>
      </c>
    </row>
    <row r="243" spans="2:9" x14ac:dyDescent="0.3">
      <c r="B243" s="27"/>
      <c r="C243" s="27">
        <v>260</v>
      </c>
      <c r="D243" s="27" t="s">
        <v>6992</v>
      </c>
      <c r="E243" s="109">
        <v>4</v>
      </c>
      <c r="F243" s="27"/>
      <c r="G243" s="27">
        <v>1</v>
      </c>
      <c r="H243" s="44">
        <v>26.07</v>
      </c>
      <c r="I243" s="44">
        <f t="shared" si="6"/>
        <v>0.15343306482546989</v>
      </c>
    </row>
    <row r="244" spans="2:9" x14ac:dyDescent="0.3">
      <c r="B244" s="27"/>
      <c r="C244" s="27">
        <v>261</v>
      </c>
      <c r="D244" s="27" t="s">
        <v>144</v>
      </c>
      <c r="E244" s="109">
        <v>4</v>
      </c>
      <c r="F244" s="27"/>
      <c r="G244" s="27">
        <v>1</v>
      </c>
      <c r="H244" s="44">
        <v>260.70999999999998</v>
      </c>
      <c r="I244" s="44">
        <f t="shared" si="6"/>
        <v>1.5342717962487056E-2</v>
      </c>
    </row>
    <row r="245" spans="2:9" x14ac:dyDescent="0.3">
      <c r="B245" s="27"/>
      <c r="C245" s="27">
        <v>262</v>
      </c>
      <c r="D245" s="27" t="s">
        <v>6993</v>
      </c>
      <c r="E245" s="109">
        <v>2.2000000000000002</v>
      </c>
      <c r="F245" s="27"/>
      <c r="G245" s="27">
        <v>1</v>
      </c>
      <c r="H245" s="44">
        <v>30</v>
      </c>
      <c r="I245" s="44">
        <f t="shared" si="6"/>
        <v>7.3333333333333334E-2</v>
      </c>
    </row>
    <row r="246" spans="2:9" x14ac:dyDescent="0.3">
      <c r="B246" s="27"/>
      <c r="C246" s="27">
        <v>263</v>
      </c>
      <c r="D246" s="27" t="s">
        <v>2957</v>
      </c>
      <c r="E246" s="109">
        <v>1.36</v>
      </c>
      <c r="F246" s="27"/>
      <c r="G246" s="27">
        <v>1</v>
      </c>
      <c r="H246" s="44">
        <v>42.5</v>
      </c>
      <c r="I246" s="44">
        <f t="shared" si="6"/>
        <v>3.2000000000000001E-2</v>
      </c>
    </row>
    <row r="247" spans="2:9" x14ac:dyDescent="0.3">
      <c r="B247" s="27"/>
      <c r="C247" s="27">
        <v>264</v>
      </c>
      <c r="D247" s="27" t="s">
        <v>6985</v>
      </c>
      <c r="E247" s="109">
        <v>19.989999999999998</v>
      </c>
      <c r="F247" s="27"/>
      <c r="G247" s="27">
        <v>1</v>
      </c>
      <c r="H247" s="44">
        <v>521.42999999999995</v>
      </c>
      <c r="I247" s="44">
        <f t="shared" si="6"/>
        <v>3.8336881268818443E-2</v>
      </c>
    </row>
    <row r="248" spans="2:9" x14ac:dyDescent="0.3">
      <c r="B248" s="27"/>
      <c r="C248" s="27">
        <v>265</v>
      </c>
      <c r="D248" s="27" t="s">
        <v>6986</v>
      </c>
      <c r="E248" s="109">
        <v>3.49</v>
      </c>
      <c r="F248" s="27"/>
      <c r="G248" s="27">
        <v>1</v>
      </c>
      <c r="H248" s="44">
        <v>521.42999999999995</v>
      </c>
      <c r="I248" s="44">
        <f t="shared" si="6"/>
        <v>6.6931323475826103E-3</v>
      </c>
    </row>
    <row r="249" spans="2:9" x14ac:dyDescent="0.3">
      <c r="B249" s="27"/>
      <c r="C249" s="27">
        <v>266</v>
      </c>
      <c r="D249" s="27" t="s">
        <v>151</v>
      </c>
      <c r="E249" s="109">
        <v>1.05</v>
      </c>
      <c r="F249" s="27">
        <v>3</v>
      </c>
      <c r="G249" s="27">
        <v>1</v>
      </c>
      <c r="H249" s="44">
        <v>8.69</v>
      </c>
      <c r="I249" s="44">
        <f t="shared" si="6"/>
        <v>0.12082853855005755</v>
      </c>
    </row>
    <row r="250" spans="2:9" x14ac:dyDescent="0.3">
      <c r="B250" s="27"/>
      <c r="C250" s="27">
        <v>267</v>
      </c>
      <c r="D250" s="27" t="s">
        <v>156</v>
      </c>
      <c r="E250" s="109">
        <v>0.39</v>
      </c>
      <c r="F250" s="27"/>
      <c r="G250" s="27">
        <v>1</v>
      </c>
      <c r="H250" s="44">
        <v>2</v>
      </c>
      <c r="I250" s="44">
        <f t="shared" si="6"/>
        <v>0.19500000000000001</v>
      </c>
    </row>
    <row r="251" spans="2:9" x14ac:dyDescent="0.3">
      <c r="B251" s="27"/>
      <c r="C251" s="27">
        <v>268</v>
      </c>
      <c r="D251" s="27" t="s">
        <v>2959</v>
      </c>
      <c r="E251" s="109">
        <v>0.84</v>
      </c>
      <c r="F251" s="27"/>
      <c r="G251" s="27">
        <v>1</v>
      </c>
      <c r="H251" s="44">
        <v>2</v>
      </c>
      <c r="I251" s="44">
        <f t="shared" si="6"/>
        <v>0.42</v>
      </c>
    </row>
    <row r="252" spans="2:9" x14ac:dyDescent="0.3">
      <c r="B252" s="27"/>
      <c r="C252" s="27">
        <v>269</v>
      </c>
      <c r="D252" s="27" t="s">
        <v>2960</v>
      </c>
      <c r="E252" s="109">
        <v>1.05</v>
      </c>
      <c r="F252" s="27"/>
      <c r="G252" s="27">
        <v>1</v>
      </c>
      <c r="H252" s="44">
        <v>8.69</v>
      </c>
      <c r="I252" s="44">
        <f t="shared" si="6"/>
        <v>0.12082853855005755</v>
      </c>
    </row>
    <row r="253" spans="2:9" x14ac:dyDescent="0.3">
      <c r="B253" s="27"/>
      <c r="C253" s="27">
        <v>270</v>
      </c>
      <c r="D253" s="27" t="s">
        <v>876</v>
      </c>
      <c r="E253" s="109">
        <v>1.05</v>
      </c>
      <c r="F253" s="27"/>
      <c r="G253" s="27">
        <v>1</v>
      </c>
      <c r="H253" s="44">
        <v>4.3499999999999996</v>
      </c>
      <c r="I253" s="44">
        <f t="shared" si="6"/>
        <v>0.24137931034482762</v>
      </c>
    </row>
    <row r="254" spans="2:9" x14ac:dyDescent="0.3">
      <c r="B254" s="27"/>
      <c r="C254" s="27">
        <v>271</v>
      </c>
      <c r="D254" s="27" t="s">
        <v>157</v>
      </c>
      <c r="E254" s="109">
        <v>4</v>
      </c>
      <c r="F254" s="27"/>
      <c r="G254" s="27">
        <v>1</v>
      </c>
      <c r="H254" s="44">
        <v>26.07</v>
      </c>
      <c r="I254" s="44">
        <f t="shared" si="6"/>
        <v>0.15343306482546989</v>
      </c>
    </row>
    <row r="255" spans="2:9" x14ac:dyDescent="0.3">
      <c r="B255" s="27"/>
      <c r="C255" s="27">
        <v>272</v>
      </c>
      <c r="D255" s="27" t="s">
        <v>2961</v>
      </c>
      <c r="E255" s="109">
        <v>2.99</v>
      </c>
      <c r="F255" s="27"/>
      <c r="G255" s="27">
        <v>1</v>
      </c>
      <c r="H255" s="44">
        <v>52.14</v>
      </c>
      <c r="I255" s="44">
        <f t="shared" si="6"/>
        <v>5.7345607978519376E-2</v>
      </c>
    </row>
    <row r="256" spans="2:9" x14ac:dyDescent="0.3">
      <c r="B256" s="27"/>
      <c r="C256" s="27">
        <v>273</v>
      </c>
      <c r="D256" s="27" t="s">
        <v>2962</v>
      </c>
      <c r="E256" s="109">
        <v>2.1</v>
      </c>
      <c r="F256" s="27"/>
      <c r="G256" s="27">
        <v>1</v>
      </c>
      <c r="H256" s="44">
        <v>52.14</v>
      </c>
      <c r="I256" s="44">
        <f t="shared" si="6"/>
        <v>4.0276179516685849E-2</v>
      </c>
    </row>
    <row r="257" spans="2:9" x14ac:dyDescent="0.3">
      <c r="B257" s="27"/>
      <c r="C257" s="27">
        <v>274</v>
      </c>
      <c r="D257" s="27" t="s">
        <v>2963</v>
      </c>
      <c r="E257" s="109">
        <v>2.1</v>
      </c>
      <c r="F257" s="27"/>
      <c r="G257" s="27">
        <v>2</v>
      </c>
      <c r="H257" s="44">
        <v>52.14</v>
      </c>
      <c r="I257" s="44">
        <f t="shared" si="6"/>
        <v>8.0552359033371698E-2</v>
      </c>
    </row>
    <row r="258" spans="2:9" x14ac:dyDescent="0.3">
      <c r="B258" s="27"/>
      <c r="C258" s="27">
        <v>275</v>
      </c>
      <c r="D258" s="27" t="s">
        <v>2964</v>
      </c>
      <c r="E258" s="109">
        <v>1.05</v>
      </c>
      <c r="F258" s="27">
        <v>4</v>
      </c>
      <c r="G258" s="27">
        <v>1</v>
      </c>
      <c r="H258" s="44">
        <v>6</v>
      </c>
      <c r="I258" s="44">
        <f t="shared" si="6"/>
        <v>0.17500000000000002</v>
      </c>
    </row>
    <row r="259" spans="2:9" x14ac:dyDescent="0.3">
      <c r="B259" s="27"/>
      <c r="C259" s="27">
        <v>276</v>
      </c>
      <c r="D259" s="27" t="s">
        <v>147</v>
      </c>
      <c r="E259" s="109">
        <v>1.2</v>
      </c>
      <c r="F259" s="27">
        <v>6</v>
      </c>
      <c r="G259" s="27">
        <v>1</v>
      </c>
      <c r="H259" s="44">
        <v>52.14</v>
      </c>
      <c r="I259" s="44">
        <f t="shared" si="6"/>
        <v>2.3014959723820481E-2</v>
      </c>
    </row>
    <row r="260" spans="2:9" x14ac:dyDescent="0.3">
      <c r="B260" s="27"/>
      <c r="C260" s="27">
        <v>277</v>
      </c>
      <c r="D260" s="27" t="s">
        <v>332</v>
      </c>
      <c r="E260" s="109">
        <v>0.91</v>
      </c>
      <c r="F260" s="27">
        <v>3</v>
      </c>
      <c r="G260" s="27">
        <v>1</v>
      </c>
      <c r="H260" s="44">
        <v>1</v>
      </c>
      <c r="I260" s="44">
        <f t="shared" si="6"/>
        <v>0.91</v>
      </c>
    </row>
    <row r="261" spans="2:9" x14ac:dyDescent="0.3">
      <c r="B261" s="27"/>
      <c r="C261" s="27">
        <v>278</v>
      </c>
      <c r="D261" s="27" t="s">
        <v>153</v>
      </c>
      <c r="E261" s="109">
        <v>1.31</v>
      </c>
      <c r="F261" s="27"/>
      <c r="G261" s="27">
        <v>1</v>
      </c>
      <c r="H261" s="44">
        <v>8.69</v>
      </c>
      <c r="I261" s="44">
        <f t="shared" si="6"/>
        <v>0.15074798619102417</v>
      </c>
    </row>
    <row r="262" spans="2:9" x14ac:dyDescent="0.3">
      <c r="B262" s="27"/>
      <c r="C262" s="27">
        <v>279</v>
      </c>
      <c r="D262" s="27" t="s">
        <v>154</v>
      </c>
      <c r="E262" s="109">
        <v>1.31</v>
      </c>
      <c r="F262" s="27"/>
      <c r="G262" s="27">
        <v>1</v>
      </c>
      <c r="H262" s="44">
        <v>26.07</v>
      </c>
      <c r="I262" s="44">
        <f t="shared" si="6"/>
        <v>5.0249328730341387E-2</v>
      </c>
    </row>
    <row r="263" spans="2:9" x14ac:dyDescent="0.3">
      <c r="B263" s="27"/>
      <c r="C263" s="27">
        <v>280</v>
      </c>
      <c r="D263" s="27" t="s">
        <v>2965</v>
      </c>
      <c r="E263" s="109">
        <v>1</v>
      </c>
      <c r="F263" s="27"/>
      <c r="G263" s="27">
        <v>1</v>
      </c>
      <c r="H263" s="44">
        <v>8.69</v>
      </c>
      <c r="I263" s="44">
        <f t="shared" si="6"/>
        <v>0.11507479861910243</v>
      </c>
    </row>
    <row r="264" spans="2:9" x14ac:dyDescent="0.3">
      <c r="B264" s="27"/>
      <c r="C264" s="27">
        <v>281</v>
      </c>
      <c r="D264" s="27" t="s">
        <v>6995</v>
      </c>
      <c r="E264" s="109">
        <v>1.05</v>
      </c>
      <c r="F264" s="27">
        <v>30</v>
      </c>
      <c r="G264" s="27">
        <v>2</v>
      </c>
      <c r="H264" s="44">
        <v>4.3499999999999996</v>
      </c>
      <c r="I264" s="44">
        <f t="shared" si="6"/>
        <v>0.48275862068965525</v>
      </c>
    </row>
    <row r="265" spans="2:9" x14ac:dyDescent="0.3">
      <c r="B265" s="27"/>
      <c r="C265" s="27">
        <v>282</v>
      </c>
      <c r="D265" s="27" t="s">
        <v>150</v>
      </c>
      <c r="E265" s="109">
        <v>2</v>
      </c>
      <c r="F265" s="27"/>
      <c r="G265" s="27">
        <v>2</v>
      </c>
      <c r="H265" s="44">
        <v>52.14</v>
      </c>
      <c r="I265" s="44">
        <f t="shared" si="6"/>
        <v>7.6716532412734947E-2</v>
      </c>
    </row>
    <row r="266" spans="2:9" x14ac:dyDescent="0.3">
      <c r="B266" s="27"/>
      <c r="C266" s="27">
        <v>283</v>
      </c>
      <c r="D266" s="27" t="s">
        <v>561</v>
      </c>
      <c r="E266" s="109">
        <v>1.2</v>
      </c>
      <c r="F266" s="27">
        <v>2</v>
      </c>
      <c r="G266" s="27">
        <v>1</v>
      </c>
      <c r="H266" s="44">
        <v>260.70999999999998</v>
      </c>
      <c r="I266" s="44">
        <f t="shared" si="6"/>
        <v>4.6028153887461166E-3</v>
      </c>
    </row>
    <row r="267" spans="2:9" x14ac:dyDescent="0.3">
      <c r="B267" s="27"/>
      <c r="C267" s="27">
        <v>284</v>
      </c>
      <c r="D267" s="27" t="s">
        <v>2967</v>
      </c>
      <c r="E267" s="109">
        <v>30</v>
      </c>
      <c r="F267" s="27"/>
      <c r="G267" s="27">
        <v>1</v>
      </c>
      <c r="H267" s="44">
        <v>782.14</v>
      </c>
      <c r="I267" s="44">
        <f t="shared" si="6"/>
        <v>3.8356304497915973E-2</v>
      </c>
    </row>
    <row r="268" spans="2:9" x14ac:dyDescent="0.3">
      <c r="B268" s="27"/>
      <c r="C268" s="27">
        <v>285</v>
      </c>
      <c r="D268" s="27" t="s">
        <v>2968</v>
      </c>
      <c r="E268" s="109">
        <v>13.46</v>
      </c>
      <c r="F268" s="27"/>
      <c r="G268" s="27">
        <v>1</v>
      </c>
      <c r="H268" s="44">
        <v>782.14</v>
      </c>
      <c r="I268" s="44">
        <f t="shared" si="6"/>
        <v>1.7209195284731634E-2</v>
      </c>
    </row>
    <row r="269" spans="2:9" x14ac:dyDescent="0.3">
      <c r="B269" s="27"/>
      <c r="C269" s="27">
        <v>286</v>
      </c>
      <c r="D269" s="27" t="s">
        <v>2969</v>
      </c>
      <c r="E269" s="109">
        <v>20</v>
      </c>
      <c r="F269" s="27"/>
      <c r="G269" s="27">
        <v>2</v>
      </c>
      <c r="H269" s="44">
        <v>782.14</v>
      </c>
      <c r="I269" s="44">
        <f t="shared" si="6"/>
        <v>5.1141739330554631E-2</v>
      </c>
    </row>
    <row r="270" spans="2:9" x14ac:dyDescent="0.3">
      <c r="B270" s="27"/>
      <c r="C270" s="27">
        <v>287</v>
      </c>
      <c r="D270" s="27" t="s">
        <v>1306</v>
      </c>
      <c r="E270" s="109">
        <v>3.8</v>
      </c>
      <c r="F270" s="27"/>
      <c r="G270" s="27">
        <v>2</v>
      </c>
      <c r="H270" s="44">
        <v>260.70999999999998</v>
      </c>
      <c r="I270" s="44">
        <f t="shared" si="6"/>
        <v>2.9151164128725406E-2</v>
      </c>
    </row>
    <row r="271" spans="2:9" x14ac:dyDescent="0.3">
      <c r="B271" s="27"/>
      <c r="C271" s="27">
        <v>288</v>
      </c>
      <c r="D271" s="27" t="s">
        <v>1306</v>
      </c>
      <c r="E271" s="109">
        <v>7.3</v>
      </c>
      <c r="F271" s="27">
        <v>2</v>
      </c>
      <c r="G271" s="27">
        <v>1</v>
      </c>
      <c r="H271" s="44">
        <v>52.14</v>
      </c>
      <c r="I271" s="44">
        <f t="shared" si="6"/>
        <v>0.14000767165324127</v>
      </c>
    </row>
    <row r="272" spans="2:9" x14ac:dyDescent="0.3">
      <c r="B272" s="27"/>
      <c r="C272" s="27">
        <v>289</v>
      </c>
      <c r="D272" s="27" t="s">
        <v>1306</v>
      </c>
      <c r="E272" s="109">
        <v>7.3</v>
      </c>
      <c r="F272" s="27">
        <v>12</v>
      </c>
      <c r="G272" s="27">
        <v>1</v>
      </c>
      <c r="H272" s="44">
        <v>52.14</v>
      </c>
      <c r="I272" s="44">
        <f t="shared" si="6"/>
        <v>0.14000767165324127</v>
      </c>
    </row>
    <row r="273" spans="2:9" x14ac:dyDescent="0.3">
      <c r="B273" s="27"/>
      <c r="C273" s="27">
        <v>290</v>
      </c>
      <c r="D273" s="27" t="s">
        <v>6920</v>
      </c>
      <c r="E273" s="109">
        <v>8.99</v>
      </c>
      <c r="F273" s="27">
        <v>12</v>
      </c>
      <c r="G273" s="27">
        <v>1</v>
      </c>
      <c r="H273" s="44">
        <v>521.42999999999995</v>
      </c>
      <c r="I273" s="44">
        <f t="shared" si="6"/>
        <v>1.7241048654661223E-2</v>
      </c>
    </row>
    <row r="274" spans="2:9" x14ac:dyDescent="0.3">
      <c r="B274" s="27"/>
      <c r="C274" s="27">
        <v>291</v>
      </c>
      <c r="D274" s="27" t="s">
        <v>6984</v>
      </c>
      <c r="E274" s="109">
        <v>23.99</v>
      </c>
      <c r="F274" s="27">
        <v>1</v>
      </c>
      <c r="G274" s="27">
        <v>1</v>
      </c>
      <c r="H274" s="44">
        <v>260.70999999999998</v>
      </c>
      <c r="I274" s="44">
        <f t="shared" si="6"/>
        <v>9.2017950980016111E-2</v>
      </c>
    </row>
    <row r="275" spans="2:9" x14ac:dyDescent="0.3">
      <c r="B275" s="27"/>
      <c r="C275" s="27">
        <v>292</v>
      </c>
      <c r="D275" s="27" t="s">
        <v>159</v>
      </c>
      <c r="E275" s="109">
        <v>29.99</v>
      </c>
      <c r="F275" s="27"/>
      <c r="G275" s="27">
        <v>1</v>
      </c>
      <c r="H275" s="44">
        <v>260.70999999999998</v>
      </c>
      <c r="I275" s="44">
        <f t="shared" si="6"/>
        <v>0.1150320279237467</v>
      </c>
    </row>
    <row r="276" spans="2:9" x14ac:dyDescent="0.3">
      <c r="B276" s="27"/>
      <c r="C276" s="27">
        <v>293</v>
      </c>
      <c r="D276" s="27" t="s">
        <v>160</v>
      </c>
      <c r="E276" s="109">
        <v>6</v>
      </c>
      <c r="F276" s="27"/>
      <c r="G276" s="27">
        <v>2</v>
      </c>
      <c r="H276" s="44">
        <v>260.70999999999998</v>
      </c>
      <c r="I276" s="44">
        <f t="shared" si="6"/>
        <v>4.6028153887461169E-2</v>
      </c>
    </row>
    <row r="277" spans="2:9" x14ac:dyDescent="0.3">
      <c r="B277" s="27"/>
      <c r="C277" s="27">
        <v>294</v>
      </c>
      <c r="D277" s="27" t="s">
        <v>2970</v>
      </c>
      <c r="E277" s="109">
        <v>4</v>
      </c>
      <c r="F277" s="27"/>
      <c r="G277" s="27">
        <v>2</v>
      </c>
      <c r="H277" s="44">
        <v>260.70999999999998</v>
      </c>
      <c r="I277" s="44">
        <f t="shared" ref="I277:I342" si="7">+(E277*G277)/H277</f>
        <v>3.0685435924974112E-2</v>
      </c>
    </row>
    <row r="278" spans="2:9" x14ac:dyDescent="0.3">
      <c r="B278" s="27"/>
      <c r="C278" s="27">
        <v>295</v>
      </c>
      <c r="D278" s="27" t="s">
        <v>161</v>
      </c>
      <c r="E278" s="109">
        <v>2</v>
      </c>
      <c r="F278" s="27"/>
      <c r="G278" s="27">
        <v>2</v>
      </c>
      <c r="H278" s="44">
        <v>260.70999999999998</v>
      </c>
      <c r="I278" s="44">
        <f t="shared" si="7"/>
        <v>1.5342717962487056E-2</v>
      </c>
    </row>
    <row r="279" spans="2:9" x14ac:dyDescent="0.3">
      <c r="B279" s="27"/>
      <c r="C279" s="27">
        <v>296</v>
      </c>
      <c r="D279" s="27" t="s">
        <v>6937</v>
      </c>
      <c r="E279" s="109">
        <v>10</v>
      </c>
      <c r="F279" s="27"/>
      <c r="G279" s="27">
        <v>1</v>
      </c>
      <c r="H279" s="44">
        <v>52.14</v>
      </c>
      <c r="I279" s="44">
        <f t="shared" si="7"/>
        <v>0.19179133103183735</v>
      </c>
    </row>
    <row r="280" spans="2:9" x14ac:dyDescent="0.3">
      <c r="B280" s="27"/>
      <c r="C280" s="27">
        <v>297</v>
      </c>
      <c r="D280" s="27" t="s">
        <v>6938</v>
      </c>
      <c r="E280" s="109">
        <v>15</v>
      </c>
      <c r="F280" s="27"/>
      <c r="G280" s="27">
        <v>1</v>
      </c>
      <c r="H280" s="44">
        <v>260.70999999999998</v>
      </c>
      <c r="I280" s="44">
        <f t="shared" si="7"/>
        <v>5.7535192359326456E-2</v>
      </c>
    </row>
    <row r="281" spans="2:9" x14ac:dyDescent="0.3">
      <c r="B281" s="27"/>
      <c r="C281" s="27">
        <v>298</v>
      </c>
      <c r="D281" s="27" t="s">
        <v>163</v>
      </c>
      <c r="E281" s="109">
        <v>5.99</v>
      </c>
      <c r="F281" s="27"/>
      <c r="G281" s="27">
        <v>1</v>
      </c>
      <c r="H281" s="44">
        <v>260.70999999999998</v>
      </c>
      <c r="I281" s="44">
        <f t="shared" si="7"/>
        <v>2.2975720148824368E-2</v>
      </c>
    </row>
    <row r="282" spans="2:9" x14ac:dyDescent="0.3">
      <c r="B282" s="27"/>
      <c r="C282" s="27">
        <v>299</v>
      </c>
      <c r="D282" s="27" t="s">
        <v>2971</v>
      </c>
      <c r="E282" s="109">
        <v>5.99</v>
      </c>
      <c r="F282" s="27"/>
      <c r="G282" s="27">
        <v>1</v>
      </c>
      <c r="H282" s="44">
        <v>52.14</v>
      </c>
      <c r="I282" s="44">
        <f t="shared" si="7"/>
        <v>0.11488300728807058</v>
      </c>
    </row>
    <row r="283" spans="2:9" x14ac:dyDescent="0.3">
      <c r="B283" s="27"/>
      <c r="C283" s="27">
        <v>300</v>
      </c>
      <c r="D283" s="27" t="s">
        <v>165</v>
      </c>
      <c r="E283" s="109">
        <v>8</v>
      </c>
      <c r="F283" s="27"/>
      <c r="G283" s="27">
        <v>1</v>
      </c>
      <c r="H283" s="44">
        <v>26.07</v>
      </c>
      <c r="I283" s="44">
        <f t="shared" si="7"/>
        <v>0.30686612965093979</v>
      </c>
    </row>
    <row r="284" spans="2:9" x14ac:dyDescent="0.3">
      <c r="B284" s="27"/>
      <c r="C284" s="27">
        <v>301</v>
      </c>
      <c r="D284" s="27" t="s">
        <v>565</v>
      </c>
      <c r="E284" s="109">
        <v>1.2</v>
      </c>
      <c r="F284" s="27"/>
      <c r="G284" s="27">
        <v>1</v>
      </c>
      <c r="H284" s="44">
        <v>260.70999999999998</v>
      </c>
      <c r="I284" s="44">
        <f t="shared" si="7"/>
        <v>4.6028153887461166E-3</v>
      </c>
    </row>
    <row r="285" spans="2:9" x14ac:dyDescent="0.3">
      <c r="B285" s="27"/>
      <c r="C285" s="27">
        <v>302</v>
      </c>
      <c r="D285" s="27" t="s">
        <v>2972</v>
      </c>
      <c r="E285" s="109">
        <v>18</v>
      </c>
      <c r="F285" s="27"/>
      <c r="G285" s="27">
        <v>1</v>
      </c>
      <c r="H285" s="44">
        <v>260.70999999999998</v>
      </c>
      <c r="I285" s="44">
        <f t="shared" si="7"/>
        <v>6.904223083119175E-2</v>
      </c>
    </row>
    <row r="286" spans="2:9" x14ac:dyDescent="0.3">
      <c r="B286" s="27"/>
      <c r="C286" s="27">
        <v>303</v>
      </c>
      <c r="D286" s="27" t="s">
        <v>6906</v>
      </c>
      <c r="E286" s="109">
        <v>10</v>
      </c>
      <c r="F286" s="27"/>
      <c r="G286" s="27">
        <v>1</v>
      </c>
      <c r="H286" s="44">
        <v>521.42999999999995</v>
      </c>
      <c r="I286" s="44">
        <f t="shared" si="7"/>
        <v>1.917802964923384E-2</v>
      </c>
    </row>
    <row r="287" spans="2:9" x14ac:dyDescent="0.3">
      <c r="B287" s="27"/>
      <c r="C287" s="27">
        <v>304</v>
      </c>
      <c r="D287" s="27" t="s">
        <v>6920</v>
      </c>
      <c r="E287" s="109">
        <v>8.99</v>
      </c>
      <c r="F287" s="27">
        <v>4</v>
      </c>
      <c r="G287" s="27">
        <v>3</v>
      </c>
      <c r="H287" s="44">
        <v>521.42999999999995</v>
      </c>
      <c r="I287" s="44">
        <f t="shared" si="7"/>
        <v>5.1723145963983662E-2</v>
      </c>
    </row>
    <row r="288" spans="2:9" x14ac:dyDescent="0.3">
      <c r="B288" s="27"/>
      <c r="C288" s="27">
        <v>305</v>
      </c>
      <c r="D288" s="27" t="s">
        <v>6935</v>
      </c>
      <c r="E288" s="109">
        <v>33.99</v>
      </c>
      <c r="F288" s="27">
        <v>1</v>
      </c>
      <c r="G288" s="27">
        <v>1</v>
      </c>
      <c r="H288" s="44">
        <v>521.42999999999995</v>
      </c>
      <c r="I288" s="44">
        <f t="shared" si="7"/>
        <v>6.5186122777745825E-2</v>
      </c>
    </row>
    <row r="289" spans="2:10" x14ac:dyDescent="0.3">
      <c r="B289" s="27"/>
      <c r="C289" s="27">
        <v>306</v>
      </c>
      <c r="D289" s="27" t="s">
        <v>6936</v>
      </c>
      <c r="E289" s="109">
        <v>12</v>
      </c>
      <c r="F289" s="27"/>
      <c r="G289" s="27">
        <v>1</v>
      </c>
      <c r="H289" s="44">
        <v>1042.8599999999999</v>
      </c>
      <c r="I289" s="44">
        <f t="shared" si="7"/>
        <v>1.1506817789540304E-2</v>
      </c>
    </row>
    <row r="290" spans="2:10" x14ac:dyDescent="0.3">
      <c r="B290" s="27"/>
      <c r="C290" s="27">
        <v>307</v>
      </c>
      <c r="D290" s="27" t="s">
        <v>2936</v>
      </c>
      <c r="E290" s="109">
        <v>18</v>
      </c>
      <c r="F290" s="27"/>
      <c r="G290" s="27">
        <v>2</v>
      </c>
      <c r="H290" s="44">
        <v>156.43</v>
      </c>
      <c r="I290" s="44">
        <f t="shared" si="7"/>
        <v>0.23013488461292589</v>
      </c>
    </row>
    <row r="291" spans="2:10" x14ac:dyDescent="0.3">
      <c r="B291" s="27"/>
      <c r="C291" s="27">
        <v>308</v>
      </c>
      <c r="D291" s="27" t="s">
        <v>6939</v>
      </c>
      <c r="E291" s="109">
        <v>3</v>
      </c>
      <c r="F291" s="27"/>
      <c r="G291" s="27">
        <v>1</v>
      </c>
      <c r="H291" s="44">
        <v>782.14</v>
      </c>
      <c r="I291" s="44">
        <f t="shared" si="7"/>
        <v>3.8356304497915977E-3</v>
      </c>
    </row>
    <row r="292" spans="2:10" x14ac:dyDescent="0.3">
      <c r="B292" s="27"/>
      <c r="C292" s="27">
        <v>309</v>
      </c>
      <c r="D292" s="27" t="s">
        <v>166</v>
      </c>
      <c r="E292" s="109">
        <v>179</v>
      </c>
      <c r="F292" s="27"/>
      <c r="G292" s="27">
        <v>1</v>
      </c>
      <c r="H292" s="44">
        <v>417.14</v>
      </c>
      <c r="I292" s="44">
        <f t="shared" si="7"/>
        <v>0.42911252816800116</v>
      </c>
    </row>
    <row r="293" spans="2:10" x14ac:dyDescent="0.3">
      <c r="B293" s="27"/>
      <c r="C293" s="27">
        <v>310</v>
      </c>
      <c r="D293" s="27" t="s">
        <v>333</v>
      </c>
      <c r="E293" s="109">
        <v>175</v>
      </c>
      <c r="F293" s="27"/>
      <c r="G293" s="27">
        <v>1</v>
      </c>
      <c r="H293" s="44">
        <v>417.14</v>
      </c>
      <c r="I293" s="44">
        <f t="shared" si="7"/>
        <v>0.41952342139329724</v>
      </c>
    </row>
    <row r="294" spans="2:10" x14ac:dyDescent="0.3">
      <c r="B294" s="27"/>
      <c r="C294" s="27">
        <v>311</v>
      </c>
      <c r="D294" s="27" t="s">
        <v>168</v>
      </c>
      <c r="E294" s="109">
        <v>199</v>
      </c>
      <c r="F294" s="27"/>
      <c r="G294" s="27">
        <v>1</v>
      </c>
      <c r="H294" s="44">
        <v>521.42999999999995</v>
      </c>
      <c r="I294" s="44">
        <f t="shared" si="7"/>
        <v>0.38164279001975343</v>
      </c>
    </row>
    <row r="295" spans="2:10" x14ac:dyDescent="0.3">
      <c r="B295" s="27"/>
      <c r="C295" s="27">
        <v>312</v>
      </c>
      <c r="D295" s="27" t="s">
        <v>169</v>
      </c>
      <c r="E295" s="109">
        <v>0</v>
      </c>
      <c r="F295" s="27">
        <v>3</v>
      </c>
      <c r="G295" s="27">
        <v>0</v>
      </c>
      <c r="H295" s="44">
        <v>521.42999999999995</v>
      </c>
      <c r="I295" s="44">
        <f t="shared" si="7"/>
        <v>0</v>
      </c>
    </row>
    <row r="296" spans="2:10" x14ac:dyDescent="0.3">
      <c r="B296" s="27"/>
      <c r="C296" s="27">
        <v>313</v>
      </c>
      <c r="D296" s="27" t="s">
        <v>170</v>
      </c>
      <c r="E296" s="109">
        <v>47.9</v>
      </c>
      <c r="F296" s="27"/>
      <c r="G296" s="27">
        <v>1</v>
      </c>
      <c r="H296" s="44">
        <v>521.42999999999995</v>
      </c>
      <c r="I296" s="44">
        <f t="shared" si="7"/>
        <v>9.1862762019830083E-2</v>
      </c>
    </row>
    <row r="297" spans="2:10" x14ac:dyDescent="0.3">
      <c r="B297" s="27"/>
      <c r="C297" s="27">
        <v>314</v>
      </c>
      <c r="D297" s="27" t="s">
        <v>6981</v>
      </c>
      <c r="E297" s="109">
        <v>12</v>
      </c>
      <c r="F297" s="27"/>
      <c r="G297" s="27">
        <v>2</v>
      </c>
      <c r="H297" s="44">
        <v>521.42999999999995</v>
      </c>
      <c r="I297" s="44">
        <f t="shared" si="7"/>
        <v>4.6027271158161215E-2</v>
      </c>
    </row>
    <row r="298" spans="2:10" x14ac:dyDescent="0.3">
      <c r="B298" s="27"/>
      <c r="C298" s="27">
        <v>315</v>
      </c>
      <c r="D298" s="27" t="s">
        <v>520</v>
      </c>
      <c r="E298" s="109">
        <v>12.99</v>
      </c>
      <c r="F298" s="27"/>
      <c r="G298" s="27">
        <v>1</v>
      </c>
      <c r="H298" s="44">
        <v>260.70999999999998</v>
      </c>
      <c r="I298" s="44">
        <f t="shared" si="7"/>
        <v>4.9825476583176716E-2</v>
      </c>
    </row>
    <row r="299" spans="2:10" x14ac:dyDescent="0.3">
      <c r="B299" s="27"/>
      <c r="C299" s="27">
        <v>316</v>
      </c>
      <c r="D299" s="27" t="s">
        <v>519</v>
      </c>
      <c r="E299" s="109">
        <v>12.5</v>
      </c>
      <c r="F299" s="27"/>
      <c r="G299" s="27">
        <v>1</v>
      </c>
      <c r="H299" s="44">
        <v>260.70999999999998</v>
      </c>
      <c r="I299" s="44">
        <f t="shared" si="7"/>
        <v>4.7945993632772049E-2</v>
      </c>
    </row>
    <row r="300" spans="2:10" x14ac:dyDescent="0.3">
      <c r="B300" s="27"/>
      <c r="C300" s="27">
        <v>317</v>
      </c>
      <c r="D300" s="27" t="s">
        <v>172</v>
      </c>
      <c r="E300" s="109">
        <v>9.99</v>
      </c>
      <c r="F300" s="27"/>
      <c r="G300" s="27">
        <v>2</v>
      </c>
      <c r="H300" s="44">
        <v>104.29</v>
      </c>
      <c r="I300" s="44">
        <f t="shared" si="7"/>
        <v>0.19158116789720969</v>
      </c>
    </row>
    <row r="301" spans="2:10" x14ac:dyDescent="0.3">
      <c r="B301" s="27"/>
      <c r="C301" s="27">
        <v>318</v>
      </c>
      <c r="D301" s="27" t="s">
        <v>2973</v>
      </c>
      <c r="E301" s="109">
        <v>6.45</v>
      </c>
      <c r="F301" s="27">
        <v>2</v>
      </c>
      <c r="G301" s="27">
        <v>1</v>
      </c>
      <c r="H301" s="44">
        <v>260.70999999999998</v>
      </c>
      <c r="I301" s="44">
        <f t="shared" si="7"/>
        <v>2.4740132714510379E-2</v>
      </c>
    </row>
    <row r="302" spans="2:10" x14ac:dyDescent="0.3">
      <c r="B302" s="27"/>
      <c r="C302" s="27">
        <v>319</v>
      </c>
      <c r="D302" s="27" t="s">
        <v>173</v>
      </c>
      <c r="E302" s="109">
        <v>10.79</v>
      </c>
      <c r="F302" s="27">
        <v>2</v>
      </c>
      <c r="G302" s="27">
        <v>1</v>
      </c>
      <c r="H302" s="44">
        <v>260.70999999999998</v>
      </c>
      <c r="I302" s="44">
        <f t="shared" si="7"/>
        <v>4.1386981703808827E-2</v>
      </c>
    </row>
    <row r="303" spans="2:10" x14ac:dyDescent="0.3">
      <c r="B303" s="27"/>
      <c r="C303" s="27">
        <v>320</v>
      </c>
      <c r="D303" s="27" t="s">
        <v>174</v>
      </c>
      <c r="E303" s="109">
        <v>10</v>
      </c>
      <c r="F303" s="27"/>
      <c r="G303" s="27">
        <v>2</v>
      </c>
      <c r="H303" s="44">
        <v>260.70999999999998</v>
      </c>
      <c r="I303" s="44">
        <f t="shared" si="7"/>
        <v>7.6713589812435284E-2</v>
      </c>
    </row>
    <row r="304" spans="2:10" s="82" customFormat="1" x14ac:dyDescent="0.3">
      <c r="B304" s="73"/>
      <c r="C304" s="73">
        <v>321</v>
      </c>
      <c r="D304" s="73" t="s">
        <v>175</v>
      </c>
      <c r="E304" s="124">
        <v>10</v>
      </c>
      <c r="F304" s="73"/>
      <c r="G304" s="73">
        <v>2</v>
      </c>
      <c r="H304" s="135">
        <v>260.70999999999998</v>
      </c>
      <c r="I304" s="44">
        <f t="shared" si="7"/>
        <v>7.6713589812435284E-2</v>
      </c>
      <c r="J304" s="136"/>
    </row>
    <row r="305" spans="2:9" x14ac:dyDescent="0.3">
      <c r="B305" s="27"/>
      <c r="C305" s="27">
        <v>322</v>
      </c>
      <c r="D305" s="27" t="s">
        <v>176</v>
      </c>
      <c r="E305" s="109">
        <v>4.99</v>
      </c>
      <c r="F305" s="27"/>
      <c r="G305" s="27">
        <v>2</v>
      </c>
      <c r="H305" s="44">
        <v>260.70999999999998</v>
      </c>
      <c r="I305" s="44">
        <f t="shared" si="7"/>
        <v>3.8280081316405208E-2</v>
      </c>
    </row>
    <row r="306" spans="2:9" x14ac:dyDescent="0.3">
      <c r="B306" s="27"/>
      <c r="C306" s="27">
        <v>323</v>
      </c>
      <c r="D306" s="27" t="s">
        <v>276</v>
      </c>
      <c r="E306" s="109">
        <v>15.99</v>
      </c>
      <c r="F306" s="27">
        <v>2</v>
      </c>
      <c r="G306" s="27">
        <v>2</v>
      </c>
      <c r="H306" s="44">
        <v>521.42999999999995</v>
      </c>
      <c r="I306" s="44">
        <f t="shared" si="7"/>
        <v>6.1331338818249821E-2</v>
      </c>
    </row>
    <row r="307" spans="2:9" x14ac:dyDescent="0.3">
      <c r="B307" s="27"/>
      <c r="C307" s="27">
        <v>324</v>
      </c>
      <c r="D307" s="27" t="s">
        <v>6935</v>
      </c>
      <c r="E307" s="109">
        <v>33.99</v>
      </c>
      <c r="F307" s="27"/>
      <c r="G307" s="27">
        <v>1</v>
      </c>
      <c r="H307" s="44">
        <v>521.42999999999995</v>
      </c>
      <c r="I307" s="44">
        <f t="shared" si="7"/>
        <v>6.5186122777745825E-2</v>
      </c>
    </row>
    <row r="308" spans="2:9" x14ac:dyDescent="0.3">
      <c r="B308" s="27"/>
      <c r="C308" s="27">
        <v>325</v>
      </c>
      <c r="D308" s="27" t="s">
        <v>6936</v>
      </c>
      <c r="E308" s="109">
        <v>12</v>
      </c>
      <c r="F308" s="27"/>
      <c r="G308" s="27">
        <v>1</v>
      </c>
      <c r="H308" s="44">
        <v>1042.8599999999999</v>
      </c>
      <c r="I308" s="44">
        <f t="shared" si="7"/>
        <v>1.1506817789540304E-2</v>
      </c>
    </row>
    <row r="309" spans="2:9" x14ac:dyDescent="0.3">
      <c r="B309" s="27"/>
      <c r="C309" s="27">
        <v>326</v>
      </c>
      <c r="D309" s="27" t="s">
        <v>6909</v>
      </c>
      <c r="E309" s="109">
        <v>10</v>
      </c>
      <c r="F309" s="27"/>
      <c r="G309" s="27">
        <v>1</v>
      </c>
      <c r="H309" s="44">
        <v>521.42999999999995</v>
      </c>
      <c r="I309" s="44">
        <f t="shared" si="7"/>
        <v>1.917802964923384E-2</v>
      </c>
    </row>
    <row r="310" spans="2:9" x14ac:dyDescent="0.3">
      <c r="B310" s="27"/>
      <c r="C310" s="27">
        <v>327</v>
      </c>
      <c r="D310" s="27" t="s">
        <v>6920</v>
      </c>
      <c r="E310" s="109">
        <v>8.99</v>
      </c>
      <c r="F310" s="27">
        <v>4</v>
      </c>
      <c r="G310" s="27">
        <v>1</v>
      </c>
      <c r="H310" s="44">
        <v>521.42999999999995</v>
      </c>
      <c r="I310" s="44">
        <f t="shared" si="7"/>
        <v>1.7241048654661223E-2</v>
      </c>
    </row>
    <row r="311" spans="2:9" x14ac:dyDescent="0.3">
      <c r="B311" s="27"/>
      <c r="C311" s="27">
        <v>328</v>
      </c>
      <c r="D311" s="27" t="s">
        <v>2974</v>
      </c>
      <c r="E311" s="109">
        <v>10</v>
      </c>
      <c r="F311" s="27">
        <v>1</v>
      </c>
      <c r="G311" s="27">
        <v>1</v>
      </c>
      <c r="H311" s="44">
        <v>260.70999999999998</v>
      </c>
      <c r="I311" s="44">
        <f t="shared" si="7"/>
        <v>3.8356794906217642E-2</v>
      </c>
    </row>
    <row r="312" spans="2:9" x14ac:dyDescent="0.3">
      <c r="B312" s="27"/>
      <c r="C312" s="27">
        <v>329</v>
      </c>
      <c r="D312" s="27" t="s">
        <v>2975</v>
      </c>
      <c r="E312" s="109">
        <v>8</v>
      </c>
      <c r="F312" s="27"/>
      <c r="G312" s="27">
        <v>1</v>
      </c>
      <c r="H312" s="44">
        <v>260.70999999999998</v>
      </c>
      <c r="I312" s="44">
        <f t="shared" si="7"/>
        <v>3.0685435924974112E-2</v>
      </c>
    </row>
    <row r="313" spans="2:9" x14ac:dyDescent="0.3">
      <c r="B313" s="27"/>
      <c r="C313" s="27">
        <v>330</v>
      </c>
      <c r="D313" s="27" t="s">
        <v>2976</v>
      </c>
      <c r="E313" s="109">
        <v>7.18</v>
      </c>
      <c r="F313" s="27"/>
      <c r="G313" s="27">
        <v>1</v>
      </c>
      <c r="H313" s="44">
        <v>260.70999999999998</v>
      </c>
      <c r="I313" s="44">
        <f t="shared" si="7"/>
        <v>2.7540178742664265E-2</v>
      </c>
    </row>
    <row r="314" spans="2:9" x14ac:dyDescent="0.3">
      <c r="B314" s="27"/>
      <c r="C314" s="27">
        <v>331</v>
      </c>
      <c r="D314" s="27" t="s">
        <v>330</v>
      </c>
      <c r="E314" s="109">
        <v>5</v>
      </c>
      <c r="F314" s="27"/>
      <c r="G314" s="27">
        <v>2</v>
      </c>
      <c r="H314" s="44">
        <v>260.70999999999998</v>
      </c>
      <c r="I314" s="44">
        <f t="shared" si="7"/>
        <v>3.8356794906217642E-2</v>
      </c>
    </row>
    <row r="315" spans="2:9" x14ac:dyDescent="0.3">
      <c r="B315" s="27"/>
      <c r="C315" s="27">
        <v>332</v>
      </c>
      <c r="D315" s="27" t="s">
        <v>6987</v>
      </c>
      <c r="E315" s="109">
        <v>3.99</v>
      </c>
      <c r="F315" s="27">
        <v>36</v>
      </c>
      <c r="G315" s="27">
        <v>1</v>
      </c>
      <c r="H315" s="44">
        <v>260.70999999999998</v>
      </c>
      <c r="I315" s="44">
        <f t="shared" si="7"/>
        <v>1.5304361167580839E-2</v>
      </c>
    </row>
    <row r="316" spans="2:9" x14ac:dyDescent="0.3">
      <c r="B316" s="27"/>
      <c r="C316" s="27">
        <v>333</v>
      </c>
      <c r="D316" s="27" t="s">
        <v>2978</v>
      </c>
      <c r="E316" s="109">
        <v>86</v>
      </c>
      <c r="F316" s="27"/>
      <c r="G316" s="27">
        <v>1</v>
      </c>
      <c r="H316" s="44">
        <v>521.42999999999995</v>
      </c>
      <c r="I316" s="44">
        <f t="shared" si="7"/>
        <v>0.16493105498341101</v>
      </c>
    </row>
    <row r="317" spans="2:9" x14ac:dyDescent="0.3">
      <c r="B317" s="27"/>
      <c r="C317" s="27">
        <v>334</v>
      </c>
      <c r="D317" s="27" t="s">
        <v>2979</v>
      </c>
      <c r="E317" s="109">
        <v>35</v>
      </c>
      <c r="F317" s="27"/>
      <c r="G317" s="27">
        <v>1</v>
      </c>
      <c r="H317" s="44">
        <v>521.42999999999995</v>
      </c>
      <c r="I317" s="44">
        <f t="shared" si="7"/>
        <v>6.7123103772318435E-2</v>
      </c>
    </row>
    <row r="318" spans="2:9" x14ac:dyDescent="0.3">
      <c r="B318" s="27"/>
      <c r="C318" s="27">
        <v>335</v>
      </c>
      <c r="D318" s="27" t="s">
        <v>2980</v>
      </c>
      <c r="E318" s="109">
        <v>60</v>
      </c>
      <c r="F318" s="27"/>
      <c r="G318" s="27">
        <v>1</v>
      </c>
      <c r="H318" s="44">
        <v>417.14</v>
      </c>
      <c r="I318" s="44">
        <f t="shared" si="7"/>
        <v>0.14383660162055906</v>
      </c>
    </row>
    <row r="319" spans="2:9" x14ac:dyDescent="0.3">
      <c r="B319" s="27"/>
      <c r="C319" s="27">
        <v>336</v>
      </c>
      <c r="D319" s="27" t="s">
        <v>2981</v>
      </c>
      <c r="E319" s="109">
        <v>200</v>
      </c>
      <c r="F319" s="27"/>
      <c r="G319" s="27">
        <v>1</v>
      </c>
      <c r="H319" s="44">
        <v>521.42999999999995</v>
      </c>
      <c r="I319" s="44">
        <f t="shared" si="7"/>
        <v>0.38356059298467682</v>
      </c>
    </row>
    <row r="320" spans="2:9" x14ac:dyDescent="0.3">
      <c r="B320" s="27"/>
      <c r="C320" s="27">
        <v>358</v>
      </c>
      <c r="D320" s="27" t="s">
        <v>2997</v>
      </c>
      <c r="E320" s="109">
        <v>20</v>
      </c>
      <c r="F320" s="27"/>
      <c r="G320" s="27">
        <v>3</v>
      </c>
      <c r="H320" s="44">
        <v>521.42999999999995</v>
      </c>
      <c r="I320" s="44">
        <f t="shared" si="7"/>
        <v>0.11506817789540304</v>
      </c>
    </row>
    <row r="321" spans="2:11" s="15" customFormat="1" x14ac:dyDescent="0.3">
      <c r="B321" s="27"/>
      <c r="C321" s="27">
        <v>359</v>
      </c>
      <c r="D321" s="27" t="s">
        <v>2998</v>
      </c>
      <c r="E321" s="109">
        <v>5.98</v>
      </c>
      <c r="F321" s="27"/>
      <c r="G321" s="27">
        <v>6</v>
      </c>
      <c r="H321" s="44">
        <v>260.70999999999998</v>
      </c>
      <c r="I321" s="44">
        <f t="shared" si="7"/>
        <v>0.13762418012350891</v>
      </c>
      <c r="J321" s="10"/>
    </row>
    <row r="322" spans="2:11" s="15" customFormat="1" x14ac:dyDescent="0.3">
      <c r="B322" s="27"/>
      <c r="C322" s="27">
        <v>360</v>
      </c>
      <c r="D322" s="27" t="s">
        <v>2999</v>
      </c>
      <c r="E322" s="109">
        <v>7.99</v>
      </c>
      <c r="F322" s="27">
        <v>1</v>
      </c>
      <c r="G322" s="27">
        <v>1</v>
      </c>
      <c r="H322" s="44">
        <v>521.42999999999995</v>
      </c>
      <c r="I322" s="44">
        <f t="shared" si="7"/>
        <v>1.5323245689737839E-2</v>
      </c>
      <c r="J322" s="10"/>
    </row>
    <row r="323" spans="2:11" s="15" customFormat="1" x14ac:dyDescent="0.3">
      <c r="B323" s="27"/>
      <c r="C323" s="27">
        <v>361</v>
      </c>
      <c r="D323" s="27" t="s">
        <v>3000</v>
      </c>
      <c r="E323" s="109">
        <v>11.14</v>
      </c>
      <c r="F323" s="27">
        <v>20</v>
      </c>
      <c r="G323" s="27">
        <v>1</v>
      </c>
      <c r="H323" s="44">
        <v>208.57</v>
      </c>
      <c r="I323" s="44">
        <f t="shared" si="7"/>
        <v>5.3411324735100928E-2</v>
      </c>
      <c r="J323" s="10"/>
    </row>
    <row r="324" spans="2:11" s="15" customFormat="1" x14ac:dyDescent="0.3">
      <c r="B324" s="27"/>
      <c r="C324" s="27">
        <v>362</v>
      </c>
      <c r="D324" s="27" t="s">
        <v>3001</v>
      </c>
      <c r="E324" s="109">
        <v>11</v>
      </c>
      <c r="F324" s="27">
        <v>10</v>
      </c>
      <c r="G324" s="27">
        <v>1</v>
      </c>
      <c r="H324" s="44">
        <v>260.70999999999998</v>
      </c>
      <c r="I324" s="44">
        <f t="shared" si="7"/>
        <v>4.2192474396839402E-2</v>
      </c>
      <c r="J324" s="10"/>
    </row>
    <row r="325" spans="2:11" x14ac:dyDescent="0.3">
      <c r="B325" s="27"/>
      <c r="C325" s="27">
        <v>363</v>
      </c>
      <c r="D325" s="27" t="s">
        <v>3002</v>
      </c>
      <c r="E325" s="109">
        <v>1.2</v>
      </c>
      <c r="F325" s="27">
        <v>2</v>
      </c>
      <c r="G325" s="27">
        <v>2</v>
      </c>
      <c r="H325" s="44">
        <v>26.07</v>
      </c>
      <c r="I325" s="44">
        <f t="shared" si="7"/>
        <v>9.2059838895281923E-2</v>
      </c>
    </row>
    <row r="326" spans="2:11" s="15" customFormat="1" x14ac:dyDescent="0.3">
      <c r="B326" s="27"/>
      <c r="C326" s="27">
        <v>364</v>
      </c>
      <c r="D326" s="27" t="s">
        <v>3003</v>
      </c>
      <c r="E326" s="109">
        <v>8</v>
      </c>
      <c r="F326" s="27">
        <v>1</v>
      </c>
      <c r="G326" s="27">
        <v>2</v>
      </c>
      <c r="H326" s="44">
        <v>104.29</v>
      </c>
      <c r="I326" s="44">
        <f t="shared" si="7"/>
        <v>0.15341835267043819</v>
      </c>
      <c r="J326" s="9"/>
      <c r="K326" s="23"/>
    </row>
    <row r="327" spans="2:11" s="15" customFormat="1" x14ac:dyDescent="0.3">
      <c r="B327" s="27"/>
      <c r="C327" s="27">
        <v>365</v>
      </c>
      <c r="D327" s="27" t="s">
        <v>3004</v>
      </c>
      <c r="E327" s="109">
        <v>8.8000000000000007</v>
      </c>
      <c r="F327" s="27">
        <v>6</v>
      </c>
      <c r="G327" s="27">
        <v>2</v>
      </c>
      <c r="H327" s="44">
        <v>104.29</v>
      </c>
      <c r="I327" s="44">
        <f t="shared" si="7"/>
        <v>0.16876018793748201</v>
      </c>
      <c r="J327" s="9"/>
      <c r="K327" s="23"/>
    </row>
    <row r="328" spans="2:11" s="15" customFormat="1" x14ac:dyDescent="0.3">
      <c r="B328" s="27"/>
      <c r="C328" s="27">
        <v>366</v>
      </c>
      <c r="D328" s="27" t="s">
        <v>3005</v>
      </c>
      <c r="E328" s="109">
        <v>3.5</v>
      </c>
      <c r="F328" s="27">
        <v>6</v>
      </c>
      <c r="G328" s="27">
        <v>2</v>
      </c>
      <c r="H328" s="44">
        <v>104.29</v>
      </c>
      <c r="I328" s="44">
        <f t="shared" si="7"/>
        <v>6.7120529293316702E-2</v>
      </c>
      <c r="J328" s="9"/>
      <c r="K328" s="23"/>
    </row>
    <row r="329" spans="2:11" s="15" customFormat="1" x14ac:dyDescent="0.3">
      <c r="B329" s="27"/>
      <c r="C329" s="27">
        <v>367</v>
      </c>
      <c r="D329" s="27" t="s">
        <v>7008</v>
      </c>
      <c r="E329" s="109">
        <v>4</v>
      </c>
      <c r="F329" s="27">
        <v>6</v>
      </c>
      <c r="G329" s="27">
        <v>2</v>
      </c>
      <c r="H329" s="44">
        <v>104.29</v>
      </c>
      <c r="I329" s="44">
        <f t="shared" si="7"/>
        <v>7.6709176335219093E-2</v>
      </c>
      <c r="J329" s="9"/>
      <c r="K329" s="23"/>
    </row>
    <row r="330" spans="2:11" s="15" customFormat="1" x14ac:dyDescent="0.3">
      <c r="B330" s="27"/>
      <c r="C330" s="27">
        <v>368</v>
      </c>
      <c r="D330" s="27" t="s">
        <v>341</v>
      </c>
      <c r="E330" s="109">
        <v>6.99</v>
      </c>
      <c r="F330" s="27">
        <v>4</v>
      </c>
      <c r="G330" s="27">
        <v>2</v>
      </c>
      <c r="H330" s="44">
        <v>521.42999999999995</v>
      </c>
      <c r="I330" s="44">
        <f t="shared" si="7"/>
        <v>2.681088544962891E-2</v>
      </c>
      <c r="J330" s="9"/>
      <c r="K330" s="23"/>
    </row>
    <row r="331" spans="2:11" s="15" customFormat="1" x14ac:dyDescent="0.3">
      <c r="B331" s="27"/>
      <c r="C331" s="27">
        <v>369</v>
      </c>
      <c r="D331" s="27" t="s">
        <v>6984</v>
      </c>
      <c r="E331" s="109">
        <v>17</v>
      </c>
      <c r="F331" s="27"/>
      <c r="G331" s="27">
        <v>1</v>
      </c>
      <c r="H331" s="44">
        <v>521.42999999999995</v>
      </c>
      <c r="I331" s="44">
        <f t="shared" si="7"/>
        <v>3.2602650403697531E-2</v>
      </c>
      <c r="J331" s="9"/>
      <c r="K331" s="23"/>
    </row>
    <row r="332" spans="2:11" s="15" customFormat="1" x14ac:dyDescent="0.3">
      <c r="B332" s="27"/>
      <c r="C332" s="27">
        <v>370</v>
      </c>
      <c r="D332" s="27" t="s">
        <v>342</v>
      </c>
      <c r="E332" s="109">
        <v>29.99</v>
      </c>
      <c r="F332" s="27"/>
      <c r="G332" s="27">
        <v>1</v>
      </c>
      <c r="H332" s="44">
        <v>260.70999999999998</v>
      </c>
      <c r="I332" s="44">
        <f t="shared" si="7"/>
        <v>0.1150320279237467</v>
      </c>
      <c r="J332" s="9"/>
      <c r="K332" s="23"/>
    </row>
    <row r="333" spans="2:11" s="15" customFormat="1" x14ac:dyDescent="0.3">
      <c r="B333" s="27"/>
      <c r="C333" s="27">
        <v>371</v>
      </c>
      <c r="D333" s="27" t="s">
        <v>343</v>
      </c>
      <c r="E333" s="109">
        <v>573.54999999999995</v>
      </c>
      <c r="F333" s="27"/>
      <c r="G333" s="27">
        <v>1</v>
      </c>
      <c r="H333" s="44">
        <v>521.42999999999995</v>
      </c>
      <c r="I333" s="44">
        <f t="shared" si="7"/>
        <v>1.0999558905318068</v>
      </c>
      <c r="J333" s="9"/>
      <c r="K333" s="23"/>
    </row>
    <row r="334" spans="2:11" s="15" customFormat="1" x14ac:dyDescent="0.3">
      <c r="B334" s="27"/>
      <c r="C334" s="27">
        <v>372</v>
      </c>
      <c r="D334" s="27" t="s">
        <v>343</v>
      </c>
      <c r="E334" s="109">
        <v>564.22</v>
      </c>
      <c r="F334" s="27"/>
      <c r="G334" s="27">
        <v>1</v>
      </c>
      <c r="H334" s="44">
        <v>521.42999999999995</v>
      </c>
      <c r="I334" s="44">
        <f t="shared" si="7"/>
        <v>1.0820627888690717</v>
      </c>
      <c r="J334" s="9"/>
      <c r="K334" s="23"/>
    </row>
    <row r="335" spans="2:11" s="15" customFormat="1" x14ac:dyDescent="0.3">
      <c r="B335" s="27"/>
      <c r="C335" s="27">
        <v>373</v>
      </c>
      <c r="D335" s="27" t="s">
        <v>343</v>
      </c>
      <c r="E335" s="109">
        <v>297.47000000000003</v>
      </c>
      <c r="F335" s="27"/>
      <c r="G335" s="27">
        <v>1</v>
      </c>
      <c r="H335" s="44">
        <v>521.42999999999995</v>
      </c>
      <c r="I335" s="44">
        <f t="shared" si="7"/>
        <v>0.57048884797575905</v>
      </c>
      <c r="J335" s="9"/>
      <c r="K335" s="23"/>
    </row>
    <row r="336" spans="2:11" s="15" customFormat="1" x14ac:dyDescent="0.3">
      <c r="B336" s="27"/>
      <c r="C336" s="27">
        <v>374</v>
      </c>
      <c r="D336" s="27" t="s">
        <v>343</v>
      </c>
      <c r="E336" s="109">
        <v>297.47000000000003</v>
      </c>
      <c r="F336" s="27"/>
      <c r="G336" s="27">
        <v>1</v>
      </c>
      <c r="H336" s="44">
        <v>521.42999999999995</v>
      </c>
      <c r="I336" s="44">
        <f t="shared" si="7"/>
        <v>0.57048884797575905</v>
      </c>
      <c r="J336" s="9"/>
      <c r="K336" s="23"/>
    </row>
    <row r="337" spans="2:12" s="15" customFormat="1" x14ac:dyDescent="0.3">
      <c r="B337" s="27"/>
      <c r="C337" s="27">
        <v>375</v>
      </c>
      <c r="D337" s="27" t="s">
        <v>3008</v>
      </c>
      <c r="E337" s="175">
        <v>50</v>
      </c>
      <c r="F337" s="27"/>
      <c r="G337" s="27">
        <v>1</v>
      </c>
      <c r="H337" s="44">
        <v>52.14</v>
      </c>
      <c r="I337" s="44">
        <f t="shared" si="7"/>
        <v>0.95895665515918682</v>
      </c>
      <c r="J337" s="9"/>
      <c r="K337" s="23"/>
    </row>
    <row r="338" spans="2:12" s="15" customFormat="1" x14ac:dyDescent="0.3">
      <c r="B338" s="27"/>
      <c r="C338" s="27">
        <v>376</v>
      </c>
      <c r="D338" s="27" t="s">
        <v>1446</v>
      </c>
      <c r="E338" s="109">
        <v>0</v>
      </c>
      <c r="F338" s="27"/>
      <c r="G338" s="27">
        <v>1</v>
      </c>
      <c r="H338" s="44">
        <v>104.29</v>
      </c>
      <c r="I338" s="44">
        <f t="shared" si="7"/>
        <v>0</v>
      </c>
      <c r="J338" s="9"/>
      <c r="K338" s="23"/>
    </row>
    <row r="339" spans="2:12" s="15" customFormat="1" x14ac:dyDescent="0.3">
      <c r="B339" s="27"/>
      <c r="C339" s="27">
        <v>377</v>
      </c>
      <c r="D339" s="27" t="s">
        <v>180</v>
      </c>
      <c r="E339" s="109">
        <v>25.5</v>
      </c>
      <c r="F339" s="27"/>
      <c r="G339" s="27">
        <v>1</v>
      </c>
      <c r="H339" s="44">
        <v>4.3499999999999996</v>
      </c>
      <c r="I339" s="44">
        <f t="shared" si="7"/>
        <v>5.862068965517242</v>
      </c>
      <c r="J339" s="9"/>
      <c r="K339" s="23"/>
    </row>
    <row r="340" spans="2:12" s="15" customFormat="1" x14ac:dyDescent="0.3">
      <c r="B340" s="27"/>
      <c r="C340" s="27">
        <v>378</v>
      </c>
      <c r="D340" s="27" t="s">
        <v>523</v>
      </c>
      <c r="E340" s="109">
        <v>22.29</v>
      </c>
      <c r="F340" s="27"/>
      <c r="G340" s="27">
        <v>1</v>
      </c>
      <c r="H340" s="44">
        <v>521.42999999999995</v>
      </c>
      <c r="I340" s="44">
        <f t="shared" si="7"/>
        <v>4.2747828088142224E-2</v>
      </c>
      <c r="J340" s="43" t="s">
        <v>454</v>
      </c>
      <c r="K340" s="23">
        <f>SUM(I149:I342)</f>
        <v>266.63624527431631</v>
      </c>
      <c r="L340">
        <f>COUNT(I149:I342)</f>
        <v>194</v>
      </c>
    </row>
    <row r="341" spans="2:12" s="15" customFormat="1" x14ac:dyDescent="0.3">
      <c r="B341" s="27"/>
      <c r="C341" s="27"/>
      <c r="D341" s="27" t="s">
        <v>339</v>
      </c>
      <c r="E341" s="109">
        <v>20</v>
      </c>
      <c r="F341" s="27"/>
      <c r="G341" s="27">
        <v>1</v>
      </c>
      <c r="H341" s="44">
        <v>4.3499999999999996</v>
      </c>
      <c r="I341" s="44">
        <f t="shared" si="7"/>
        <v>4.597701149425288</v>
      </c>
      <c r="J341" s="9"/>
      <c r="K341" s="23"/>
    </row>
    <row r="342" spans="2:12" s="15" customFormat="1" x14ac:dyDescent="0.3">
      <c r="B342" s="27"/>
      <c r="C342" s="27"/>
      <c r="D342" s="27" t="s">
        <v>397</v>
      </c>
      <c r="E342" s="109">
        <v>230</v>
      </c>
      <c r="F342" s="27"/>
      <c r="G342" s="27">
        <v>1</v>
      </c>
      <c r="H342" s="44">
        <v>1</v>
      </c>
      <c r="I342" s="44">
        <f t="shared" si="7"/>
        <v>230</v>
      </c>
      <c r="J342" s="9"/>
      <c r="K342" s="23"/>
    </row>
    <row r="343" spans="2:12" x14ac:dyDescent="0.3">
      <c r="B343" s="40" t="s">
        <v>344</v>
      </c>
      <c r="C343" s="27"/>
      <c r="D343" s="27"/>
      <c r="E343" s="109"/>
      <c r="F343" s="27"/>
      <c r="G343" s="27"/>
      <c r="H343" s="44"/>
      <c r="I343" s="44"/>
    </row>
    <row r="344" spans="2:12" x14ac:dyDescent="0.3">
      <c r="B344" s="27"/>
      <c r="C344" s="27">
        <v>381</v>
      </c>
      <c r="D344" s="27" t="s">
        <v>447</v>
      </c>
      <c r="E344" s="109">
        <v>22.5</v>
      </c>
      <c r="F344" s="27"/>
      <c r="G344" s="27">
        <v>1</v>
      </c>
      <c r="H344" s="44">
        <v>8.69</v>
      </c>
      <c r="I344" s="44">
        <f t="shared" ref="I344:I402" si="8">+(E344*G344)/H344</f>
        <v>2.5891829689298045</v>
      </c>
    </row>
    <row r="345" spans="2:12" x14ac:dyDescent="0.3">
      <c r="B345" s="27"/>
      <c r="C345" s="27">
        <v>382</v>
      </c>
      <c r="D345" s="27" t="s">
        <v>347</v>
      </c>
      <c r="E345" s="109">
        <v>6</v>
      </c>
      <c r="F345" s="27"/>
      <c r="G345" s="27">
        <v>1</v>
      </c>
      <c r="H345" s="44">
        <v>6</v>
      </c>
      <c r="I345" s="44">
        <f t="shared" si="8"/>
        <v>1</v>
      </c>
    </row>
    <row r="346" spans="2:12" x14ac:dyDescent="0.3">
      <c r="B346" s="27"/>
      <c r="C346" s="27">
        <v>383</v>
      </c>
      <c r="D346" s="27" t="s">
        <v>247</v>
      </c>
      <c r="E346" s="109">
        <v>21</v>
      </c>
      <c r="F346" s="27"/>
      <c r="G346" s="27">
        <v>1</v>
      </c>
      <c r="H346" s="44">
        <v>260.70999999999998</v>
      </c>
      <c r="I346" s="44">
        <f t="shared" si="8"/>
        <v>8.0549269303057044E-2</v>
      </c>
    </row>
    <row r="347" spans="2:12" x14ac:dyDescent="0.3">
      <c r="B347" s="27"/>
      <c r="C347" s="27">
        <v>384</v>
      </c>
      <c r="D347" s="27" t="s">
        <v>3397</v>
      </c>
      <c r="E347" s="109">
        <v>21</v>
      </c>
      <c r="F347" s="27"/>
      <c r="G347" s="27">
        <v>1</v>
      </c>
      <c r="H347" s="44">
        <v>417.14</v>
      </c>
      <c r="I347" s="44">
        <f t="shared" si="8"/>
        <v>5.0342810567195667E-2</v>
      </c>
    </row>
    <row r="348" spans="2:12" x14ac:dyDescent="0.3">
      <c r="B348" s="27"/>
      <c r="C348" s="27">
        <v>385</v>
      </c>
      <c r="D348" s="27" t="s">
        <v>253</v>
      </c>
      <c r="E348" s="109">
        <v>6.99</v>
      </c>
      <c r="F348" s="27"/>
      <c r="G348" s="27">
        <v>1</v>
      </c>
      <c r="H348" s="44">
        <v>104.29</v>
      </c>
      <c r="I348" s="44">
        <f t="shared" si="8"/>
        <v>6.702464282289769E-2</v>
      </c>
    </row>
    <row r="349" spans="2:12" x14ac:dyDescent="0.3">
      <c r="B349" s="27"/>
      <c r="C349" s="27">
        <v>386</v>
      </c>
      <c r="D349" s="27" t="s">
        <v>253</v>
      </c>
      <c r="E349" s="109">
        <v>5.49</v>
      </c>
      <c r="F349" s="27"/>
      <c r="G349" s="27">
        <v>1</v>
      </c>
      <c r="H349" s="44">
        <v>104.29</v>
      </c>
      <c r="I349" s="44">
        <f t="shared" si="8"/>
        <v>5.2641672260044105E-2</v>
      </c>
    </row>
    <row r="350" spans="2:12" x14ac:dyDescent="0.3">
      <c r="B350" s="27"/>
      <c r="C350" s="27">
        <v>387</v>
      </c>
      <c r="D350" s="27" t="s">
        <v>3398</v>
      </c>
      <c r="E350" s="109">
        <v>2.69</v>
      </c>
      <c r="F350" s="27"/>
      <c r="G350" s="27">
        <v>1</v>
      </c>
      <c r="H350" s="44">
        <v>4.3499999999999996</v>
      </c>
      <c r="I350" s="44">
        <f t="shared" si="8"/>
        <v>0.61839080459770124</v>
      </c>
    </row>
    <row r="351" spans="2:12" x14ac:dyDescent="0.3">
      <c r="B351" s="27"/>
      <c r="C351" s="27">
        <v>388</v>
      </c>
      <c r="D351" s="27" t="s">
        <v>189</v>
      </c>
      <c r="E351" s="109">
        <v>1.9</v>
      </c>
      <c r="F351" s="27">
        <v>9</v>
      </c>
      <c r="G351" s="27">
        <v>1</v>
      </c>
      <c r="H351" s="44">
        <v>4.5</v>
      </c>
      <c r="I351" s="44">
        <f t="shared" si="8"/>
        <v>0.42222222222222222</v>
      </c>
    </row>
    <row r="352" spans="2:12" x14ac:dyDescent="0.3">
      <c r="B352" s="27"/>
      <c r="C352" s="27">
        <v>389</v>
      </c>
      <c r="D352" s="27" t="s">
        <v>190</v>
      </c>
      <c r="E352" s="109">
        <v>0.95</v>
      </c>
      <c r="F352" s="27"/>
      <c r="G352" s="27">
        <v>1</v>
      </c>
      <c r="H352" s="44">
        <v>2</v>
      </c>
      <c r="I352" s="44">
        <f t="shared" si="8"/>
        <v>0.47499999999999998</v>
      </c>
    </row>
    <row r="353" spans="2:9" x14ac:dyDescent="0.3">
      <c r="B353" s="27"/>
      <c r="C353" s="27">
        <v>390</v>
      </c>
      <c r="D353" s="27" t="s">
        <v>191</v>
      </c>
      <c r="E353" s="109">
        <v>1</v>
      </c>
      <c r="F353" s="27"/>
      <c r="G353" s="27">
        <v>1</v>
      </c>
      <c r="H353" s="44">
        <v>4.3499999999999996</v>
      </c>
      <c r="I353" s="44">
        <f t="shared" si="8"/>
        <v>0.22988505747126439</v>
      </c>
    </row>
    <row r="354" spans="2:9" x14ac:dyDescent="0.3">
      <c r="B354" s="27"/>
      <c r="C354" s="27">
        <v>391</v>
      </c>
      <c r="D354" s="27" t="s">
        <v>192</v>
      </c>
      <c r="E354" s="109">
        <v>0.95</v>
      </c>
      <c r="F354" s="27"/>
      <c r="G354" s="27">
        <v>1</v>
      </c>
      <c r="H354" s="44">
        <v>4.3499999999999996</v>
      </c>
      <c r="I354" s="44">
        <f t="shared" si="8"/>
        <v>0.21839080459770116</v>
      </c>
    </row>
    <row r="355" spans="2:9" x14ac:dyDescent="0.3">
      <c r="B355" s="27"/>
      <c r="C355" s="27">
        <v>392</v>
      </c>
      <c r="D355" s="27" t="s">
        <v>248</v>
      </c>
      <c r="E355" s="109">
        <v>1.2</v>
      </c>
      <c r="F355" s="27"/>
      <c r="G355" s="27">
        <v>1</v>
      </c>
      <c r="H355" s="44">
        <v>4.3499999999999996</v>
      </c>
      <c r="I355" s="44">
        <f t="shared" si="8"/>
        <v>0.27586206896551724</v>
      </c>
    </row>
    <row r="356" spans="2:9" x14ac:dyDescent="0.3">
      <c r="B356" s="27"/>
      <c r="C356" s="27">
        <v>393</v>
      </c>
      <c r="D356" s="27" t="s">
        <v>193</v>
      </c>
      <c r="E356" s="109">
        <v>1</v>
      </c>
      <c r="F356" s="27"/>
      <c r="G356" s="27">
        <v>1</v>
      </c>
      <c r="H356" s="44">
        <v>2</v>
      </c>
      <c r="I356" s="44">
        <f t="shared" si="8"/>
        <v>0.5</v>
      </c>
    </row>
    <row r="357" spans="2:9" x14ac:dyDescent="0.3">
      <c r="B357" s="27"/>
      <c r="C357" s="27">
        <v>394</v>
      </c>
      <c r="D357" s="27" t="s">
        <v>194</v>
      </c>
      <c r="E357" s="109">
        <v>0.99</v>
      </c>
      <c r="F357" s="27"/>
      <c r="G357" s="27">
        <v>1</v>
      </c>
      <c r="H357" s="44">
        <v>4.3499999999999996</v>
      </c>
      <c r="I357" s="44">
        <f t="shared" si="8"/>
        <v>0.22758620689655173</v>
      </c>
    </row>
    <row r="358" spans="2:9" x14ac:dyDescent="0.3">
      <c r="B358" s="27"/>
      <c r="C358" s="27">
        <v>395</v>
      </c>
      <c r="D358" s="27" t="s">
        <v>195</v>
      </c>
      <c r="E358" s="109">
        <v>1.05</v>
      </c>
      <c r="F358" s="27"/>
      <c r="G358" s="27">
        <v>1</v>
      </c>
      <c r="H358" s="44">
        <v>13.04</v>
      </c>
      <c r="I358" s="44">
        <f t="shared" si="8"/>
        <v>8.0521472392638044E-2</v>
      </c>
    </row>
    <row r="359" spans="2:9" x14ac:dyDescent="0.3">
      <c r="B359" s="27"/>
      <c r="C359" s="27">
        <v>396</v>
      </c>
      <c r="D359" s="27" t="s">
        <v>196</v>
      </c>
      <c r="E359" s="109">
        <v>2.61</v>
      </c>
      <c r="F359" s="27"/>
      <c r="G359" s="27">
        <v>1</v>
      </c>
      <c r="H359" s="44">
        <v>4.3499999999999996</v>
      </c>
      <c r="I359" s="44">
        <f t="shared" si="8"/>
        <v>0.6</v>
      </c>
    </row>
    <row r="360" spans="2:9" x14ac:dyDescent="0.3">
      <c r="B360" s="27"/>
      <c r="C360" s="27">
        <v>397</v>
      </c>
      <c r="D360" s="27" t="s">
        <v>280</v>
      </c>
      <c r="E360" s="109">
        <v>2.5</v>
      </c>
      <c r="F360" s="27"/>
      <c r="G360" s="27">
        <v>1</v>
      </c>
      <c r="H360" s="44">
        <v>4.57</v>
      </c>
      <c r="I360" s="44">
        <f t="shared" si="8"/>
        <v>0.54704595185995619</v>
      </c>
    </row>
    <row r="361" spans="2:9" x14ac:dyDescent="0.3">
      <c r="B361" s="27"/>
      <c r="C361" s="27">
        <v>398</v>
      </c>
      <c r="D361" s="27" t="s">
        <v>1456</v>
      </c>
      <c r="E361" s="109">
        <v>1</v>
      </c>
      <c r="F361" s="27"/>
      <c r="G361" s="27">
        <v>1</v>
      </c>
      <c r="H361" s="44">
        <v>4.3499999999999996</v>
      </c>
      <c r="I361" s="44">
        <f t="shared" si="8"/>
        <v>0.22988505747126439</v>
      </c>
    </row>
    <row r="362" spans="2:9" x14ac:dyDescent="0.3">
      <c r="B362" s="27"/>
      <c r="C362" s="27">
        <v>399</v>
      </c>
      <c r="D362" s="27" t="s">
        <v>3399</v>
      </c>
      <c r="E362" s="109">
        <v>1.75</v>
      </c>
      <c r="F362" s="27">
        <v>4</v>
      </c>
      <c r="G362" s="27">
        <v>1</v>
      </c>
      <c r="H362" s="44">
        <v>8</v>
      </c>
      <c r="I362" s="44">
        <f t="shared" si="8"/>
        <v>0.21875</v>
      </c>
    </row>
    <row r="363" spans="2:9" x14ac:dyDescent="0.3">
      <c r="B363" s="27"/>
      <c r="C363" s="27">
        <v>400</v>
      </c>
      <c r="D363" s="27" t="s">
        <v>251</v>
      </c>
      <c r="E363" s="109">
        <v>1.58</v>
      </c>
      <c r="F363" s="27"/>
      <c r="G363" s="27">
        <v>2</v>
      </c>
      <c r="H363" s="44">
        <v>521.42999999999995</v>
      </c>
      <c r="I363" s="44">
        <f t="shared" si="8"/>
        <v>6.0602573691578938E-3</v>
      </c>
    </row>
    <row r="364" spans="2:9" x14ac:dyDescent="0.3">
      <c r="B364" s="27"/>
      <c r="C364" s="27">
        <v>401</v>
      </c>
      <c r="D364" s="27" t="s">
        <v>249</v>
      </c>
      <c r="E364" s="109">
        <v>2.99</v>
      </c>
      <c r="F364" s="27"/>
      <c r="G364" s="27">
        <v>1</v>
      </c>
      <c r="H364" s="44">
        <v>13.04</v>
      </c>
      <c r="I364" s="44">
        <f t="shared" si="8"/>
        <v>0.2292944785276074</v>
      </c>
    </row>
    <row r="365" spans="2:9" x14ac:dyDescent="0.3">
      <c r="B365" s="27"/>
      <c r="C365" s="27">
        <v>402</v>
      </c>
      <c r="D365" s="27" t="s">
        <v>3400</v>
      </c>
      <c r="E365" s="109">
        <v>1.55</v>
      </c>
      <c r="F365" s="27"/>
      <c r="G365" s="27">
        <v>1</v>
      </c>
      <c r="H365" s="44">
        <v>4.3499999999999996</v>
      </c>
      <c r="I365" s="44">
        <f t="shared" si="8"/>
        <v>0.35632183908045983</v>
      </c>
    </row>
    <row r="366" spans="2:9" x14ac:dyDescent="0.3">
      <c r="B366" s="27"/>
      <c r="C366" s="27">
        <v>403</v>
      </c>
      <c r="D366" s="27" t="s">
        <v>3401</v>
      </c>
      <c r="E366" s="109">
        <v>1.9</v>
      </c>
      <c r="F366" s="27"/>
      <c r="G366" s="27">
        <v>1</v>
      </c>
      <c r="H366" s="44">
        <v>4.3499999999999996</v>
      </c>
      <c r="I366" s="44">
        <f t="shared" si="8"/>
        <v>0.43678160919540232</v>
      </c>
    </row>
    <row r="367" spans="2:9" x14ac:dyDescent="0.3">
      <c r="B367" s="27"/>
      <c r="C367" s="27">
        <v>404</v>
      </c>
      <c r="D367" s="27" t="s">
        <v>198</v>
      </c>
      <c r="E367" s="109">
        <v>0.35</v>
      </c>
      <c r="F367" s="27"/>
      <c r="G367" s="27">
        <v>1</v>
      </c>
      <c r="H367" s="44">
        <v>52.14</v>
      </c>
      <c r="I367" s="44">
        <f t="shared" si="8"/>
        <v>6.712696586114307E-3</v>
      </c>
    </row>
    <row r="368" spans="2:9" x14ac:dyDescent="0.3">
      <c r="B368" s="27"/>
      <c r="C368" s="27">
        <v>405</v>
      </c>
      <c r="D368" s="27" t="s">
        <v>929</v>
      </c>
      <c r="E368" s="109">
        <v>6</v>
      </c>
      <c r="F368" s="27"/>
      <c r="G368" s="27">
        <v>1</v>
      </c>
      <c r="H368" s="44">
        <v>52.14</v>
      </c>
      <c r="I368" s="44">
        <f t="shared" si="8"/>
        <v>0.11507479861910241</v>
      </c>
    </row>
    <row r="369" spans="2:10" x14ac:dyDescent="0.3">
      <c r="B369" s="27"/>
      <c r="C369" s="27">
        <v>406</v>
      </c>
      <c r="D369" s="27" t="s">
        <v>255</v>
      </c>
      <c r="E369" s="109">
        <v>50</v>
      </c>
      <c r="F369" s="27"/>
      <c r="G369" s="27">
        <v>1</v>
      </c>
      <c r="H369" s="44">
        <v>52.14</v>
      </c>
      <c r="I369" s="44">
        <f t="shared" si="8"/>
        <v>0.95895665515918682</v>
      </c>
    </row>
    <row r="370" spans="2:10" x14ac:dyDescent="0.3">
      <c r="B370" s="27"/>
      <c r="C370" s="27">
        <v>407</v>
      </c>
      <c r="D370" s="27" t="s">
        <v>256</v>
      </c>
      <c r="E370" s="109">
        <v>10</v>
      </c>
      <c r="F370" s="27"/>
      <c r="G370" s="27">
        <v>1</v>
      </c>
      <c r="H370" s="44">
        <v>4.3499999999999996</v>
      </c>
      <c r="I370" s="44">
        <f t="shared" si="8"/>
        <v>2.298850574712644</v>
      </c>
    </row>
    <row r="371" spans="2:10" x14ac:dyDescent="0.3">
      <c r="B371" s="27"/>
      <c r="C371" s="27">
        <v>408</v>
      </c>
      <c r="D371" s="27" t="s">
        <v>529</v>
      </c>
      <c r="E371" s="109">
        <v>28</v>
      </c>
      <c r="F371" s="27"/>
      <c r="G371" s="27">
        <v>1</v>
      </c>
      <c r="H371" s="44">
        <v>521.42999999999995</v>
      </c>
      <c r="I371" s="44">
        <f t="shared" si="8"/>
        <v>5.3698483017854751E-2</v>
      </c>
    </row>
    <row r="372" spans="2:10" x14ac:dyDescent="0.3">
      <c r="B372" s="27"/>
      <c r="C372" s="27">
        <v>409</v>
      </c>
      <c r="D372" s="27" t="s">
        <v>355</v>
      </c>
      <c r="E372" s="109">
        <v>12.99</v>
      </c>
      <c r="F372" s="27"/>
      <c r="G372" s="27">
        <v>1</v>
      </c>
      <c r="H372" s="44">
        <v>260.70999999999998</v>
      </c>
      <c r="I372" s="44">
        <f t="shared" si="8"/>
        <v>4.9825476583176716E-2</v>
      </c>
    </row>
    <row r="373" spans="2:10" x14ac:dyDescent="0.3">
      <c r="B373" s="27"/>
      <c r="C373" s="27">
        <v>410</v>
      </c>
      <c r="D373" s="27" t="s">
        <v>3402</v>
      </c>
      <c r="E373" s="109">
        <v>10</v>
      </c>
      <c r="F373" s="27"/>
      <c r="G373" s="27">
        <v>1</v>
      </c>
      <c r="H373" s="44">
        <v>260.70999999999998</v>
      </c>
      <c r="I373" s="44">
        <f t="shared" si="8"/>
        <v>3.8356794906217642E-2</v>
      </c>
    </row>
    <row r="374" spans="2:10" x14ac:dyDescent="0.3">
      <c r="B374" s="27"/>
      <c r="C374" s="27">
        <v>411</v>
      </c>
      <c r="D374" s="27" t="s">
        <v>349</v>
      </c>
      <c r="E374" s="109">
        <v>15.99</v>
      </c>
      <c r="F374" s="27"/>
      <c r="G374" s="27">
        <v>1</v>
      </c>
      <c r="H374" s="44">
        <v>52.14</v>
      </c>
      <c r="I374" s="44">
        <f t="shared" si="8"/>
        <v>0.30667433831990792</v>
      </c>
    </row>
    <row r="375" spans="2:10" x14ac:dyDescent="0.3">
      <c r="B375" s="27"/>
      <c r="C375" s="27">
        <v>412</v>
      </c>
      <c r="D375" s="27" t="s">
        <v>349</v>
      </c>
      <c r="E375" s="109">
        <v>15.99</v>
      </c>
      <c r="F375" s="27"/>
      <c r="G375" s="27">
        <v>1</v>
      </c>
      <c r="H375" s="44">
        <v>52.14</v>
      </c>
      <c r="I375" s="44">
        <f t="shared" si="8"/>
        <v>0.30667433831990792</v>
      </c>
    </row>
    <row r="376" spans="2:10" x14ac:dyDescent="0.3">
      <c r="B376" s="27"/>
      <c r="C376" s="27">
        <v>413</v>
      </c>
      <c r="D376" s="27" t="s">
        <v>350</v>
      </c>
      <c r="E376" s="109">
        <v>9.74</v>
      </c>
      <c r="F376" s="27"/>
      <c r="G376" s="27">
        <v>1</v>
      </c>
      <c r="H376" s="44">
        <v>104.29</v>
      </c>
      <c r="I376" s="44">
        <f t="shared" si="8"/>
        <v>9.3393422188129252E-2</v>
      </c>
    </row>
    <row r="377" spans="2:10" x14ac:dyDescent="0.3">
      <c r="B377" s="27"/>
      <c r="C377" s="27">
        <v>414</v>
      </c>
      <c r="D377" s="27" t="s">
        <v>417</v>
      </c>
      <c r="E377" s="109">
        <v>5.99</v>
      </c>
      <c r="F377" s="27"/>
      <c r="G377" s="27">
        <v>1</v>
      </c>
      <c r="H377" s="44">
        <v>104.29</v>
      </c>
      <c r="I377" s="44">
        <f t="shared" si="8"/>
        <v>5.74359957809953E-2</v>
      </c>
    </row>
    <row r="378" spans="2:10" x14ac:dyDescent="0.3">
      <c r="B378" s="27"/>
      <c r="C378" s="27">
        <v>415</v>
      </c>
      <c r="D378" s="27" t="s">
        <v>528</v>
      </c>
      <c r="E378" s="109">
        <v>25</v>
      </c>
      <c r="F378" s="27"/>
      <c r="G378" s="27">
        <v>1</v>
      </c>
      <c r="H378" s="44">
        <v>260.70999999999998</v>
      </c>
      <c r="I378" s="44">
        <f t="shared" si="8"/>
        <v>9.5891987265544099E-2</v>
      </c>
    </row>
    <row r="379" spans="2:10" x14ac:dyDescent="0.3">
      <c r="B379" s="27"/>
      <c r="C379" s="27">
        <v>416</v>
      </c>
      <c r="D379" s="27" t="s">
        <v>348</v>
      </c>
      <c r="E379" s="109">
        <v>20</v>
      </c>
      <c r="F379" s="27"/>
      <c r="G379" s="27">
        <v>1</v>
      </c>
      <c r="H379" s="44">
        <v>52.14</v>
      </c>
      <c r="I379" s="44">
        <f t="shared" si="8"/>
        <v>0.3835826620636747</v>
      </c>
    </row>
    <row r="380" spans="2:10" x14ac:dyDescent="0.3">
      <c r="B380" s="27"/>
      <c r="C380" s="27">
        <v>443</v>
      </c>
      <c r="D380" s="27" t="s">
        <v>3417</v>
      </c>
      <c r="E380" s="109">
        <v>5.4</v>
      </c>
      <c r="F380" s="27"/>
      <c r="G380" s="27">
        <v>1</v>
      </c>
      <c r="H380" s="44">
        <v>52.14</v>
      </c>
      <c r="I380" s="44">
        <f t="shared" si="8"/>
        <v>0.10356731875719218</v>
      </c>
    </row>
    <row r="381" spans="2:10" x14ac:dyDescent="0.3">
      <c r="B381" s="27"/>
      <c r="C381" s="27">
        <v>444</v>
      </c>
      <c r="D381" s="27" t="s">
        <v>354</v>
      </c>
      <c r="E381" s="109">
        <v>3.95</v>
      </c>
      <c r="F381" s="27"/>
      <c r="G381" s="27">
        <v>2</v>
      </c>
      <c r="H381" s="44">
        <v>521.42999999999995</v>
      </c>
      <c r="I381" s="44">
        <f t="shared" si="8"/>
        <v>1.5150643422894733E-2</v>
      </c>
    </row>
    <row r="382" spans="2:10" x14ac:dyDescent="0.3">
      <c r="B382" s="27"/>
      <c r="C382" s="27">
        <v>445</v>
      </c>
      <c r="D382" s="27" t="s">
        <v>3418</v>
      </c>
      <c r="E382" s="109">
        <v>3.45</v>
      </c>
      <c r="F382" s="27"/>
      <c r="G382" s="27">
        <v>1</v>
      </c>
      <c r="H382" s="44">
        <v>521.42999999999995</v>
      </c>
      <c r="I382" s="44">
        <f t="shared" si="8"/>
        <v>6.6164202289856746E-3</v>
      </c>
    </row>
    <row r="383" spans="2:10" x14ac:dyDescent="0.3">
      <c r="B383" s="27"/>
      <c r="C383" s="27">
        <v>446</v>
      </c>
      <c r="D383" s="27" t="s">
        <v>3419</v>
      </c>
      <c r="E383" s="109">
        <v>2.4900000000000002</v>
      </c>
      <c r="F383" s="27"/>
      <c r="G383" s="27">
        <v>1</v>
      </c>
      <c r="H383" s="44">
        <v>156.43</v>
      </c>
      <c r="I383" s="44">
        <f t="shared" si="8"/>
        <v>1.5917662852394043E-2</v>
      </c>
    </row>
    <row r="384" spans="2:10" s="15" customFormat="1" x14ac:dyDescent="0.3">
      <c r="B384" s="27"/>
      <c r="C384" s="27">
        <v>447</v>
      </c>
      <c r="D384" s="27" t="s">
        <v>351</v>
      </c>
      <c r="E384" s="109">
        <v>9.99</v>
      </c>
      <c r="F384" s="27"/>
      <c r="G384" s="27">
        <v>1</v>
      </c>
      <c r="H384" s="44">
        <v>52.14</v>
      </c>
      <c r="I384" s="44">
        <f t="shared" si="8"/>
        <v>0.19159953970080554</v>
      </c>
      <c r="J384" s="10"/>
    </row>
    <row r="385" spans="2:10" s="15" customFormat="1" x14ac:dyDescent="0.3">
      <c r="B385" s="27"/>
      <c r="C385" s="27">
        <v>448</v>
      </c>
      <c r="D385" s="27" t="s">
        <v>352</v>
      </c>
      <c r="E385" s="109">
        <v>10</v>
      </c>
      <c r="F385" s="27"/>
      <c r="G385" s="27">
        <v>1</v>
      </c>
      <c r="H385" s="44">
        <v>52.14</v>
      </c>
      <c r="I385" s="44">
        <f t="shared" si="8"/>
        <v>0.19179133103183735</v>
      </c>
      <c r="J385" s="10"/>
    </row>
    <row r="386" spans="2:10" s="15" customFormat="1" x14ac:dyDescent="0.3">
      <c r="B386" s="27"/>
      <c r="C386" s="27">
        <v>449</v>
      </c>
      <c r="D386" s="27" t="s">
        <v>355</v>
      </c>
      <c r="E386" s="109">
        <v>22.99</v>
      </c>
      <c r="F386" s="27"/>
      <c r="G386" s="27">
        <v>1</v>
      </c>
      <c r="H386" s="44">
        <v>260.70999999999998</v>
      </c>
      <c r="I386" s="44">
        <f t="shared" si="8"/>
        <v>8.8182271489394351E-2</v>
      </c>
      <c r="J386" s="10"/>
    </row>
    <row r="387" spans="2:10" s="15" customFormat="1" x14ac:dyDescent="0.3">
      <c r="B387" s="27"/>
      <c r="C387" s="27">
        <v>450</v>
      </c>
      <c r="D387" s="27" t="s">
        <v>181</v>
      </c>
      <c r="E387" s="109">
        <v>3.85</v>
      </c>
      <c r="F387" s="27"/>
      <c r="G387" s="27">
        <v>4</v>
      </c>
      <c r="H387" s="44">
        <v>52.14</v>
      </c>
      <c r="I387" s="44">
        <f t="shared" si="8"/>
        <v>0.29535864978902954</v>
      </c>
      <c r="J387" s="10"/>
    </row>
    <row r="388" spans="2:10" s="15" customFormat="1" x14ac:dyDescent="0.3">
      <c r="B388" s="27"/>
      <c r="C388" s="27">
        <v>451</v>
      </c>
      <c r="D388" s="27" t="s">
        <v>182</v>
      </c>
      <c r="E388" s="109">
        <v>0</v>
      </c>
      <c r="F388" s="27"/>
      <c r="G388" s="27">
        <v>1</v>
      </c>
      <c r="H388" s="44">
        <v>104.29</v>
      </c>
      <c r="I388" s="44">
        <f t="shared" si="8"/>
        <v>0</v>
      </c>
      <c r="J388" s="10"/>
    </row>
    <row r="389" spans="2:10" s="15" customFormat="1" x14ac:dyDescent="0.3">
      <c r="B389" s="27"/>
      <c r="C389" s="27">
        <v>452</v>
      </c>
      <c r="D389" s="27" t="s">
        <v>183</v>
      </c>
      <c r="E389" s="109">
        <v>80</v>
      </c>
      <c r="F389" s="27"/>
      <c r="G389" s="27">
        <v>1</v>
      </c>
      <c r="H389" s="44">
        <v>104.29</v>
      </c>
      <c r="I389" s="44">
        <f t="shared" si="8"/>
        <v>0.76709176335219098</v>
      </c>
      <c r="J389" s="10"/>
    </row>
    <row r="390" spans="2:10" s="15" customFormat="1" x14ac:dyDescent="0.3">
      <c r="B390" s="27"/>
      <c r="C390" s="27">
        <v>453</v>
      </c>
      <c r="D390" s="27" t="s">
        <v>184</v>
      </c>
      <c r="E390" s="109">
        <v>18.5</v>
      </c>
      <c r="F390" s="27"/>
      <c r="G390" s="27">
        <v>2</v>
      </c>
      <c r="H390" s="44">
        <v>52.14</v>
      </c>
      <c r="I390" s="44">
        <f t="shared" si="8"/>
        <v>0.70962792481779824</v>
      </c>
      <c r="J390" s="10"/>
    </row>
    <row r="391" spans="2:10" s="15" customFormat="1" x14ac:dyDescent="0.3">
      <c r="B391" s="27"/>
      <c r="C391" s="27">
        <v>454</v>
      </c>
      <c r="D391" s="27" t="s">
        <v>185</v>
      </c>
      <c r="E391" s="109">
        <v>50.5</v>
      </c>
      <c r="F391" s="27"/>
      <c r="G391" s="27">
        <v>1</v>
      </c>
      <c r="H391" s="44">
        <v>52.14</v>
      </c>
      <c r="I391" s="44">
        <f t="shared" si="8"/>
        <v>0.96854622171077864</v>
      </c>
      <c r="J391" s="10"/>
    </row>
    <row r="392" spans="2:10" s="15" customFormat="1" x14ac:dyDescent="0.3">
      <c r="B392" s="27"/>
      <c r="C392" s="27">
        <v>455</v>
      </c>
      <c r="D392" s="27" t="s">
        <v>279</v>
      </c>
      <c r="E392" s="109">
        <v>1.05</v>
      </c>
      <c r="F392" s="27">
        <v>40</v>
      </c>
      <c r="G392" s="27">
        <v>1</v>
      </c>
      <c r="H392" s="44">
        <v>52.14</v>
      </c>
      <c r="I392" s="44">
        <f t="shared" si="8"/>
        <v>2.0138089758342925E-2</v>
      </c>
      <c r="J392" s="10"/>
    </row>
    <row r="393" spans="2:10" s="15" customFormat="1" x14ac:dyDescent="0.3">
      <c r="B393" s="27"/>
      <c r="C393" s="27">
        <v>456</v>
      </c>
      <c r="D393" s="27" t="s">
        <v>346</v>
      </c>
      <c r="E393" s="109">
        <v>1.25</v>
      </c>
      <c r="F393" s="27">
        <v>16</v>
      </c>
      <c r="G393" s="27">
        <v>1</v>
      </c>
      <c r="H393" s="44">
        <v>8.69</v>
      </c>
      <c r="I393" s="44">
        <f t="shared" si="8"/>
        <v>0.14384349827387802</v>
      </c>
      <c r="J393" s="10"/>
    </row>
    <row r="394" spans="2:10" x14ac:dyDescent="0.3">
      <c r="B394" s="27"/>
      <c r="C394" s="27">
        <v>457</v>
      </c>
      <c r="D394" s="27" t="s">
        <v>3420</v>
      </c>
      <c r="E394" s="109">
        <v>1.89</v>
      </c>
      <c r="F394" s="27">
        <v>16</v>
      </c>
      <c r="G394" s="27">
        <v>1</v>
      </c>
      <c r="H394" s="44">
        <v>8.69</v>
      </c>
      <c r="I394" s="44">
        <f t="shared" si="8"/>
        <v>0.21749136939010358</v>
      </c>
    </row>
    <row r="395" spans="2:10" s="15" customFormat="1" x14ac:dyDescent="0.3">
      <c r="B395" s="27"/>
      <c r="C395" s="27">
        <v>458</v>
      </c>
      <c r="D395" s="27" t="s">
        <v>278</v>
      </c>
      <c r="E395" s="109">
        <v>2.1</v>
      </c>
      <c r="F395" s="27"/>
      <c r="G395" s="27">
        <v>1</v>
      </c>
      <c r="H395" s="44">
        <v>52.14</v>
      </c>
      <c r="I395" s="44">
        <f t="shared" si="8"/>
        <v>4.0276179516685849E-2</v>
      </c>
      <c r="J395" s="10"/>
    </row>
    <row r="396" spans="2:10" s="15" customFormat="1" x14ac:dyDescent="0.3">
      <c r="B396" s="27"/>
      <c r="C396" s="27">
        <v>459</v>
      </c>
      <c r="D396" s="27" t="s">
        <v>3421</v>
      </c>
      <c r="E396" s="109">
        <v>3.2</v>
      </c>
      <c r="F396" s="27"/>
      <c r="G396" s="27">
        <v>1</v>
      </c>
      <c r="H396" s="44">
        <v>104.29</v>
      </c>
      <c r="I396" s="44">
        <f t="shared" si="8"/>
        <v>3.0683670534087638E-2</v>
      </c>
      <c r="J396" s="10"/>
    </row>
    <row r="397" spans="2:10" s="15" customFormat="1" x14ac:dyDescent="0.3">
      <c r="B397" s="27"/>
      <c r="C397" s="27">
        <v>460</v>
      </c>
      <c r="D397" s="27" t="s">
        <v>3422</v>
      </c>
      <c r="E397" s="109">
        <v>3.39</v>
      </c>
      <c r="F397" s="27"/>
      <c r="G397" s="27">
        <v>1</v>
      </c>
      <c r="H397" s="44">
        <v>52.14</v>
      </c>
      <c r="I397" s="44">
        <f t="shared" si="8"/>
        <v>6.5017261219792871E-2</v>
      </c>
      <c r="J397" s="10"/>
    </row>
    <row r="398" spans="2:10" s="15" customFormat="1" x14ac:dyDescent="0.3">
      <c r="B398" s="27"/>
      <c r="C398" s="27">
        <v>461</v>
      </c>
      <c r="D398" s="27" t="s">
        <v>3423</v>
      </c>
      <c r="E398" s="109">
        <v>2.99</v>
      </c>
      <c r="F398" s="27">
        <v>8</v>
      </c>
      <c r="G398" s="27">
        <v>1</v>
      </c>
      <c r="H398" s="44">
        <v>52.14</v>
      </c>
      <c r="I398" s="44">
        <f t="shared" si="8"/>
        <v>5.7345607978519376E-2</v>
      </c>
      <c r="J398" s="10"/>
    </row>
    <row r="399" spans="2:10" s="15" customFormat="1" x14ac:dyDescent="0.3">
      <c r="B399" s="27"/>
      <c r="C399" s="27">
        <v>462</v>
      </c>
      <c r="D399" s="27" t="s">
        <v>3424</v>
      </c>
      <c r="E399" s="109">
        <v>2.4900000000000002</v>
      </c>
      <c r="F399" s="27">
        <v>30</v>
      </c>
      <c r="G399" s="27">
        <v>4</v>
      </c>
      <c r="H399" s="44">
        <v>52.14</v>
      </c>
      <c r="I399" s="44">
        <f t="shared" si="8"/>
        <v>0.19102416570771003</v>
      </c>
      <c r="J399" s="10"/>
    </row>
    <row r="400" spans="2:10" s="15" customFormat="1" x14ac:dyDescent="0.3">
      <c r="B400" s="27"/>
      <c r="C400" s="27">
        <v>463</v>
      </c>
      <c r="D400" s="27" t="s">
        <v>188</v>
      </c>
      <c r="E400" s="109">
        <v>6.99</v>
      </c>
      <c r="F400" s="27"/>
      <c r="G400" s="27">
        <v>1</v>
      </c>
      <c r="H400" s="44">
        <v>104.29</v>
      </c>
      <c r="I400" s="44">
        <f t="shared" si="8"/>
        <v>6.702464282289769E-2</v>
      </c>
      <c r="J400" s="10"/>
    </row>
    <row r="401" spans="2:12" s="15" customFormat="1" x14ac:dyDescent="0.3">
      <c r="B401" s="27"/>
      <c r="C401" s="27">
        <v>467</v>
      </c>
      <c r="D401" s="27" t="s">
        <v>353</v>
      </c>
      <c r="E401" s="109">
        <v>9.99</v>
      </c>
      <c r="F401" s="27">
        <v>1</v>
      </c>
      <c r="G401" s="27">
        <v>1</v>
      </c>
      <c r="H401" s="44">
        <v>521.42999999999995</v>
      </c>
      <c r="I401" s="44">
        <f t="shared" si="8"/>
        <v>1.9158851619584607E-2</v>
      </c>
      <c r="J401" s="10"/>
    </row>
    <row r="402" spans="2:12" s="15" customFormat="1" x14ac:dyDescent="0.3">
      <c r="B402" s="27"/>
      <c r="C402" s="27">
        <v>468</v>
      </c>
      <c r="D402" s="27" t="s">
        <v>3426</v>
      </c>
      <c r="E402" s="109">
        <v>6.99</v>
      </c>
      <c r="F402" s="27">
        <v>40</v>
      </c>
      <c r="G402" s="27">
        <v>1</v>
      </c>
      <c r="H402" s="44">
        <v>521.42999999999995</v>
      </c>
      <c r="I402" s="44">
        <f t="shared" si="8"/>
        <v>1.3405442724814455E-2</v>
      </c>
      <c r="J402" s="10"/>
    </row>
    <row r="403" spans="2:12" x14ac:dyDescent="0.3">
      <c r="B403" s="27"/>
      <c r="C403" s="27"/>
      <c r="D403" s="27"/>
      <c r="E403" s="109"/>
      <c r="F403" s="27"/>
      <c r="G403" s="27"/>
      <c r="H403" s="44"/>
      <c r="I403" s="44"/>
      <c r="J403" s="43" t="s">
        <v>13</v>
      </c>
      <c r="K403" s="23">
        <f>SUM(I344:I402)</f>
        <v>18.495725944752611</v>
      </c>
      <c r="L403">
        <f>COUNT(I344:I402)</f>
        <v>59</v>
      </c>
    </row>
    <row r="404" spans="2:12" x14ac:dyDescent="0.3">
      <c r="B404" s="40" t="s">
        <v>14</v>
      </c>
      <c r="C404" s="27"/>
      <c r="D404" s="27"/>
      <c r="E404" s="109"/>
      <c r="F404" s="27"/>
      <c r="G404" s="27"/>
      <c r="H404" s="44"/>
      <c r="I404" s="44"/>
    </row>
    <row r="405" spans="2:12" x14ac:dyDescent="0.3">
      <c r="B405" s="27"/>
      <c r="C405" s="27">
        <v>469</v>
      </c>
      <c r="D405" s="27" t="s">
        <v>356</v>
      </c>
      <c r="E405" s="109">
        <v>179.99</v>
      </c>
      <c r="F405" s="27"/>
      <c r="G405" s="27">
        <v>1</v>
      </c>
      <c r="H405" s="44">
        <v>521.42999999999995</v>
      </c>
      <c r="I405" s="44">
        <f t="shared" ref="I405:I410" si="9">+(E405*G405)/H405</f>
        <v>0.34518535565655989</v>
      </c>
    </row>
    <row r="406" spans="2:12" x14ac:dyDescent="0.3">
      <c r="B406" s="27"/>
      <c r="C406" s="27">
        <v>470</v>
      </c>
      <c r="D406" s="27" t="s">
        <v>3586</v>
      </c>
      <c r="E406" s="109">
        <v>5</v>
      </c>
      <c r="F406" s="27"/>
      <c r="G406" s="27">
        <v>1</v>
      </c>
      <c r="H406" s="44">
        <v>1</v>
      </c>
      <c r="I406" s="44">
        <f t="shared" si="9"/>
        <v>5</v>
      </c>
    </row>
    <row r="407" spans="2:12" x14ac:dyDescent="0.3">
      <c r="B407" s="27"/>
      <c r="C407" s="27">
        <v>471</v>
      </c>
      <c r="D407" s="27" t="s">
        <v>210</v>
      </c>
      <c r="E407" s="109">
        <v>50</v>
      </c>
      <c r="F407" s="27"/>
      <c r="G407" s="27">
        <v>1</v>
      </c>
      <c r="H407" s="44">
        <v>52.14</v>
      </c>
      <c r="I407" s="44">
        <f t="shared" si="9"/>
        <v>0.95895665515918682</v>
      </c>
    </row>
    <row r="408" spans="2:12" x14ac:dyDescent="0.3">
      <c r="B408" s="27"/>
      <c r="C408" s="27">
        <v>472</v>
      </c>
      <c r="D408" s="27" t="s">
        <v>3588</v>
      </c>
      <c r="E408" s="109">
        <v>3.99</v>
      </c>
      <c r="F408" s="27">
        <v>2</v>
      </c>
      <c r="G408" s="27">
        <v>1</v>
      </c>
      <c r="H408" s="44">
        <v>260.70999999999998</v>
      </c>
      <c r="I408" s="44">
        <f t="shared" si="9"/>
        <v>1.5304361167580839E-2</v>
      </c>
    </row>
    <row r="409" spans="2:12" x14ac:dyDescent="0.3">
      <c r="B409" s="27"/>
      <c r="C409" s="27">
        <v>473</v>
      </c>
      <c r="D409" s="27" t="s">
        <v>380</v>
      </c>
      <c r="E409" s="109">
        <v>7895</v>
      </c>
      <c r="F409" s="27"/>
      <c r="G409" s="27">
        <v>1</v>
      </c>
      <c r="H409" s="44">
        <v>250</v>
      </c>
      <c r="I409" s="44">
        <f t="shared" si="9"/>
        <v>31.58</v>
      </c>
    </row>
    <row r="410" spans="2:12" x14ac:dyDescent="0.3">
      <c r="B410" s="27"/>
      <c r="C410" s="27">
        <v>474</v>
      </c>
      <c r="D410" s="27" t="s">
        <v>3589</v>
      </c>
      <c r="E410" s="109">
        <v>89.95</v>
      </c>
      <c r="F410" s="27"/>
      <c r="G410" s="27">
        <v>1</v>
      </c>
      <c r="H410" s="44">
        <v>521.42999999999995</v>
      </c>
      <c r="I410" s="44">
        <f t="shared" si="9"/>
        <v>0.17250637669485838</v>
      </c>
    </row>
    <row r="411" spans="2:12" x14ac:dyDescent="0.3">
      <c r="B411" s="27"/>
      <c r="C411" s="27"/>
      <c r="D411" s="27"/>
      <c r="E411" s="109"/>
      <c r="F411" s="27"/>
      <c r="G411" s="27"/>
      <c r="H411" s="44"/>
      <c r="I411" s="44"/>
      <c r="J411" s="43" t="s">
        <v>14</v>
      </c>
      <c r="K411" s="23">
        <f>SUM(I405:I410)</f>
        <v>38.071952748678179</v>
      </c>
      <c r="L411">
        <f>COUNT(I405:I410)</f>
        <v>6</v>
      </c>
    </row>
    <row r="412" spans="2:12" x14ac:dyDescent="0.3">
      <c r="B412" s="40" t="s">
        <v>257</v>
      </c>
      <c r="C412" s="27"/>
      <c r="D412" s="27"/>
      <c r="E412" s="109"/>
      <c r="F412" s="27"/>
      <c r="G412" s="27"/>
      <c r="H412" s="44"/>
      <c r="I412" s="44"/>
    </row>
    <row r="413" spans="2:12" x14ac:dyDescent="0.3">
      <c r="B413" s="27"/>
      <c r="C413" s="27">
        <v>475</v>
      </c>
      <c r="D413" s="27" t="s">
        <v>212</v>
      </c>
      <c r="E413" s="109">
        <v>200</v>
      </c>
      <c r="F413" s="27"/>
      <c r="G413" s="27">
        <v>1</v>
      </c>
      <c r="H413" s="44">
        <v>521.42999999999995</v>
      </c>
      <c r="I413" s="44">
        <f t="shared" ref="I413:I439" si="10">+(E413*G413)/H413</f>
        <v>0.38356059298467682</v>
      </c>
    </row>
    <row r="414" spans="2:12" x14ac:dyDescent="0.3">
      <c r="B414" s="27"/>
      <c r="C414" s="27">
        <v>476</v>
      </c>
      <c r="D414" s="27" t="s">
        <v>3606</v>
      </c>
      <c r="E414" s="109">
        <v>24.99</v>
      </c>
      <c r="F414" s="27"/>
      <c r="G414" s="27">
        <v>1</v>
      </c>
      <c r="H414" s="44">
        <v>521.42999999999995</v>
      </c>
      <c r="I414" s="44">
        <f t="shared" si="10"/>
        <v>4.7925896093435359E-2</v>
      </c>
    </row>
    <row r="415" spans="2:12" x14ac:dyDescent="0.3">
      <c r="B415" s="27"/>
      <c r="C415" s="27">
        <v>477</v>
      </c>
      <c r="D415" s="27" t="s">
        <v>214</v>
      </c>
      <c r="E415" s="109">
        <v>164.3</v>
      </c>
      <c r="F415" s="27"/>
      <c r="G415" s="27">
        <v>1</v>
      </c>
      <c r="H415" s="44">
        <v>208.57</v>
      </c>
      <c r="I415" s="44">
        <f t="shared" si="10"/>
        <v>0.78774512154192844</v>
      </c>
    </row>
    <row r="416" spans="2:12" x14ac:dyDescent="0.3">
      <c r="B416" s="27"/>
      <c r="C416" s="27">
        <v>478</v>
      </c>
      <c r="D416" s="27" t="s">
        <v>357</v>
      </c>
      <c r="E416" s="109">
        <v>119.99</v>
      </c>
      <c r="F416" s="27"/>
      <c r="G416" s="27">
        <v>1</v>
      </c>
      <c r="H416" s="44">
        <v>208.57</v>
      </c>
      <c r="I416" s="44">
        <f t="shared" si="10"/>
        <v>0.57529846094836268</v>
      </c>
    </row>
    <row r="417" spans="2:9" x14ac:dyDescent="0.3">
      <c r="B417" s="27"/>
      <c r="C417" s="27">
        <v>479</v>
      </c>
      <c r="D417" s="27" t="s">
        <v>216</v>
      </c>
      <c r="E417" s="109">
        <v>20</v>
      </c>
      <c r="F417" s="27"/>
      <c r="G417" s="27">
        <v>7</v>
      </c>
      <c r="H417" s="44">
        <v>52.14</v>
      </c>
      <c r="I417" s="44">
        <f t="shared" si="10"/>
        <v>2.6850786344457229</v>
      </c>
    </row>
    <row r="418" spans="2:9" x14ac:dyDescent="0.3">
      <c r="B418" s="27"/>
      <c r="C418" s="27">
        <v>480</v>
      </c>
      <c r="D418" s="27" t="s">
        <v>216</v>
      </c>
      <c r="E418" s="109">
        <v>15</v>
      </c>
      <c r="F418" s="27"/>
      <c r="G418" s="27">
        <v>6</v>
      </c>
      <c r="H418" s="44">
        <v>52.14</v>
      </c>
      <c r="I418" s="44">
        <f t="shared" si="10"/>
        <v>1.7261219792865363</v>
      </c>
    </row>
    <row r="419" spans="2:9" x14ac:dyDescent="0.3">
      <c r="B419" s="27"/>
      <c r="C419" s="27">
        <v>481</v>
      </c>
      <c r="D419" s="27" t="s">
        <v>216</v>
      </c>
      <c r="E419" s="109">
        <v>10</v>
      </c>
      <c r="F419" s="27"/>
      <c r="G419" s="27">
        <v>1</v>
      </c>
      <c r="H419" s="44">
        <v>52.14</v>
      </c>
      <c r="I419" s="44">
        <f t="shared" si="10"/>
        <v>0.19179133103183735</v>
      </c>
    </row>
    <row r="420" spans="2:9" x14ac:dyDescent="0.3">
      <c r="B420" s="27"/>
      <c r="C420" s="27">
        <v>482</v>
      </c>
      <c r="D420" s="27" t="s">
        <v>216</v>
      </c>
      <c r="E420" s="109">
        <v>50</v>
      </c>
      <c r="F420" s="27"/>
      <c r="G420" s="27">
        <v>1</v>
      </c>
      <c r="H420" s="44">
        <v>52.14</v>
      </c>
      <c r="I420" s="44">
        <f t="shared" si="10"/>
        <v>0.95895665515918682</v>
      </c>
    </row>
    <row r="421" spans="2:9" x14ac:dyDescent="0.3">
      <c r="B421" s="27"/>
      <c r="C421" s="27">
        <v>483</v>
      </c>
      <c r="D421" s="27" t="s">
        <v>537</v>
      </c>
      <c r="E421" s="109">
        <v>60</v>
      </c>
      <c r="F421" s="27"/>
      <c r="G421" s="27">
        <v>1</v>
      </c>
      <c r="H421" s="44">
        <v>521.42999999999995</v>
      </c>
      <c r="I421" s="44">
        <f t="shared" si="10"/>
        <v>0.11506817789540304</v>
      </c>
    </row>
    <row r="422" spans="2:9" x14ac:dyDescent="0.3">
      <c r="B422" s="27"/>
      <c r="C422" s="27">
        <v>484</v>
      </c>
      <c r="D422" s="27" t="s">
        <v>537</v>
      </c>
      <c r="E422" s="109">
        <v>10</v>
      </c>
      <c r="F422" s="27"/>
      <c r="G422" s="27">
        <v>1</v>
      </c>
      <c r="H422" s="44">
        <v>52.14</v>
      </c>
      <c r="I422" s="44">
        <f t="shared" si="10"/>
        <v>0.19179133103183735</v>
      </c>
    </row>
    <row r="423" spans="2:9" x14ac:dyDescent="0.3">
      <c r="B423" s="27"/>
      <c r="C423" s="27">
        <v>485</v>
      </c>
      <c r="D423" s="27" t="s">
        <v>1544</v>
      </c>
      <c r="E423" s="109">
        <v>10</v>
      </c>
      <c r="F423" s="27"/>
      <c r="G423" s="27">
        <v>1</v>
      </c>
      <c r="H423" s="44">
        <v>52.14</v>
      </c>
      <c r="I423" s="44">
        <f t="shared" si="10"/>
        <v>0.19179133103183735</v>
      </c>
    </row>
    <row r="424" spans="2:9" x14ac:dyDescent="0.3">
      <c r="B424" s="27"/>
      <c r="C424" s="27">
        <v>486</v>
      </c>
      <c r="D424" s="27" t="s">
        <v>539</v>
      </c>
      <c r="E424" s="109">
        <v>1.99</v>
      </c>
      <c r="F424" s="27"/>
      <c r="G424" s="27">
        <v>1</v>
      </c>
      <c r="H424" s="44">
        <v>52.14</v>
      </c>
      <c r="I424" s="44">
        <f t="shared" si="10"/>
        <v>3.8166474875335636E-2</v>
      </c>
    </row>
    <row r="425" spans="2:9" x14ac:dyDescent="0.3">
      <c r="B425" s="27"/>
      <c r="C425" s="27">
        <v>487</v>
      </c>
      <c r="D425" s="27" t="s">
        <v>3607</v>
      </c>
      <c r="E425" s="109">
        <v>5.09</v>
      </c>
      <c r="F425" s="27"/>
      <c r="G425" s="27">
        <v>1</v>
      </c>
      <c r="H425" s="44">
        <v>52.14</v>
      </c>
      <c r="I425" s="44">
        <f t="shared" si="10"/>
        <v>9.7621787495205212E-2</v>
      </c>
    </row>
    <row r="426" spans="2:9" x14ac:dyDescent="0.3">
      <c r="B426" s="27"/>
      <c r="C426" s="27">
        <v>488</v>
      </c>
      <c r="D426" s="27" t="s">
        <v>360</v>
      </c>
      <c r="E426" s="109">
        <v>4.99</v>
      </c>
      <c r="F426" s="27">
        <v>10</v>
      </c>
      <c r="G426" s="27">
        <v>1</v>
      </c>
      <c r="H426" s="44">
        <v>52.14</v>
      </c>
      <c r="I426" s="44">
        <f t="shared" si="10"/>
        <v>9.570387418488685E-2</v>
      </c>
    </row>
    <row r="427" spans="2:9" x14ac:dyDescent="0.3">
      <c r="B427" s="27"/>
      <c r="C427" s="27">
        <v>489</v>
      </c>
      <c r="D427" s="27" t="s">
        <v>358</v>
      </c>
      <c r="E427" s="109">
        <v>3.49</v>
      </c>
      <c r="F427" s="27">
        <v>50</v>
      </c>
      <c r="G427" s="27">
        <v>1</v>
      </c>
      <c r="H427" s="44">
        <v>52.14</v>
      </c>
      <c r="I427" s="44">
        <f t="shared" si="10"/>
        <v>6.6935174530111247E-2</v>
      </c>
    </row>
    <row r="428" spans="2:9" x14ac:dyDescent="0.3">
      <c r="B428" s="27"/>
      <c r="C428" s="27">
        <v>490</v>
      </c>
      <c r="D428" s="27" t="s">
        <v>3608</v>
      </c>
      <c r="E428" s="109">
        <v>3.99</v>
      </c>
      <c r="F428" s="27"/>
      <c r="G428" s="27">
        <v>1</v>
      </c>
      <c r="H428" s="44">
        <v>52.14</v>
      </c>
      <c r="I428" s="44">
        <f t="shared" si="10"/>
        <v>7.652474108170311E-2</v>
      </c>
    </row>
    <row r="429" spans="2:9" x14ac:dyDescent="0.3">
      <c r="B429" s="27"/>
      <c r="C429" s="27">
        <v>494</v>
      </c>
      <c r="D429" s="27" t="s">
        <v>3611</v>
      </c>
      <c r="E429" s="109">
        <v>15</v>
      </c>
      <c r="F429" s="27"/>
      <c r="G429" s="27">
        <v>1</v>
      </c>
      <c r="H429" s="44">
        <v>52.14</v>
      </c>
      <c r="I429" s="44">
        <f t="shared" si="10"/>
        <v>0.28768699654775604</v>
      </c>
    </row>
    <row r="430" spans="2:9" x14ac:dyDescent="0.3">
      <c r="B430" s="19"/>
      <c r="C430" s="27">
        <v>495</v>
      </c>
      <c r="D430" s="27" t="s">
        <v>219</v>
      </c>
      <c r="E430" s="109">
        <v>157.5</v>
      </c>
      <c r="F430" s="27"/>
      <c r="G430" s="27">
        <v>1</v>
      </c>
      <c r="H430" s="44">
        <v>52.14</v>
      </c>
      <c r="I430" s="44">
        <f t="shared" si="10"/>
        <v>3.0207134637514383</v>
      </c>
    </row>
    <row r="431" spans="2:9" x14ac:dyDescent="0.3">
      <c r="B431" s="19"/>
      <c r="C431" s="27">
        <v>496</v>
      </c>
      <c r="D431" s="27" t="s">
        <v>362</v>
      </c>
      <c r="E431" s="109">
        <v>45</v>
      </c>
      <c r="F431" s="27"/>
      <c r="G431" s="27">
        <v>1</v>
      </c>
      <c r="H431" s="44">
        <v>4.3499999999999996</v>
      </c>
      <c r="I431" s="44">
        <f t="shared" si="10"/>
        <v>10.344827586206897</v>
      </c>
    </row>
    <row r="432" spans="2:9" x14ac:dyDescent="0.3">
      <c r="B432" s="19"/>
      <c r="C432" s="27">
        <v>497</v>
      </c>
      <c r="D432" s="27" t="s">
        <v>3612</v>
      </c>
      <c r="E432" s="109">
        <v>5.99</v>
      </c>
      <c r="F432" s="27"/>
      <c r="G432" s="27">
        <v>1</v>
      </c>
      <c r="H432" s="44">
        <v>4.3499999999999996</v>
      </c>
      <c r="I432" s="44">
        <f t="shared" si="10"/>
        <v>1.3770114942528737</v>
      </c>
    </row>
    <row r="433" spans="2:12" x14ac:dyDescent="0.3">
      <c r="B433" s="19"/>
      <c r="C433" s="27">
        <v>498</v>
      </c>
      <c r="D433" s="27" t="s">
        <v>218</v>
      </c>
      <c r="E433" s="109">
        <v>15</v>
      </c>
      <c r="F433" s="27"/>
      <c r="G433" s="27">
        <v>1</v>
      </c>
      <c r="H433" s="44">
        <v>1</v>
      </c>
      <c r="I433" s="44">
        <f t="shared" si="10"/>
        <v>15</v>
      </c>
    </row>
    <row r="434" spans="2:12" x14ac:dyDescent="0.3">
      <c r="B434" s="19"/>
      <c r="C434" s="27">
        <v>499</v>
      </c>
      <c r="D434" s="27" t="s">
        <v>3613</v>
      </c>
      <c r="E434" s="109">
        <v>22.5</v>
      </c>
      <c r="F434" s="27"/>
      <c r="G434" s="27">
        <v>1</v>
      </c>
      <c r="H434" s="44">
        <v>52.14</v>
      </c>
      <c r="I434" s="44">
        <f t="shared" si="10"/>
        <v>0.43153049482163408</v>
      </c>
    </row>
    <row r="435" spans="2:12" x14ac:dyDescent="0.3">
      <c r="B435" s="19"/>
      <c r="C435" s="27">
        <v>500</v>
      </c>
      <c r="D435" s="27" t="s">
        <v>221</v>
      </c>
      <c r="E435" s="109">
        <v>70</v>
      </c>
      <c r="F435" s="27"/>
      <c r="G435" s="27">
        <v>1</v>
      </c>
      <c r="H435" s="44">
        <v>52.14</v>
      </c>
      <c r="I435" s="44">
        <f t="shared" si="10"/>
        <v>1.3425393172228615</v>
      </c>
    </row>
    <row r="436" spans="2:12" x14ac:dyDescent="0.3">
      <c r="B436" s="19"/>
      <c r="C436" s="27">
        <v>501</v>
      </c>
      <c r="D436" s="27" t="s">
        <v>222</v>
      </c>
      <c r="E436" s="109">
        <v>80</v>
      </c>
      <c r="F436" s="27"/>
      <c r="G436" s="27">
        <v>1</v>
      </c>
      <c r="H436" s="44">
        <v>521.42999999999995</v>
      </c>
      <c r="I436" s="44">
        <f t="shared" si="10"/>
        <v>0.15342423719387072</v>
      </c>
    </row>
    <row r="437" spans="2:12" x14ac:dyDescent="0.3">
      <c r="B437" s="19"/>
      <c r="C437" s="27">
        <v>502</v>
      </c>
      <c r="D437" s="27" t="s">
        <v>2547</v>
      </c>
      <c r="E437" s="109">
        <v>6</v>
      </c>
      <c r="F437" s="27"/>
      <c r="G437" s="27">
        <v>1</v>
      </c>
      <c r="H437" s="44">
        <v>521.42999999999995</v>
      </c>
      <c r="I437" s="44">
        <f t="shared" si="10"/>
        <v>1.1506817789540304E-2</v>
      </c>
    </row>
    <row r="438" spans="2:12" x14ac:dyDescent="0.3">
      <c r="B438" s="19"/>
      <c r="C438" s="27">
        <v>505</v>
      </c>
      <c r="D438" s="27" t="s">
        <v>220</v>
      </c>
      <c r="E438" s="109">
        <v>329.08</v>
      </c>
      <c r="F438" s="27"/>
      <c r="G438" s="27">
        <v>1</v>
      </c>
      <c r="H438" s="44">
        <v>52.14</v>
      </c>
      <c r="I438" s="44">
        <f t="shared" si="10"/>
        <v>6.3114691215957031</v>
      </c>
    </row>
    <row r="439" spans="2:12" x14ac:dyDescent="0.3">
      <c r="B439" s="19"/>
      <c r="C439" s="27"/>
      <c r="D439" s="27" t="s">
        <v>7034</v>
      </c>
      <c r="E439" s="109">
        <v>232.5</v>
      </c>
      <c r="F439" s="27"/>
      <c r="G439" s="27">
        <v>1</v>
      </c>
      <c r="H439" s="44">
        <v>52.14</v>
      </c>
      <c r="I439" s="44">
        <f t="shared" si="10"/>
        <v>4.4591484464902189</v>
      </c>
      <c r="J439" s="43" t="s">
        <v>15</v>
      </c>
      <c r="K439" s="23">
        <f>SUM(I413:I439)</f>
        <v>50.969939539490795</v>
      </c>
      <c r="L439">
        <f>COUNT(I413:I439)</f>
        <v>27</v>
      </c>
    </row>
    <row r="442" spans="2:12" x14ac:dyDescent="0.3">
      <c r="I442" s="10">
        <f>SUM(I4:I439)</f>
        <v>584.44445850503018</v>
      </c>
      <c r="K442">
        <f>SUM(K4:K439)</f>
        <v>584.44445850503018</v>
      </c>
      <c r="L442" s="15">
        <f>SUM(L4:L439)</f>
        <v>426</v>
      </c>
    </row>
    <row r="443" spans="2:12" x14ac:dyDescent="0.3">
      <c r="K443" s="23">
        <f>K442-I442</f>
        <v>0</v>
      </c>
    </row>
  </sheetData>
  <pageMargins left="0.7" right="0.7" top="0.75" bottom="0.75" header="0.3" footer="0.3"/>
  <pageSetup paperSize="9" scale="58"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4"/>
  <sheetViews>
    <sheetView zoomScale="80" zoomScaleNormal="80" workbookViewId="0">
      <pane ySplit="3" topLeftCell="A439" activePane="bottomLeft" state="frozen"/>
      <selection pane="bottomLeft" activeCell="S476" sqref="A1:XFD1048576"/>
    </sheetView>
  </sheetViews>
  <sheetFormatPr defaultColWidth="9" defaultRowHeight="14" x14ac:dyDescent="0.3"/>
  <cols>
    <col min="1" max="1" width="3.33203125" style="66" customWidth="1"/>
    <col min="2" max="2" width="22.25" style="66" customWidth="1"/>
    <col min="3" max="3" width="4.33203125" style="66" bestFit="1" customWidth="1"/>
    <col min="4" max="4" width="22.75" style="66" customWidth="1"/>
    <col min="5" max="5" width="12.08203125" style="110" bestFit="1" customWidth="1"/>
    <col min="6" max="6" width="4.58203125" style="66" customWidth="1"/>
    <col min="7" max="7" width="4.33203125" style="66" customWidth="1"/>
    <col min="8" max="8" width="9.58203125" style="25" customWidth="1"/>
    <col min="9" max="9" width="8.58203125" style="25" customWidth="1"/>
    <col min="10" max="10" width="3.58203125" style="25" customWidth="1"/>
    <col min="11" max="11" width="4.5" style="66" customWidth="1"/>
    <col min="12" max="16384" width="9" style="66"/>
  </cols>
  <sheetData>
    <row r="1" spans="2:12" x14ac:dyDescent="0.3">
      <c r="B1" s="146" t="s">
        <v>450</v>
      </c>
    </row>
    <row r="2" spans="2:12" x14ac:dyDescent="0.3">
      <c r="B2" s="40" t="s">
        <v>8</v>
      </c>
      <c r="C2" s="40" t="s">
        <v>0</v>
      </c>
      <c r="D2" s="40" t="s">
        <v>1</v>
      </c>
      <c r="E2" s="111" t="s">
        <v>578</v>
      </c>
      <c r="F2" s="40" t="s">
        <v>3</v>
      </c>
      <c r="G2" s="40" t="s">
        <v>4</v>
      </c>
      <c r="H2" s="49" t="s">
        <v>5</v>
      </c>
      <c r="I2" s="49" t="s">
        <v>6</v>
      </c>
    </row>
    <row r="3" spans="2:12" x14ac:dyDescent="0.3">
      <c r="B3" s="40" t="s">
        <v>7</v>
      </c>
      <c r="C3" s="27"/>
      <c r="D3" s="27"/>
      <c r="E3" s="109"/>
      <c r="F3" s="27"/>
      <c r="G3" s="27"/>
      <c r="H3" s="44"/>
      <c r="I3" s="44"/>
      <c r="J3" s="26"/>
    </row>
    <row r="4" spans="2:12" x14ac:dyDescent="0.3">
      <c r="B4" s="27"/>
      <c r="C4" s="27">
        <v>1</v>
      </c>
      <c r="D4" s="27" t="s">
        <v>2568</v>
      </c>
      <c r="E4" s="109">
        <v>1.21</v>
      </c>
      <c r="F4" s="27">
        <v>6</v>
      </c>
      <c r="G4" s="27">
        <v>1</v>
      </c>
      <c r="H4" s="44">
        <v>1</v>
      </c>
      <c r="I4" s="44">
        <f>(E4*G4)/H4</f>
        <v>1.21</v>
      </c>
      <c r="K4" s="66" t="s">
        <v>2594</v>
      </c>
      <c r="L4" s="66" t="s">
        <v>2595</v>
      </c>
    </row>
    <row r="5" spans="2:12" x14ac:dyDescent="0.3">
      <c r="B5" s="27"/>
      <c r="C5" s="27">
        <v>2</v>
      </c>
      <c r="D5" s="27" t="s">
        <v>365</v>
      </c>
      <c r="E5" s="107">
        <f>VLOOKUP(D5,'[1]new tesco'!$B$6:$I$297,8,FALSE)</f>
        <v>0.79</v>
      </c>
      <c r="F5" s="27">
        <v>8</v>
      </c>
      <c r="G5" s="27">
        <v>1</v>
      </c>
      <c r="H5" s="44">
        <v>1.33</v>
      </c>
      <c r="I5" s="44">
        <f t="shared" ref="I5:I68" si="0">(E5*G5)/H5</f>
        <v>0.59398496240601506</v>
      </c>
      <c r="K5" s="66" t="s">
        <v>2596</v>
      </c>
      <c r="L5" s="66" t="s">
        <v>2597</v>
      </c>
    </row>
    <row r="6" spans="2:12" x14ac:dyDescent="0.3">
      <c r="B6" s="27"/>
      <c r="C6" s="27">
        <v>3</v>
      </c>
      <c r="D6" s="27" t="s">
        <v>284</v>
      </c>
      <c r="E6" s="107">
        <f>VLOOKUP(D6,'[1]new tesco'!$B$6:$I$297,8,FALSE)</f>
        <v>1.99</v>
      </c>
      <c r="F6" s="27">
        <v>4</v>
      </c>
      <c r="G6" s="27">
        <v>1</v>
      </c>
      <c r="H6" s="44">
        <v>1</v>
      </c>
      <c r="I6" s="44">
        <f t="shared" si="0"/>
        <v>1.99</v>
      </c>
      <c r="K6" s="66" t="s">
        <v>2598</v>
      </c>
      <c r="L6" s="66" t="s">
        <v>2599</v>
      </c>
    </row>
    <row r="7" spans="2:12" x14ac:dyDescent="0.3">
      <c r="B7" s="27"/>
      <c r="C7" s="27">
        <v>4</v>
      </c>
      <c r="D7" s="27" t="s">
        <v>17</v>
      </c>
      <c r="E7" s="107">
        <f>VLOOKUP(D7,'[1]new tesco'!$B$6:$I$297,8,FALSE)</f>
        <v>1.9</v>
      </c>
      <c r="F7" s="27">
        <v>4</v>
      </c>
      <c r="G7" s="27">
        <v>1</v>
      </c>
      <c r="H7" s="44">
        <v>1</v>
      </c>
      <c r="I7" s="44">
        <f t="shared" si="0"/>
        <v>1.9</v>
      </c>
      <c r="K7" s="66" t="s">
        <v>2600</v>
      </c>
      <c r="L7" s="66" t="s">
        <v>2601</v>
      </c>
    </row>
    <row r="8" spans="2:12" x14ac:dyDescent="0.3">
      <c r="B8" s="27"/>
      <c r="C8" s="27">
        <v>5</v>
      </c>
      <c r="D8" s="27" t="s">
        <v>18</v>
      </c>
      <c r="E8" s="107">
        <f>VLOOKUP(D8,'[1]new tesco'!$B$6:$I$297,8,FALSE)</f>
        <v>1.05</v>
      </c>
      <c r="F8" s="27">
        <v>1</v>
      </c>
      <c r="G8" s="27">
        <v>1</v>
      </c>
      <c r="H8" s="44">
        <v>2.97</v>
      </c>
      <c r="I8" s="44">
        <f t="shared" si="0"/>
        <v>0.35353535353535354</v>
      </c>
      <c r="K8" s="66" t="s">
        <v>2602</v>
      </c>
      <c r="L8" s="66" t="s">
        <v>2603</v>
      </c>
    </row>
    <row r="9" spans="2:12" x14ac:dyDescent="0.3">
      <c r="B9" s="27"/>
      <c r="C9" s="27">
        <v>6</v>
      </c>
      <c r="D9" s="27" t="s">
        <v>2569</v>
      </c>
      <c r="E9" s="107">
        <v>1.31</v>
      </c>
      <c r="F9" s="27">
        <v>6</v>
      </c>
      <c r="G9" s="27">
        <v>1</v>
      </c>
      <c r="H9" s="44">
        <v>6</v>
      </c>
      <c r="I9" s="44">
        <f t="shared" si="0"/>
        <v>0.21833333333333335</v>
      </c>
      <c r="K9" s="66" t="s">
        <v>2604</v>
      </c>
      <c r="L9" s="66" t="s">
        <v>2605</v>
      </c>
    </row>
    <row r="10" spans="2:12" x14ac:dyDescent="0.3">
      <c r="B10" s="27"/>
      <c r="C10" s="27">
        <v>7</v>
      </c>
      <c r="D10" s="27" t="s">
        <v>19</v>
      </c>
      <c r="E10" s="107">
        <f>VLOOKUP(D10,'[1]new tesco'!$B$6:$I$297,8,FALSE)</f>
        <v>0.89</v>
      </c>
      <c r="F10" s="27">
        <v>6</v>
      </c>
      <c r="G10" s="27">
        <v>2</v>
      </c>
      <c r="H10" s="44">
        <v>1.71</v>
      </c>
      <c r="I10" s="44">
        <f t="shared" si="0"/>
        <v>1.0409356725146199</v>
      </c>
      <c r="K10" s="66" t="s">
        <v>2063</v>
      </c>
      <c r="L10" s="66" t="s">
        <v>2606</v>
      </c>
    </row>
    <row r="11" spans="2:12" x14ac:dyDescent="0.3">
      <c r="B11" s="27"/>
      <c r="C11" s="27">
        <v>8</v>
      </c>
      <c r="D11" s="27" t="s">
        <v>2570</v>
      </c>
      <c r="E11" s="107">
        <v>5.75</v>
      </c>
      <c r="F11" s="27"/>
      <c r="G11" s="27">
        <v>1</v>
      </c>
      <c r="H11" s="44">
        <v>2.38</v>
      </c>
      <c r="I11" s="44">
        <f t="shared" si="0"/>
        <v>2.4159663865546221</v>
      </c>
      <c r="K11" s="66" t="s">
        <v>1604</v>
      </c>
      <c r="L11" s="66" t="s">
        <v>2607</v>
      </c>
    </row>
    <row r="12" spans="2:12" x14ac:dyDescent="0.3">
      <c r="B12" s="27"/>
      <c r="C12" s="27">
        <v>9</v>
      </c>
      <c r="D12" s="27" t="s">
        <v>20</v>
      </c>
      <c r="E12" s="107">
        <v>1.2949999999999999</v>
      </c>
      <c r="F12" s="27"/>
      <c r="G12" s="27">
        <v>1</v>
      </c>
      <c r="H12" s="44">
        <v>1</v>
      </c>
      <c r="I12" s="44">
        <f t="shared" si="0"/>
        <v>1.2949999999999999</v>
      </c>
      <c r="K12" s="66" t="s">
        <v>2608</v>
      </c>
      <c r="L12" s="66" t="s">
        <v>2609</v>
      </c>
    </row>
    <row r="13" spans="2:12" x14ac:dyDescent="0.3">
      <c r="B13" s="27"/>
      <c r="C13" s="27">
        <v>10</v>
      </c>
      <c r="D13" s="27" t="s">
        <v>2571</v>
      </c>
      <c r="E13" s="107">
        <v>1.58</v>
      </c>
      <c r="F13" s="27">
        <v>1</v>
      </c>
      <c r="G13" s="27">
        <v>1</v>
      </c>
      <c r="H13" s="44">
        <v>6</v>
      </c>
      <c r="I13" s="44">
        <f t="shared" si="0"/>
        <v>0.26333333333333336</v>
      </c>
      <c r="K13" s="66" t="s">
        <v>2610</v>
      </c>
      <c r="L13" s="66" t="s">
        <v>2611</v>
      </c>
    </row>
    <row r="14" spans="2:12" x14ac:dyDescent="0.3">
      <c r="B14" s="27"/>
      <c r="C14" s="27">
        <v>11</v>
      </c>
      <c r="D14" s="27" t="s">
        <v>2572</v>
      </c>
      <c r="E14" s="107">
        <v>1.75</v>
      </c>
      <c r="F14" s="27">
        <v>8</v>
      </c>
      <c r="G14" s="27">
        <v>1</v>
      </c>
      <c r="H14" s="44">
        <v>1</v>
      </c>
      <c r="I14" s="44">
        <f t="shared" si="0"/>
        <v>1.75</v>
      </c>
      <c r="K14" s="66" t="s">
        <v>2612</v>
      </c>
      <c r="L14" s="66" t="s">
        <v>2613</v>
      </c>
    </row>
    <row r="15" spans="2:12" x14ac:dyDescent="0.3">
      <c r="B15" s="27"/>
      <c r="C15" s="27">
        <v>12</v>
      </c>
      <c r="D15" s="27" t="s">
        <v>934</v>
      </c>
      <c r="E15" s="107" t="e">
        <f>VLOOKUP(D15,'[1]new tesco'!$B$6:$I$297,8,FALSE)</f>
        <v>#N/A</v>
      </c>
      <c r="F15" s="27">
        <v>16</v>
      </c>
      <c r="G15" s="27">
        <v>1</v>
      </c>
      <c r="H15" s="44">
        <v>16</v>
      </c>
      <c r="I15" s="44" t="e">
        <f t="shared" si="0"/>
        <v>#N/A</v>
      </c>
      <c r="K15" s="66" t="s">
        <v>2614</v>
      </c>
      <c r="L15" s="66" t="s">
        <v>2615</v>
      </c>
    </row>
    <row r="16" spans="2:12" x14ac:dyDescent="0.3">
      <c r="B16" s="27"/>
      <c r="C16" s="27">
        <v>13</v>
      </c>
      <c r="D16" s="27" t="s">
        <v>23</v>
      </c>
      <c r="E16" s="107">
        <v>3.5</v>
      </c>
      <c r="F16" s="27">
        <v>7</v>
      </c>
      <c r="G16" s="27">
        <v>1</v>
      </c>
      <c r="H16" s="44">
        <v>3.5</v>
      </c>
      <c r="I16" s="44">
        <f t="shared" si="0"/>
        <v>1</v>
      </c>
      <c r="K16" s="66" t="s">
        <v>2616</v>
      </c>
      <c r="L16" s="66" t="s">
        <v>2617</v>
      </c>
    </row>
    <row r="17" spans="2:12" x14ac:dyDescent="0.3">
      <c r="B17" s="27"/>
      <c r="C17" s="27">
        <v>14</v>
      </c>
      <c r="D17" s="27" t="s">
        <v>24</v>
      </c>
      <c r="E17" s="107">
        <v>3.15</v>
      </c>
      <c r="F17" s="27">
        <v>6</v>
      </c>
      <c r="G17" s="27">
        <v>1</v>
      </c>
      <c r="H17" s="44">
        <v>2</v>
      </c>
      <c r="I17" s="44">
        <f t="shared" si="0"/>
        <v>1.575</v>
      </c>
      <c r="K17" s="66" t="s">
        <v>2618</v>
      </c>
      <c r="L17" s="66" t="s">
        <v>2619</v>
      </c>
    </row>
    <row r="18" spans="2:12" x14ac:dyDescent="0.3">
      <c r="B18" s="27"/>
      <c r="C18" s="27">
        <v>15</v>
      </c>
      <c r="D18" s="27" t="s">
        <v>2573</v>
      </c>
      <c r="E18" s="107">
        <v>2.63</v>
      </c>
      <c r="F18" s="27"/>
      <c r="G18" s="27">
        <v>1</v>
      </c>
      <c r="H18" s="44">
        <v>1</v>
      </c>
      <c r="I18" s="44">
        <f t="shared" si="0"/>
        <v>2.63</v>
      </c>
      <c r="K18" s="66" t="s">
        <v>2620</v>
      </c>
      <c r="L18" s="66" t="s">
        <v>2621</v>
      </c>
    </row>
    <row r="19" spans="2:12" x14ac:dyDescent="0.3">
      <c r="B19" s="27"/>
      <c r="C19" s="27">
        <v>16</v>
      </c>
      <c r="D19" s="27" t="s">
        <v>2574</v>
      </c>
      <c r="E19" s="107">
        <v>3.15</v>
      </c>
      <c r="F19" s="27">
        <v>4</v>
      </c>
      <c r="G19" s="27">
        <v>1</v>
      </c>
      <c r="H19" s="44">
        <v>4</v>
      </c>
      <c r="I19" s="44">
        <f t="shared" si="0"/>
        <v>0.78749999999999998</v>
      </c>
      <c r="K19" s="66" t="s">
        <v>2622</v>
      </c>
      <c r="L19" s="66" t="s">
        <v>2623</v>
      </c>
    </row>
    <row r="20" spans="2:12" x14ac:dyDescent="0.3">
      <c r="B20" s="27"/>
      <c r="C20" s="27">
        <v>17</v>
      </c>
      <c r="D20" s="27" t="s">
        <v>2575</v>
      </c>
      <c r="E20" s="107">
        <v>2.1</v>
      </c>
      <c r="F20" s="27">
        <v>10</v>
      </c>
      <c r="G20" s="27">
        <v>1</v>
      </c>
      <c r="H20" s="44">
        <v>5</v>
      </c>
      <c r="I20" s="44">
        <f t="shared" si="0"/>
        <v>0.42000000000000004</v>
      </c>
      <c r="K20" s="66" t="s">
        <v>2624</v>
      </c>
      <c r="L20" s="66" t="s">
        <v>2625</v>
      </c>
    </row>
    <row r="21" spans="2:12" x14ac:dyDescent="0.3">
      <c r="B21" s="27"/>
      <c r="C21" s="27">
        <v>18</v>
      </c>
      <c r="D21" s="27" t="s">
        <v>2576</v>
      </c>
      <c r="E21" s="107">
        <v>2.63</v>
      </c>
      <c r="F21" s="27">
        <v>3</v>
      </c>
      <c r="G21" s="27">
        <v>1</v>
      </c>
      <c r="H21" s="44">
        <v>1</v>
      </c>
      <c r="I21" s="44">
        <f t="shared" si="0"/>
        <v>2.63</v>
      </c>
      <c r="K21" s="66" t="s">
        <v>2626</v>
      </c>
      <c r="L21" s="66" t="s">
        <v>2627</v>
      </c>
    </row>
    <row r="22" spans="2:12" x14ac:dyDescent="0.3">
      <c r="B22" s="27"/>
      <c r="C22" s="27">
        <v>19</v>
      </c>
      <c r="D22" s="27" t="s">
        <v>226</v>
      </c>
      <c r="E22" s="107">
        <v>1.31</v>
      </c>
      <c r="F22" s="27"/>
      <c r="G22" s="27">
        <v>1</v>
      </c>
      <c r="H22" s="44">
        <v>4</v>
      </c>
      <c r="I22" s="44">
        <f t="shared" si="0"/>
        <v>0.32750000000000001</v>
      </c>
      <c r="K22" s="66" t="s">
        <v>1043</v>
      </c>
      <c r="L22" s="66" t="s">
        <v>2628</v>
      </c>
    </row>
    <row r="23" spans="2:12" x14ac:dyDescent="0.3">
      <c r="B23" s="27"/>
      <c r="C23" s="27">
        <v>20</v>
      </c>
      <c r="D23" s="27" t="s">
        <v>227</v>
      </c>
      <c r="E23" s="107">
        <v>1.48</v>
      </c>
      <c r="F23" s="27"/>
      <c r="G23" s="27">
        <v>1</v>
      </c>
      <c r="H23" s="44">
        <v>2.2999999999999998</v>
      </c>
      <c r="I23" s="44">
        <f t="shared" si="0"/>
        <v>0.64347826086956528</v>
      </c>
      <c r="K23" s="66" t="s">
        <v>2629</v>
      </c>
      <c r="L23" s="66" t="s">
        <v>2630</v>
      </c>
    </row>
    <row r="24" spans="2:12" x14ac:dyDescent="0.3">
      <c r="B24" s="27"/>
      <c r="C24" s="27">
        <v>21</v>
      </c>
      <c r="D24" s="27" t="s">
        <v>26</v>
      </c>
      <c r="E24" s="107">
        <f>VLOOKUP(D24,'[1]new tesco'!$B$6:$I$297,8,FALSE)</f>
        <v>1.26</v>
      </c>
      <c r="F24" s="27"/>
      <c r="G24" s="27">
        <v>1</v>
      </c>
      <c r="H24" s="44">
        <v>26</v>
      </c>
      <c r="I24" s="44">
        <f t="shared" si="0"/>
        <v>4.8461538461538459E-2</v>
      </c>
      <c r="K24" s="66" t="s">
        <v>1060</v>
      </c>
      <c r="L24" s="66" t="s">
        <v>2631</v>
      </c>
    </row>
    <row r="25" spans="2:12" x14ac:dyDescent="0.3">
      <c r="B25" s="27"/>
      <c r="C25" s="27">
        <v>22</v>
      </c>
      <c r="D25" s="27" t="s">
        <v>2577</v>
      </c>
      <c r="E25" s="107">
        <v>0.94</v>
      </c>
      <c r="F25" s="27"/>
      <c r="G25" s="27">
        <v>1</v>
      </c>
      <c r="H25" s="44">
        <v>1.67</v>
      </c>
      <c r="I25" s="44">
        <f t="shared" si="0"/>
        <v>0.56287425149700598</v>
      </c>
      <c r="K25" s="66" t="s">
        <v>2632</v>
      </c>
      <c r="L25" s="66" t="s">
        <v>2633</v>
      </c>
    </row>
    <row r="26" spans="2:12" x14ac:dyDescent="0.3">
      <c r="B26" s="27"/>
      <c r="C26" s="27">
        <v>23</v>
      </c>
      <c r="D26" s="27" t="s">
        <v>2578</v>
      </c>
      <c r="E26" s="107">
        <f>VLOOKUP(D26,'[1]new tesco'!$B$6:$I$297,8,FALSE)</f>
        <v>0.49</v>
      </c>
      <c r="F26" s="27"/>
      <c r="G26" s="27">
        <v>1</v>
      </c>
      <c r="H26" s="44">
        <v>1</v>
      </c>
      <c r="I26" s="44">
        <f t="shared" si="0"/>
        <v>0.49</v>
      </c>
      <c r="K26" s="66" t="s">
        <v>973</v>
      </c>
      <c r="L26" s="66" t="s">
        <v>2634</v>
      </c>
    </row>
    <row r="27" spans="2:12" x14ac:dyDescent="0.3">
      <c r="B27" s="27"/>
      <c r="C27" s="27">
        <v>24</v>
      </c>
      <c r="D27" s="27" t="s">
        <v>29</v>
      </c>
      <c r="E27" s="107">
        <v>0.04</v>
      </c>
      <c r="F27" s="27"/>
      <c r="G27" s="27">
        <v>1</v>
      </c>
      <c r="H27" s="44">
        <v>1</v>
      </c>
      <c r="I27" s="44">
        <f t="shared" si="0"/>
        <v>0.04</v>
      </c>
      <c r="K27" s="66" t="s">
        <v>2635</v>
      </c>
      <c r="L27" s="66" t="s">
        <v>2636</v>
      </c>
    </row>
    <row r="28" spans="2:12" x14ac:dyDescent="0.3">
      <c r="B28" s="27"/>
      <c r="C28" s="27">
        <v>25</v>
      </c>
      <c r="D28" s="27" t="s">
        <v>30</v>
      </c>
      <c r="E28" s="107">
        <v>0.11</v>
      </c>
      <c r="F28" s="27"/>
      <c r="G28" s="27">
        <v>1</v>
      </c>
      <c r="H28" s="44">
        <v>1</v>
      </c>
      <c r="I28" s="44">
        <f t="shared" si="0"/>
        <v>0.11</v>
      </c>
      <c r="K28" s="66" t="s">
        <v>2637</v>
      </c>
      <c r="L28" s="66" t="s">
        <v>2638</v>
      </c>
    </row>
    <row r="29" spans="2:12" x14ac:dyDescent="0.3">
      <c r="B29" s="27"/>
      <c r="C29" s="27">
        <v>26</v>
      </c>
      <c r="D29" s="27" t="s">
        <v>580</v>
      </c>
      <c r="E29" s="107">
        <v>0.37</v>
      </c>
      <c r="F29" s="27"/>
      <c r="G29" s="27">
        <v>1</v>
      </c>
      <c r="H29" s="44">
        <v>1</v>
      </c>
      <c r="I29" s="44">
        <f t="shared" si="0"/>
        <v>0.37</v>
      </c>
      <c r="K29" s="66" t="s">
        <v>974</v>
      </c>
      <c r="L29" s="66" t="s">
        <v>2639</v>
      </c>
    </row>
    <row r="30" spans="2:12" x14ac:dyDescent="0.3">
      <c r="B30" s="27"/>
      <c r="C30" s="27">
        <v>27</v>
      </c>
      <c r="D30" s="27" t="s">
        <v>31</v>
      </c>
      <c r="E30" s="107">
        <f>VLOOKUP(D30,'[1]new tesco'!$B$6:$I$297,8,FALSE)</f>
        <v>0.95</v>
      </c>
      <c r="F30" s="27"/>
      <c r="G30" s="27">
        <v>1</v>
      </c>
      <c r="H30" s="44">
        <v>1</v>
      </c>
      <c r="I30" s="44">
        <f t="shared" si="0"/>
        <v>0.95</v>
      </c>
      <c r="K30" s="66" t="s">
        <v>2640</v>
      </c>
      <c r="L30" s="66" t="s">
        <v>2641</v>
      </c>
    </row>
    <row r="31" spans="2:12" x14ac:dyDescent="0.3">
      <c r="B31" s="27"/>
      <c r="C31" s="27">
        <v>28</v>
      </c>
      <c r="D31" s="27" t="s">
        <v>32</v>
      </c>
      <c r="E31" s="107">
        <v>0.75</v>
      </c>
      <c r="F31" s="27"/>
      <c r="G31" s="27">
        <v>1</v>
      </c>
      <c r="H31" s="44">
        <v>1</v>
      </c>
      <c r="I31" s="44">
        <f t="shared" si="0"/>
        <v>0.75</v>
      </c>
      <c r="K31" s="66" t="s">
        <v>2642</v>
      </c>
      <c r="L31" s="66" t="s">
        <v>2643</v>
      </c>
    </row>
    <row r="32" spans="2:12" x14ac:dyDescent="0.3">
      <c r="B32" s="27"/>
      <c r="C32" s="27">
        <v>29</v>
      </c>
      <c r="D32" s="27" t="s">
        <v>2579</v>
      </c>
      <c r="E32" s="107">
        <v>0.9</v>
      </c>
      <c r="F32" s="27"/>
      <c r="G32" s="27">
        <v>1</v>
      </c>
      <c r="H32" s="44">
        <v>2</v>
      </c>
      <c r="I32" s="44">
        <f t="shared" si="0"/>
        <v>0.45</v>
      </c>
      <c r="K32" s="66" t="s">
        <v>2644</v>
      </c>
      <c r="L32" s="66" t="s">
        <v>2645</v>
      </c>
    </row>
    <row r="33" spans="2:12" x14ac:dyDescent="0.3">
      <c r="B33" s="27"/>
      <c r="C33" s="27">
        <v>30</v>
      </c>
      <c r="D33" s="27" t="s">
        <v>35</v>
      </c>
      <c r="E33" s="107">
        <v>0.66</v>
      </c>
      <c r="F33" s="27"/>
      <c r="G33" s="27">
        <v>1</v>
      </c>
      <c r="H33" s="44">
        <v>2.94</v>
      </c>
      <c r="I33" s="44">
        <f t="shared" si="0"/>
        <v>0.22448979591836737</v>
      </c>
      <c r="K33" s="66" t="s">
        <v>2646</v>
      </c>
      <c r="L33" s="66" t="s">
        <v>2647</v>
      </c>
    </row>
    <row r="34" spans="2:12" x14ac:dyDescent="0.3">
      <c r="B34" s="27"/>
      <c r="C34" s="27">
        <v>31</v>
      </c>
      <c r="D34" s="27" t="s">
        <v>36</v>
      </c>
      <c r="E34" s="107">
        <v>0.32</v>
      </c>
      <c r="F34" s="27">
        <v>3</v>
      </c>
      <c r="G34" s="27">
        <v>1</v>
      </c>
      <c r="H34" s="44">
        <v>3</v>
      </c>
      <c r="I34" s="44">
        <f t="shared" si="0"/>
        <v>0.10666666666666667</v>
      </c>
      <c r="K34" s="66" t="s">
        <v>2648</v>
      </c>
      <c r="L34" s="66" t="s">
        <v>2649</v>
      </c>
    </row>
    <row r="35" spans="2:12" x14ac:dyDescent="0.3">
      <c r="B35" s="27"/>
      <c r="C35" s="27">
        <v>32</v>
      </c>
      <c r="D35" s="27" t="s">
        <v>36</v>
      </c>
      <c r="E35" s="107">
        <v>0.26</v>
      </c>
      <c r="F35" s="27">
        <v>1</v>
      </c>
      <c r="G35" s="27">
        <v>1</v>
      </c>
      <c r="H35" s="44">
        <v>1</v>
      </c>
      <c r="I35" s="44">
        <f t="shared" si="0"/>
        <v>0.26</v>
      </c>
      <c r="K35" s="66" t="s">
        <v>2648</v>
      </c>
      <c r="L35" s="66" t="s">
        <v>2650</v>
      </c>
    </row>
    <row r="36" spans="2:12" x14ac:dyDescent="0.3">
      <c r="B36" s="27"/>
      <c r="C36" s="27">
        <v>33</v>
      </c>
      <c r="D36" s="27" t="s">
        <v>37</v>
      </c>
      <c r="E36" s="107">
        <v>0.42</v>
      </c>
      <c r="F36" s="27"/>
      <c r="G36" s="27">
        <v>1</v>
      </c>
      <c r="H36" s="44">
        <v>1</v>
      </c>
      <c r="I36" s="44">
        <f t="shared" si="0"/>
        <v>0.42</v>
      </c>
      <c r="K36" s="66" t="s">
        <v>1638</v>
      </c>
      <c r="L36" s="66" t="s">
        <v>2651</v>
      </c>
    </row>
    <row r="37" spans="2:12" x14ac:dyDescent="0.3">
      <c r="B37" s="27"/>
      <c r="C37" s="27">
        <v>34</v>
      </c>
      <c r="D37" s="27" t="s">
        <v>42</v>
      </c>
      <c r="E37" s="107">
        <v>0.43</v>
      </c>
      <c r="F37" s="27"/>
      <c r="G37" s="27">
        <v>1</v>
      </c>
      <c r="H37" s="44">
        <v>1</v>
      </c>
      <c r="I37" s="44">
        <f t="shared" si="0"/>
        <v>0.43</v>
      </c>
      <c r="K37" s="66" t="s">
        <v>2652</v>
      </c>
      <c r="L37" s="66" t="s">
        <v>2653</v>
      </c>
    </row>
    <row r="38" spans="2:12" x14ac:dyDescent="0.3">
      <c r="B38" s="27"/>
      <c r="C38" s="27">
        <v>35</v>
      </c>
      <c r="D38" s="27" t="s">
        <v>2580</v>
      </c>
      <c r="E38" s="107">
        <v>1.49</v>
      </c>
      <c r="F38" s="27"/>
      <c r="G38" s="27">
        <v>1</v>
      </c>
      <c r="H38" s="44">
        <v>16.670000000000002</v>
      </c>
      <c r="I38" s="44">
        <f t="shared" si="0"/>
        <v>8.9382123575284939E-2</v>
      </c>
      <c r="K38" s="66" t="s">
        <v>2654</v>
      </c>
      <c r="L38" s="66" t="s">
        <v>2655</v>
      </c>
    </row>
    <row r="39" spans="2:12" x14ac:dyDescent="0.3">
      <c r="B39" s="27"/>
      <c r="C39" s="27">
        <v>36</v>
      </c>
      <c r="D39" s="27" t="s">
        <v>40</v>
      </c>
      <c r="E39" s="107">
        <v>1.58</v>
      </c>
      <c r="F39" s="27"/>
      <c r="G39" s="27">
        <v>1</v>
      </c>
      <c r="H39" s="44">
        <v>6.25</v>
      </c>
      <c r="I39" s="44">
        <f t="shared" si="0"/>
        <v>0.25280000000000002</v>
      </c>
      <c r="K39" s="66" t="s">
        <v>2656</v>
      </c>
      <c r="L39" s="66" t="s">
        <v>2657</v>
      </c>
    </row>
    <row r="40" spans="2:12" x14ac:dyDescent="0.3">
      <c r="B40" s="27"/>
      <c r="C40" s="27">
        <v>37</v>
      </c>
      <c r="D40" s="27" t="s">
        <v>289</v>
      </c>
      <c r="E40" s="107">
        <f>VLOOKUP(D40,'[1]new tesco'!$B$6:$I$297,8,FALSE)</f>
        <v>1.26</v>
      </c>
      <c r="F40" s="27"/>
      <c r="G40" s="27">
        <v>1</v>
      </c>
      <c r="H40" s="44">
        <v>15</v>
      </c>
      <c r="I40" s="44">
        <f t="shared" si="0"/>
        <v>8.4000000000000005E-2</v>
      </c>
      <c r="K40" s="66" t="s">
        <v>2658</v>
      </c>
      <c r="L40" s="66" t="s">
        <v>2659</v>
      </c>
    </row>
    <row r="41" spans="2:12" x14ac:dyDescent="0.3">
      <c r="B41" s="27"/>
      <c r="C41" s="27">
        <v>38</v>
      </c>
      <c r="D41" s="27" t="s">
        <v>228</v>
      </c>
      <c r="E41" s="107">
        <v>1.05</v>
      </c>
      <c r="F41" s="27"/>
      <c r="G41" s="27">
        <v>1</v>
      </c>
      <c r="H41" s="44">
        <v>1</v>
      </c>
      <c r="I41" s="44">
        <f t="shared" si="0"/>
        <v>1.05</v>
      </c>
      <c r="K41" s="66" t="s">
        <v>2154</v>
      </c>
      <c r="L41" s="66" t="s">
        <v>2660</v>
      </c>
    </row>
    <row r="42" spans="2:12" x14ac:dyDescent="0.3">
      <c r="B42" s="27"/>
      <c r="C42" s="27">
        <v>39</v>
      </c>
      <c r="D42" s="27" t="s">
        <v>34</v>
      </c>
      <c r="E42" s="107">
        <v>0.45</v>
      </c>
      <c r="F42" s="27"/>
      <c r="G42" s="27">
        <v>1</v>
      </c>
      <c r="H42" s="44">
        <v>1</v>
      </c>
      <c r="I42" s="44">
        <f t="shared" si="0"/>
        <v>0.45</v>
      </c>
      <c r="K42" s="66" t="s">
        <v>2661</v>
      </c>
      <c r="L42" s="66" t="s">
        <v>2662</v>
      </c>
    </row>
    <row r="43" spans="2:12" x14ac:dyDescent="0.3">
      <c r="B43" s="27"/>
      <c r="C43" s="27">
        <v>40</v>
      </c>
      <c r="D43" s="27" t="s">
        <v>368</v>
      </c>
      <c r="E43" s="107">
        <f>VLOOKUP(D43,'[1]new tesco'!$B$6:$I$297,8,FALSE)</f>
        <v>2.73</v>
      </c>
      <c r="F43" s="27"/>
      <c r="G43" s="27">
        <v>2</v>
      </c>
      <c r="H43" s="44">
        <v>1</v>
      </c>
      <c r="I43" s="44">
        <f t="shared" si="0"/>
        <v>5.46</v>
      </c>
      <c r="L43" s="66" t="s">
        <v>2663</v>
      </c>
    </row>
    <row r="44" spans="2:12" x14ac:dyDescent="0.3">
      <c r="B44" s="27"/>
      <c r="C44" s="27">
        <v>41</v>
      </c>
      <c r="D44" s="27" t="s">
        <v>43</v>
      </c>
      <c r="E44" s="107">
        <f>VLOOKUP(D44,'[1]new tesco'!$B$6:$I$297,8,FALSE)</f>
        <v>0.13</v>
      </c>
      <c r="F44" s="27"/>
      <c r="G44" s="27">
        <v>7</v>
      </c>
      <c r="H44" s="44">
        <v>1</v>
      </c>
      <c r="I44" s="44">
        <f t="shared" si="0"/>
        <v>0.91</v>
      </c>
      <c r="K44" s="66" t="s">
        <v>2664</v>
      </c>
      <c r="L44" s="66" t="s">
        <v>2665</v>
      </c>
    </row>
    <row r="45" spans="2:12" x14ac:dyDescent="0.3">
      <c r="B45" s="27"/>
      <c r="C45" s="27">
        <v>42</v>
      </c>
      <c r="D45" s="27" t="s">
        <v>44</v>
      </c>
      <c r="E45" s="107">
        <v>1.68</v>
      </c>
      <c r="F45" s="27">
        <v>5</v>
      </c>
      <c r="G45" s="27">
        <v>1</v>
      </c>
      <c r="H45" s="44">
        <v>1</v>
      </c>
      <c r="I45" s="44">
        <f t="shared" si="0"/>
        <v>1.68</v>
      </c>
      <c r="K45" s="66" t="s">
        <v>2666</v>
      </c>
      <c r="L45" s="66" t="s">
        <v>2667</v>
      </c>
    </row>
    <row r="46" spans="2:12" x14ac:dyDescent="0.3">
      <c r="B46" s="27"/>
      <c r="C46" s="27">
        <v>43</v>
      </c>
      <c r="D46" s="27" t="s">
        <v>45</v>
      </c>
      <c r="E46" s="107">
        <v>2.1</v>
      </c>
      <c r="F46" s="27">
        <v>1</v>
      </c>
      <c r="G46" s="27">
        <v>2</v>
      </c>
      <c r="H46" s="44">
        <v>1</v>
      </c>
      <c r="I46" s="44">
        <f t="shared" si="0"/>
        <v>4.2</v>
      </c>
      <c r="K46" s="66" t="s">
        <v>2668</v>
      </c>
      <c r="L46" s="66" t="s">
        <v>2669</v>
      </c>
    </row>
    <row r="47" spans="2:12" x14ac:dyDescent="0.3">
      <c r="B47" s="27"/>
      <c r="C47" s="27">
        <v>44</v>
      </c>
      <c r="D47" s="27" t="s">
        <v>366</v>
      </c>
      <c r="E47" s="107">
        <v>0.79</v>
      </c>
      <c r="F47" s="27">
        <v>1</v>
      </c>
      <c r="G47" s="27">
        <v>3</v>
      </c>
      <c r="H47" s="44">
        <v>1</v>
      </c>
      <c r="I47" s="44">
        <f t="shared" si="0"/>
        <v>2.37</v>
      </c>
      <c r="K47" s="66" t="s">
        <v>2670</v>
      </c>
      <c r="L47" s="66" t="s">
        <v>2671</v>
      </c>
    </row>
    <row r="48" spans="2:12" x14ac:dyDescent="0.3">
      <c r="B48" s="27"/>
      <c r="C48" s="27">
        <v>45</v>
      </c>
      <c r="D48" s="27" t="s">
        <v>367</v>
      </c>
      <c r="E48" s="107">
        <v>0.53</v>
      </c>
      <c r="F48" s="27">
        <v>1</v>
      </c>
      <c r="G48" s="27">
        <v>1</v>
      </c>
      <c r="H48" s="44">
        <v>1</v>
      </c>
      <c r="I48" s="44">
        <f t="shared" si="0"/>
        <v>0.53</v>
      </c>
      <c r="K48" s="66" t="s">
        <v>2672</v>
      </c>
      <c r="L48" s="66" t="s">
        <v>2673</v>
      </c>
    </row>
    <row r="49" spans="2:12" x14ac:dyDescent="0.3">
      <c r="B49" s="27"/>
      <c r="C49" s="27">
        <v>46</v>
      </c>
      <c r="D49" s="27" t="s">
        <v>290</v>
      </c>
      <c r="E49" s="107">
        <f>VLOOKUP(D49,'[1]new tesco'!$B$6:$I$297,8,FALSE)</f>
        <v>2</v>
      </c>
      <c r="F49" s="27"/>
      <c r="G49" s="27">
        <v>1</v>
      </c>
      <c r="H49" s="44">
        <v>1</v>
      </c>
      <c r="I49" s="44">
        <f t="shared" si="0"/>
        <v>2</v>
      </c>
      <c r="K49" s="66" t="s">
        <v>2674</v>
      </c>
      <c r="L49" s="66" t="s">
        <v>2675</v>
      </c>
    </row>
    <row r="50" spans="2:12" x14ac:dyDescent="0.3">
      <c r="B50" s="27"/>
      <c r="C50" s="27">
        <v>47</v>
      </c>
      <c r="D50" s="27" t="s">
        <v>291</v>
      </c>
      <c r="E50" s="107">
        <f>VLOOKUP(D50,'[1]new tesco'!$B$6:$I$297,8,FALSE)</f>
        <v>2.1</v>
      </c>
      <c r="F50" s="27">
        <v>6</v>
      </c>
      <c r="G50" s="27">
        <v>1</v>
      </c>
      <c r="H50" s="44">
        <v>2</v>
      </c>
      <c r="I50" s="44">
        <f t="shared" si="0"/>
        <v>1.05</v>
      </c>
      <c r="K50" s="66" t="s">
        <v>2676</v>
      </c>
      <c r="L50" s="66" t="s">
        <v>2677</v>
      </c>
    </row>
    <row r="51" spans="2:12" x14ac:dyDescent="0.3">
      <c r="B51" s="27"/>
      <c r="C51" s="27">
        <v>48</v>
      </c>
      <c r="D51" s="27" t="s">
        <v>47</v>
      </c>
      <c r="E51" s="107">
        <f>VLOOKUP(D51,'[1]new tesco'!$B$6:$I$297,8,FALSE)</f>
        <v>1.89</v>
      </c>
      <c r="F51" s="27"/>
      <c r="G51" s="27">
        <v>1</v>
      </c>
      <c r="H51" s="44">
        <v>12.5</v>
      </c>
      <c r="I51" s="44">
        <f t="shared" si="0"/>
        <v>0.1512</v>
      </c>
      <c r="K51" s="66" t="s">
        <v>969</v>
      </c>
      <c r="L51" s="66" t="s">
        <v>2678</v>
      </c>
    </row>
    <row r="52" spans="2:12" x14ac:dyDescent="0.3">
      <c r="B52" s="27"/>
      <c r="C52" s="27">
        <v>49</v>
      </c>
      <c r="D52" s="27" t="s">
        <v>2581</v>
      </c>
      <c r="E52" s="107">
        <v>2</v>
      </c>
      <c r="F52" s="27"/>
      <c r="G52" s="27">
        <v>1</v>
      </c>
      <c r="H52" s="44">
        <v>5</v>
      </c>
      <c r="I52" s="44">
        <f t="shared" si="0"/>
        <v>0.4</v>
      </c>
      <c r="K52" s="66" t="s">
        <v>2644</v>
      </c>
      <c r="L52" s="66" t="s">
        <v>2679</v>
      </c>
    </row>
    <row r="53" spans="2:12" x14ac:dyDescent="0.3">
      <c r="B53" s="27"/>
      <c r="C53" s="27">
        <v>50</v>
      </c>
      <c r="D53" s="27" t="s">
        <v>48</v>
      </c>
      <c r="E53" s="107">
        <v>3.46</v>
      </c>
      <c r="F53" s="27"/>
      <c r="G53" s="27">
        <v>1</v>
      </c>
      <c r="H53" s="44">
        <v>1</v>
      </c>
      <c r="I53" s="44">
        <f t="shared" si="0"/>
        <v>3.46</v>
      </c>
      <c r="K53" s="66" t="s">
        <v>2190</v>
      </c>
      <c r="L53" s="66" t="s">
        <v>2680</v>
      </c>
    </row>
    <row r="54" spans="2:12" x14ac:dyDescent="0.3">
      <c r="B54" s="27"/>
      <c r="C54" s="27">
        <v>51</v>
      </c>
      <c r="D54" s="27" t="s">
        <v>386</v>
      </c>
      <c r="E54" s="107">
        <f>VLOOKUP(D54,'[1]new tesco'!$B$6:$I$297,8,FALSE)</f>
        <v>2.69</v>
      </c>
      <c r="F54" s="27"/>
      <c r="G54" s="27">
        <v>1</v>
      </c>
      <c r="H54" s="44">
        <v>12.5</v>
      </c>
      <c r="I54" s="44">
        <f t="shared" si="0"/>
        <v>0.2152</v>
      </c>
      <c r="K54" s="66" t="s">
        <v>1059</v>
      </c>
      <c r="L54" s="66" t="s">
        <v>2681</v>
      </c>
    </row>
    <row r="55" spans="2:12" x14ac:dyDescent="0.3">
      <c r="B55" s="27"/>
      <c r="C55" s="27">
        <v>52</v>
      </c>
      <c r="D55" s="27" t="s">
        <v>49</v>
      </c>
      <c r="E55" s="107">
        <f>VLOOKUP(D55,'[1]new tesco'!$B$6:$I$297,8,FALSE)</f>
        <v>0.79</v>
      </c>
      <c r="F55" s="27"/>
      <c r="G55" s="27">
        <v>1</v>
      </c>
      <c r="H55" s="44">
        <v>6</v>
      </c>
      <c r="I55" s="44">
        <f t="shared" si="0"/>
        <v>0.13166666666666668</v>
      </c>
      <c r="K55" s="66" t="s">
        <v>1041</v>
      </c>
      <c r="L55" s="66" t="s">
        <v>2682</v>
      </c>
    </row>
    <row r="56" spans="2:12" x14ac:dyDescent="0.3">
      <c r="B56" s="27"/>
      <c r="C56" s="27">
        <v>53</v>
      </c>
      <c r="D56" s="27" t="s">
        <v>50</v>
      </c>
      <c r="E56" s="107">
        <v>1.1599999999999999</v>
      </c>
      <c r="F56" s="27">
        <v>18</v>
      </c>
      <c r="G56" s="27">
        <v>1</v>
      </c>
      <c r="H56" s="44">
        <v>1.8</v>
      </c>
      <c r="I56" s="44">
        <f t="shared" si="0"/>
        <v>0.64444444444444438</v>
      </c>
      <c r="K56" s="66" t="s">
        <v>2683</v>
      </c>
      <c r="L56" s="66" t="s">
        <v>2684</v>
      </c>
    </row>
    <row r="57" spans="2:12" x14ac:dyDescent="0.3">
      <c r="B57" s="27"/>
      <c r="C57" s="27">
        <v>54</v>
      </c>
      <c r="D57" s="27" t="s">
        <v>2582</v>
      </c>
      <c r="E57" s="107">
        <f>VLOOKUP(D57,'[1]new tesco'!$B$6:$I$297,8,FALSE)</f>
        <v>0.85</v>
      </c>
      <c r="F57" s="27">
        <v>18</v>
      </c>
      <c r="G57" s="27">
        <v>1</v>
      </c>
      <c r="H57" s="44">
        <v>2.25</v>
      </c>
      <c r="I57" s="44">
        <f t="shared" si="0"/>
        <v>0.37777777777777777</v>
      </c>
      <c r="K57" s="66" t="s">
        <v>2685</v>
      </c>
      <c r="L57" s="66" t="s">
        <v>2686</v>
      </c>
    </row>
    <row r="58" spans="2:12" x14ac:dyDescent="0.3">
      <c r="B58" s="27"/>
      <c r="C58" s="27">
        <v>55</v>
      </c>
      <c r="D58" s="27" t="s">
        <v>53</v>
      </c>
      <c r="E58" s="107">
        <f>VLOOKUP(D58,'[1]new tesco'!$B$6:$I$297,8,FALSE)</f>
        <v>2.1</v>
      </c>
      <c r="F58" s="27"/>
      <c r="G58" s="27">
        <v>1</v>
      </c>
      <c r="H58" s="44">
        <v>9</v>
      </c>
      <c r="I58" s="44">
        <f t="shared" si="0"/>
        <v>0.23333333333333334</v>
      </c>
      <c r="K58" s="66" t="s">
        <v>978</v>
      </c>
      <c r="L58" s="66" t="s">
        <v>2687</v>
      </c>
    </row>
    <row r="59" spans="2:12" x14ac:dyDescent="0.3">
      <c r="B59" s="27"/>
      <c r="C59" s="27">
        <v>56</v>
      </c>
      <c r="D59" s="27" t="s">
        <v>54</v>
      </c>
      <c r="E59" s="107">
        <v>1.1599999999999999</v>
      </c>
      <c r="F59" s="27"/>
      <c r="G59" s="27">
        <v>1</v>
      </c>
      <c r="H59" s="44">
        <v>78.209999999999994</v>
      </c>
      <c r="I59" s="44">
        <f t="shared" si="0"/>
        <v>1.4831862933128756E-2</v>
      </c>
      <c r="K59" s="66" t="s">
        <v>1706</v>
      </c>
      <c r="L59" s="66" t="s">
        <v>2688</v>
      </c>
    </row>
    <row r="60" spans="2:12" x14ac:dyDescent="0.3">
      <c r="B60" s="27"/>
      <c r="C60" s="27">
        <v>57</v>
      </c>
      <c r="D60" s="27" t="s">
        <v>2583</v>
      </c>
      <c r="E60" s="107">
        <v>2.94</v>
      </c>
      <c r="F60" s="27">
        <v>24</v>
      </c>
      <c r="G60" s="27">
        <v>1</v>
      </c>
      <c r="H60" s="44">
        <v>4</v>
      </c>
      <c r="I60" s="44">
        <f t="shared" si="0"/>
        <v>0.73499999999999999</v>
      </c>
      <c r="K60" s="66" t="s">
        <v>2689</v>
      </c>
      <c r="L60" s="66" t="s">
        <v>2690</v>
      </c>
    </row>
    <row r="61" spans="2:12" x14ac:dyDescent="0.3">
      <c r="B61" s="27"/>
      <c r="C61" s="27">
        <v>58</v>
      </c>
      <c r="D61" s="27" t="s">
        <v>2584</v>
      </c>
      <c r="E61" s="107">
        <f>VLOOKUP(D61,'[1]new tesco'!$B$6:$I$297,8,FALSE)</f>
        <v>2.73</v>
      </c>
      <c r="F61" s="27"/>
      <c r="G61" s="27">
        <v>1</v>
      </c>
      <c r="H61" s="44">
        <v>9.3800000000000008</v>
      </c>
      <c r="I61" s="44">
        <f t="shared" si="0"/>
        <v>0.29104477611940294</v>
      </c>
      <c r="K61" s="66" t="s">
        <v>969</v>
      </c>
      <c r="L61" s="66" t="s">
        <v>2691</v>
      </c>
    </row>
    <row r="62" spans="2:12" x14ac:dyDescent="0.3">
      <c r="B62" s="27"/>
      <c r="C62" s="27">
        <v>59</v>
      </c>
      <c r="D62" s="27" t="s">
        <v>234</v>
      </c>
      <c r="E62" s="107">
        <f>VLOOKUP(D62,'[1]new tesco'!$B$6:$I$297,8,FALSE)</f>
        <v>1.46</v>
      </c>
      <c r="F62" s="27"/>
      <c r="G62" s="27">
        <v>1</v>
      </c>
      <c r="H62" s="44">
        <v>1</v>
      </c>
      <c r="I62" s="44">
        <f t="shared" si="0"/>
        <v>1.46</v>
      </c>
      <c r="K62" s="66" t="s">
        <v>2692</v>
      </c>
      <c r="L62" s="66" t="s">
        <v>2693</v>
      </c>
    </row>
    <row r="63" spans="2:12" x14ac:dyDescent="0.3">
      <c r="B63" s="27"/>
      <c r="C63" s="27">
        <v>60</v>
      </c>
      <c r="D63" s="27" t="s">
        <v>2585</v>
      </c>
      <c r="E63" s="107">
        <v>1.05</v>
      </c>
      <c r="F63" s="27"/>
      <c r="G63" s="27">
        <v>6</v>
      </c>
      <c r="H63" s="44">
        <v>1</v>
      </c>
      <c r="I63" s="44">
        <f t="shared" si="0"/>
        <v>6.3000000000000007</v>
      </c>
      <c r="K63" s="66" t="s">
        <v>2694</v>
      </c>
      <c r="L63" s="66" t="s">
        <v>2695</v>
      </c>
    </row>
    <row r="64" spans="2:12" x14ac:dyDescent="0.3">
      <c r="B64" s="27"/>
      <c r="C64" s="27">
        <v>61</v>
      </c>
      <c r="D64" s="27" t="s">
        <v>873</v>
      </c>
      <c r="E64" s="107">
        <v>0.57999999999999996</v>
      </c>
      <c r="F64" s="27"/>
      <c r="G64" s="27">
        <v>1</v>
      </c>
      <c r="H64" s="44">
        <v>6.67</v>
      </c>
      <c r="I64" s="44">
        <f t="shared" si="0"/>
        <v>8.6956521739130432E-2</v>
      </c>
      <c r="K64" s="66" t="s">
        <v>1692</v>
      </c>
      <c r="L64" s="66" t="s">
        <v>2696</v>
      </c>
    </row>
    <row r="65" spans="2:12" x14ac:dyDescent="0.3">
      <c r="B65" s="27"/>
      <c r="C65" s="27">
        <v>62</v>
      </c>
      <c r="D65" s="27" t="s">
        <v>2586</v>
      </c>
      <c r="E65" s="107">
        <v>0.57999999999999996</v>
      </c>
      <c r="F65" s="27"/>
      <c r="G65" s="27">
        <v>1</v>
      </c>
      <c r="H65" s="44">
        <v>6.57</v>
      </c>
      <c r="I65" s="44">
        <f t="shared" si="0"/>
        <v>8.8280060882800604E-2</v>
      </c>
      <c r="K65" s="66" t="s">
        <v>2697</v>
      </c>
      <c r="L65" s="66" t="s">
        <v>2698</v>
      </c>
    </row>
    <row r="66" spans="2:12" x14ac:dyDescent="0.3">
      <c r="B66" s="27"/>
      <c r="C66" s="27">
        <v>63</v>
      </c>
      <c r="D66" s="27" t="s">
        <v>58</v>
      </c>
      <c r="E66" s="107">
        <f>VLOOKUP(D66,'[1]new tesco'!$B$6:$I$297,8,FALSE)</f>
        <v>1.26</v>
      </c>
      <c r="F66" s="27"/>
      <c r="G66" s="27">
        <v>1</v>
      </c>
      <c r="H66" s="44">
        <v>13.33</v>
      </c>
      <c r="I66" s="44">
        <f t="shared" si="0"/>
        <v>9.4523630907726933E-2</v>
      </c>
      <c r="K66" s="66" t="s">
        <v>1692</v>
      </c>
      <c r="L66" s="66" t="s">
        <v>1693</v>
      </c>
    </row>
    <row r="67" spans="2:12" x14ac:dyDescent="0.3">
      <c r="B67" s="27"/>
      <c r="C67" s="27">
        <v>64</v>
      </c>
      <c r="D67" s="27" t="s">
        <v>233</v>
      </c>
      <c r="E67" s="107">
        <v>0.47</v>
      </c>
      <c r="F67" s="27">
        <v>22</v>
      </c>
      <c r="G67" s="27">
        <v>1</v>
      </c>
      <c r="H67" s="44">
        <v>4.54</v>
      </c>
      <c r="I67" s="44">
        <f t="shared" si="0"/>
        <v>0.10352422907488987</v>
      </c>
      <c r="K67" s="66" t="s">
        <v>2699</v>
      </c>
      <c r="L67" s="66" t="s">
        <v>2700</v>
      </c>
    </row>
    <row r="68" spans="2:12" x14ac:dyDescent="0.3">
      <c r="B68" s="27"/>
      <c r="C68" s="27">
        <v>65</v>
      </c>
      <c r="D68" s="27" t="s">
        <v>233</v>
      </c>
      <c r="E68" s="107">
        <v>0.32</v>
      </c>
      <c r="F68" s="27">
        <v>31</v>
      </c>
      <c r="G68" s="27">
        <v>1</v>
      </c>
      <c r="H68" s="44">
        <v>3.44</v>
      </c>
      <c r="I68" s="44">
        <f t="shared" si="0"/>
        <v>9.3023255813953487E-2</v>
      </c>
      <c r="K68" s="66" t="s">
        <v>2701</v>
      </c>
      <c r="L68" s="66" t="s">
        <v>2702</v>
      </c>
    </row>
    <row r="69" spans="2:12" x14ac:dyDescent="0.3">
      <c r="B69" s="27"/>
      <c r="C69" s="27">
        <v>66</v>
      </c>
      <c r="D69" s="27" t="s">
        <v>233</v>
      </c>
      <c r="E69" s="107">
        <v>1.1000000000000001</v>
      </c>
      <c r="F69" s="27">
        <v>10</v>
      </c>
      <c r="G69" s="27">
        <v>1</v>
      </c>
      <c r="H69" s="44">
        <v>5</v>
      </c>
      <c r="I69" s="44">
        <f t="shared" ref="I69:I132" si="1">(E69*G69)/H69</f>
        <v>0.22000000000000003</v>
      </c>
      <c r="K69" s="66" t="s">
        <v>2703</v>
      </c>
      <c r="L69" s="66" t="s">
        <v>2704</v>
      </c>
    </row>
    <row r="70" spans="2:12" x14ac:dyDescent="0.3">
      <c r="B70" s="27"/>
      <c r="C70" s="27">
        <v>67</v>
      </c>
      <c r="D70" s="27" t="s">
        <v>293</v>
      </c>
      <c r="E70" s="107">
        <v>1.05</v>
      </c>
      <c r="F70" s="27"/>
      <c r="G70" s="27">
        <v>1</v>
      </c>
      <c r="H70" s="44">
        <v>4</v>
      </c>
      <c r="I70" s="44">
        <f t="shared" si="1"/>
        <v>0.26250000000000001</v>
      </c>
      <c r="K70" s="66" t="s">
        <v>2705</v>
      </c>
      <c r="L70" s="66" t="s">
        <v>2706</v>
      </c>
    </row>
    <row r="71" spans="2:12" x14ac:dyDescent="0.3">
      <c r="B71" s="27"/>
      <c r="C71" s="27">
        <v>68</v>
      </c>
      <c r="D71" s="27" t="s">
        <v>2587</v>
      </c>
      <c r="E71" s="107">
        <v>0.95</v>
      </c>
      <c r="F71" s="27">
        <v>6</v>
      </c>
      <c r="G71" s="27">
        <v>1</v>
      </c>
      <c r="H71" s="44">
        <v>6</v>
      </c>
      <c r="I71" s="44">
        <f t="shared" si="1"/>
        <v>0.15833333333333333</v>
      </c>
      <c r="K71" s="66" t="s">
        <v>2707</v>
      </c>
      <c r="L71" s="66" t="s">
        <v>2708</v>
      </c>
    </row>
    <row r="72" spans="2:12" x14ac:dyDescent="0.3">
      <c r="B72" s="27"/>
      <c r="C72" s="27">
        <v>69</v>
      </c>
      <c r="D72" s="27" t="s">
        <v>2588</v>
      </c>
      <c r="E72" s="107">
        <f>VLOOKUP(D72,'[1]new tesco'!$B$6:$I$297,8,FALSE)</f>
        <v>1.42</v>
      </c>
      <c r="F72" s="27">
        <v>15</v>
      </c>
      <c r="G72" s="27">
        <v>1</v>
      </c>
      <c r="H72" s="44">
        <v>15</v>
      </c>
      <c r="I72" s="44">
        <f t="shared" si="1"/>
        <v>9.4666666666666663E-2</v>
      </c>
      <c r="K72" s="66" t="s">
        <v>2709</v>
      </c>
      <c r="L72" s="66" t="s">
        <v>2710</v>
      </c>
    </row>
    <row r="73" spans="2:12" x14ac:dyDescent="0.3">
      <c r="B73" s="27"/>
      <c r="C73" s="27">
        <v>70</v>
      </c>
      <c r="D73" s="27" t="s">
        <v>41</v>
      </c>
      <c r="E73" s="107">
        <f>VLOOKUP(D73,'[1]new tesco'!$B$6:$I$297,8,FALSE)</f>
        <v>1.58</v>
      </c>
      <c r="F73" s="27">
        <v>6</v>
      </c>
      <c r="G73" s="27">
        <v>1</v>
      </c>
      <c r="H73" s="44">
        <v>6</v>
      </c>
      <c r="I73" s="44">
        <f t="shared" si="1"/>
        <v>0.26333333333333336</v>
      </c>
      <c r="K73" s="66" t="s">
        <v>2711</v>
      </c>
      <c r="L73" s="66" t="s">
        <v>2712</v>
      </c>
    </row>
    <row r="74" spans="2:12" x14ac:dyDescent="0.3">
      <c r="B74" s="27"/>
      <c r="C74" s="27">
        <v>71</v>
      </c>
      <c r="D74" s="27" t="s">
        <v>2589</v>
      </c>
      <c r="E74" s="107">
        <v>0.74</v>
      </c>
      <c r="F74" s="27"/>
      <c r="G74" s="27">
        <v>1</v>
      </c>
      <c r="H74" s="44">
        <v>1</v>
      </c>
      <c r="I74" s="44">
        <f t="shared" si="1"/>
        <v>0.74</v>
      </c>
      <c r="K74" s="66" t="s">
        <v>1041</v>
      </c>
      <c r="L74" s="66" t="s">
        <v>2713</v>
      </c>
    </row>
    <row r="75" spans="2:12" x14ac:dyDescent="0.3">
      <c r="B75" s="27"/>
      <c r="C75" s="27">
        <v>72</v>
      </c>
      <c r="D75" s="27" t="s">
        <v>295</v>
      </c>
      <c r="E75" s="107">
        <v>1.89</v>
      </c>
      <c r="F75" s="27">
        <v>4</v>
      </c>
      <c r="G75" s="27">
        <v>1</v>
      </c>
      <c r="H75" s="44">
        <v>4</v>
      </c>
      <c r="I75" s="44">
        <f t="shared" si="1"/>
        <v>0.47249999999999998</v>
      </c>
      <c r="K75" s="66" t="s">
        <v>2714</v>
      </c>
      <c r="L75" s="66" t="s">
        <v>2715</v>
      </c>
    </row>
    <row r="76" spans="2:12" x14ac:dyDescent="0.3">
      <c r="B76" s="27"/>
      <c r="C76" s="27">
        <v>73</v>
      </c>
      <c r="D76" s="27" t="s">
        <v>60</v>
      </c>
      <c r="E76" s="107">
        <f>VLOOKUP(D76,'[1]new tesco'!$B$6:$I$297,8,FALSE)</f>
        <v>1.1000000000000001</v>
      </c>
      <c r="F76" s="27">
        <v>80</v>
      </c>
      <c r="G76" s="27">
        <v>1</v>
      </c>
      <c r="H76" s="44">
        <v>2.67</v>
      </c>
      <c r="I76" s="44">
        <f t="shared" si="1"/>
        <v>0.41198501872659182</v>
      </c>
      <c r="K76" s="66" t="s">
        <v>2716</v>
      </c>
      <c r="L76" s="66" t="s">
        <v>1087</v>
      </c>
    </row>
    <row r="77" spans="2:12" x14ac:dyDescent="0.3">
      <c r="B77" s="27"/>
      <c r="C77" s="27">
        <v>74</v>
      </c>
      <c r="D77" s="27" t="s">
        <v>61</v>
      </c>
      <c r="E77" s="107">
        <f>VLOOKUP(D77,'[1]new tesco'!$B$6:$I$297,8,FALSE)</f>
        <v>2.1</v>
      </c>
      <c r="F77" s="27"/>
      <c r="G77" s="27">
        <v>1</v>
      </c>
      <c r="H77" s="44">
        <v>2.67</v>
      </c>
      <c r="I77" s="44">
        <f t="shared" si="1"/>
        <v>0.7865168539325843</v>
      </c>
      <c r="K77" s="66" t="s">
        <v>2717</v>
      </c>
      <c r="L77" s="66" t="s">
        <v>2718</v>
      </c>
    </row>
    <row r="78" spans="2:12" x14ac:dyDescent="0.3">
      <c r="B78" s="27"/>
      <c r="C78" s="27">
        <v>75</v>
      </c>
      <c r="D78" s="27" t="s">
        <v>265</v>
      </c>
      <c r="E78" s="107">
        <v>1.6</v>
      </c>
      <c r="F78" s="27"/>
      <c r="G78" s="27">
        <v>1</v>
      </c>
      <c r="H78" s="44">
        <v>4.3499999999999996</v>
      </c>
      <c r="I78" s="44">
        <f t="shared" si="1"/>
        <v>0.36781609195402304</v>
      </c>
      <c r="K78" s="66" t="s">
        <v>1058</v>
      </c>
      <c r="L78" s="66" t="s">
        <v>2719</v>
      </c>
    </row>
    <row r="79" spans="2:12" x14ac:dyDescent="0.3">
      <c r="B79" s="27"/>
      <c r="C79" s="27">
        <v>76</v>
      </c>
      <c r="D79" s="27" t="s">
        <v>62</v>
      </c>
      <c r="E79" s="107">
        <v>1.05</v>
      </c>
      <c r="F79" s="27"/>
      <c r="G79" s="27">
        <v>1</v>
      </c>
      <c r="H79" s="44">
        <v>4</v>
      </c>
      <c r="I79" s="44">
        <f t="shared" si="1"/>
        <v>0.26250000000000001</v>
      </c>
      <c r="K79" s="66" t="s">
        <v>2720</v>
      </c>
      <c r="L79" s="66" t="s">
        <v>2721</v>
      </c>
    </row>
    <row r="80" spans="2:12" x14ac:dyDescent="0.3">
      <c r="B80" s="27"/>
      <c r="C80" s="27">
        <v>77</v>
      </c>
      <c r="D80" s="27" t="s">
        <v>2590</v>
      </c>
      <c r="E80" s="107">
        <f>VLOOKUP(D80,'[1]new tesco'!$B$6:$I$297,8,FALSE)</f>
        <v>1.85</v>
      </c>
      <c r="F80" s="27"/>
      <c r="G80" s="27">
        <v>1</v>
      </c>
      <c r="H80" s="44">
        <v>1</v>
      </c>
      <c r="I80" s="44">
        <f t="shared" si="1"/>
        <v>1.85</v>
      </c>
      <c r="K80" s="66" t="s">
        <v>2722</v>
      </c>
      <c r="L80" s="66" t="s">
        <v>2723</v>
      </c>
    </row>
    <row r="81" spans="2:12" x14ac:dyDescent="0.3">
      <c r="B81" s="27"/>
      <c r="C81" s="27">
        <v>78</v>
      </c>
      <c r="D81" s="27" t="s">
        <v>64</v>
      </c>
      <c r="E81" s="107">
        <f>VLOOKUP(D81,'[1]new tesco'!$B$6:$I$297,8,FALSE)</f>
        <v>0.74</v>
      </c>
      <c r="F81" s="27"/>
      <c r="G81" s="27">
        <v>1</v>
      </c>
      <c r="H81" s="44">
        <v>33.33</v>
      </c>
      <c r="I81" s="44">
        <f t="shared" si="1"/>
        <v>2.2202220222022204E-2</v>
      </c>
      <c r="K81" s="66" t="s">
        <v>1706</v>
      </c>
      <c r="L81" s="66" t="s">
        <v>2724</v>
      </c>
    </row>
    <row r="82" spans="2:12" x14ac:dyDescent="0.3">
      <c r="B82" s="27"/>
      <c r="C82" s="27">
        <v>79</v>
      </c>
      <c r="D82" s="27" t="s">
        <v>296</v>
      </c>
      <c r="E82" s="107">
        <f>VLOOKUP(D82,'[1]new tesco'!$B$6:$I$297,8,FALSE)</f>
        <v>1.3</v>
      </c>
      <c r="F82" s="27">
        <v>12</v>
      </c>
      <c r="G82" s="27">
        <v>1</v>
      </c>
      <c r="H82" s="44">
        <v>12</v>
      </c>
      <c r="I82" s="44">
        <f t="shared" si="1"/>
        <v>0.10833333333333334</v>
      </c>
      <c r="K82" s="66" t="s">
        <v>1706</v>
      </c>
      <c r="L82" s="66" t="s">
        <v>2725</v>
      </c>
    </row>
    <row r="83" spans="2:12" x14ac:dyDescent="0.3">
      <c r="B83" s="27"/>
      <c r="C83" s="27">
        <v>80</v>
      </c>
      <c r="D83" s="27" t="s">
        <v>374</v>
      </c>
      <c r="E83" s="107">
        <f>VLOOKUP(D83,'[1]new tesco'!$B$6:$I$297,8,FALSE)</f>
        <v>0.53</v>
      </c>
      <c r="F83" s="27"/>
      <c r="G83" s="27">
        <v>1</v>
      </c>
      <c r="H83" s="44">
        <v>14</v>
      </c>
      <c r="I83" s="44">
        <f t="shared" si="1"/>
        <v>3.785714285714286E-2</v>
      </c>
      <c r="K83" s="66" t="s">
        <v>1699</v>
      </c>
      <c r="L83" s="66" t="s">
        <v>2726</v>
      </c>
    </row>
    <row r="84" spans="2:12" x14ac:dyDescent="0.3">
      <c r="B84" s="27"/>
      <c r="C84" s="27">
        <v>81</v>
      </c>
      <c r="D84" s="27" t="s">
        <v>297</v>
      </c>
      <c r="E84" s="107">
        <v>1.26</v>
      </c>
      <c r="F84" s="27"/>
      <c r="G84" s="27">
        <v>1</v>
      </c>
      <c r="H84" s="44">
        <v>33.33</v>
      </c>
      <c r="I84" s="44">
        <f t="shared" si="1"/>
        <v>3.7803780378037805E-2</v>
      </c>
      <c r="K84" s="66" t="s">
        <v>1061</v>
      </c>
      <c r="L84" s="66" t="s">
        <v>2727</v>
      </c>
    </row>
    <row r="85" spans="2:12" x14ac:dyDescent="0.3">
      <c r="B85" s="27"/>
      <c r="C85" s="27">
        <v>82</v>
      </c>
      <c r="D85" s="27" t="s">
        <v>372</v>
      </c>
      <c r="E85" s="107">
        <v>1.58</v>
      </c>
      <c r="F85" s="27">
        <v>9</v>
      </c>
      <c r="G85" s="27">
        <v>1</v>
      </c>
      <c r="H85" s="44">
        <v>9</v>
      </c>
      <c r="I85" s="44">
        <f t="shared" si="1"/>
        <v>0.17555555555555558</v>
      </c>
      <c r="K85" s="66" t="s">
        <v>2728</v>
      </c>
      <c r="L85" s="66" t="s">
        <v>2729</v>
      </c>
    </row>
    <row r="86" spans="2:12" x14ac:dyDescent="0.3">
      <c r="B86" s="27"/>
      <c r="C86" s="27">
        <v>83</v>
      </c>
      <c r="D86" s="27" t="s">
        <v>2591</v>
      </c>
      <c r="E86" s="107">
        <f>VLOOKUP(D86,'[1]new tesco'!$B$6:$I$297,8,FALSE)</f>
        <v>2.79</v>
      </c>
      <c r="F86" s="27">
        <v>12</v>
      </c>
      <c r="G86" s="27">
        <v>1</v>
      </c>
      <c r="H86" s="44">
        <v>12</v>
      </c>
      <c r="I86" s="44">
        <f t="shared" si="1"/>
        <v>0.23250000000000001</v>
      </c>
      <c r="K86" s="66" t="s">
        <v>2730</v>
      </c>
      <c r="L86" s="66" t="s">
        <v>2731</v>
      </c>
    </row>
    <row r="87" spans="2:12" x14ac:dyDescent="0.3">
      <c r="B87" s="27"/>
      <c r="C87" s="27">
        <v>84</v>
      </c>
      <c r="D87" s="27" t="s">
        <v>2592</v>
      </c>
      <c r="E87" s="107">
        <v>1.58</v>
      </c>
      <c r="F87" s="27"/>
      <c r="G87" s="27">
        <v>1</v>
      </c>
      <c r="H87" s="44">
        <v>7.14</v>
      </c>
      <c r="I87" s="44">
        <f t="shared" si="1"/>
        <v>0.22128851540616248</v>
      </c>
      <c r="K87" s="66" t="s">
        <v>2732</v>
      </c>
      <c r="L87" s="66" t="s">
        <v>2733</v>
      </c>
    </row>
    <row r="88" spans="2:12" x14ac:dyDescent="0.3">
      <c r="B88" s="27"/>
      <c r="C88" s="27">
        <v>85</v>
      </c>
      <c r="D88" s="27" t="s">
        <v>266</v>
      </c>
      <c r="E88" s="107">
        <v>80</v>
      </c>
      <c r="F88" s="27"/>
      <c r="G88" s="27">
        <v>1</v>
      </c>
      <c r="H88" s="44">
        <v>52.14</v>
      </c>
      <c r="I88" s="44">
        <f t="shared" si="1"/>
        <v>1.5343306482546988</v>
      </c>
      <c r="K88" s="66" t="s">
        <v>2734</v>
      </c>
    </row>
    <row r="89" spans="2:12" x14ac:dyDescent="0.3">
      <c r="B89" s="27"/>
      <c r="C89" s="27">
        <v>86</v>
      </c>
      <c r="D89" s="27" t="s">
        <v>299</v>
      </c>
      <c r="E89" s="107">
        <v>30</v>
      </c>
      <c r="F89" s="27"/>
      <c r="G89" s="27">
        <v>4</v>
      </c>
      <c r="H89" s="44">
        <v>52.14</v>
      </c>
      <c r="I89" s="44">
        <f t="shared" si="1"/>
        <v>2.3014959723820483</v>
      </c>
      <c r="K89" s="66" t="s">
        <v>2735</v>
      </c>
      <c r="L89" s="66" t="s">
        <v>2736</v>
      </c>
    </row>
    <row r="90" spans="2:12" x14ac:dyDescent="0.3">
      <c r="B90" s="27"/>
      <c r="C90" s="27">
        <v>87</v>
      </c>
      <c r="D90" s="27" t="s">
        <v>2593</v>
      </c>
      <c r="E90" s="107">
        <v>6</v>
      </c>
      <c r="F90" s="27"/>
      <c r="G90" s="27">
        <v>2</v>
      </c>
      <c r="H90" s="44">
        <v>4.3499999999999996</v>
      </c>
      <c r="I90" s="44">
        <f t="shared" si="1"/>
        <v>2.7586206896551726</v>
      </c>
      <c r="K90" s="66" t="s">
        <v>2737</v>
      </c>
      <c r="L90" s="66" t="s">
        <v>2738</v>
      </c>
    </row>
    <row r="91" spans="2:12" x14ac:dyDescent="0.3">
      <c r="B91" s="40" t="s">
        <v>238</v>
      </c>
      <c r="C91" s="27"/>
      <c r="D91" s="27"/>
      <c r="E91" s="107"/>
      <c r="F91" s="27"/>
      <c r="G91" s="27"/>
      <c r="H91" s="44"/>
      <c r="I91" s="44"/>
    </row>
    <row r="92" spans="2:12" x14ac:dyDescent="0.3">
      <c r="B92" s="27"/>
      <c r="C92" s="27">
        <v>88</v>
      </c>
      <c r="D92" s="27" t="s">
        <v>239</v>
      </c>
      <c r="E92" s="107">
        <v>5</v>
      </c>
      <c r="F92" s="27"/>
      <c r="G92" s="27">
        <v>1</v>
      </c>
      <c r="H92" s="44">
        <v>1</v>
      </c>
      <c r="I92" s="44">
        <f t="shared" si="1"/>
        <v>5</v>
      </c>
      <c r="K92" s="66" t="s">
        <v>2739</v>
      </c>
      <c r="L92" s="66" t="s">
        <v>2740</v>
      </c>
    </row>
    <row r="93" spans="2:12" x14ac:dyDescent="0.3">
      <c r="B93" s="27"/>
      <c r="C93" s="27">
        <v>89</v>
      </c>
      <c r="D93" s="27" t="s">
        <v>239</v>
      </c>
      <c r="E93" s="107"/>
      <c r="F93" s="27"/>
      <c r="G93" s="27">
        <v>4</v>
      </c>
      <c r="H93" s="44">
        <v>52.14</v>
      </c>
      <c r="I93" s="44">
        <f t="shared" si="1"/>
        <v>0</v>
      </c>
      <c r="J93" s="57"/>
      <c r="K93" s="132" t="s">
        <v>2741</v>
      </c>
      <c r="L93" s="66" t="s">
        <v>2742</v>
      </c>
    </row>
    <row r="94" spans="2:12" x14ac:dyDescent="0.3">
      <c r="B94" s="40" t="s">
        <v>300</v>
      </c>
      <c r="C94" s="27"/>
      <c r="D94" s="27"/>
      <c r="E94" s="107"/>
      <c r="F94" s="27"/>
      <c r="G94" s="27"/>
      <c r="H94" s="44"/>
      <c r="I94" s="44"/>
    </row>
    <row r="95" spans="2:12" x14ac:dyDescent="0.3">
      <c r="B95" s="27" t="s">
        <v>2743</v>
      </c>
      <c r="C95" s="27">
        <v>90</v>
      </c>
      <c r="D95" s="27" t="s">
        <v>66</v>
      </c>
      <c r="E95" s="107">
        <v>8</v>
      </c>
      <c r="F95" s="27">
        <v>5</v>
      </c>
      <c r="G95" s="27">
        <v>2</v>
      </c>
      <c r="H95" s="44">
        <v>52.14</v>
      </c>
      <c r="I95" s="44">
        <f t="shared" si="1"/>
        <v>0.30686612965093979</v>
      </c>
      <c r="K95" s="66" t="s">
        <v>2780</v>
      </c>
      <c r="L95" s="66" t="s">
        <v>2781</v>
      </c>
    </row>
    <row r="96" spans="2:12" x14ac:dyDescent="0.3">
      <c r="B96" s="27" t="s">
        <v>2743</v>
      </c>
      <c r="C96" s="27">
        <v>91</v>
      </c>
      <c r="D96" s="27" t="s">
        <v>241</v>
      </c>
      <c r="E96" s="107">
        <v>16</v>
      </c>
      <c r="F96" s="27">
        <v>1</v>
      </c>
      <c r="G96" s="27">
        <v>6</v>
      </c>
      <c r="H96" s="44">
        <v>156.43</v>
      </c>
      <c r="I96" s="44">
        <f t="shared" si="1"/>
        <v>0.61369302563446904</v>
      </c>
      <c r="K96" s="66" t="s">
        <v>2782</v>
      </c>
      <c r="L96" s="66" t="s">
        <v>2783</v>
      </c>
    </row>
    <row r="97" spans="2:12" x14ac:dyDescent="0.3">
      <c r="B97" s="27" t="s">
        <v>2743</v>
      </c>
      <c r="C97" s="27">
        <v>92</v>
      </c>
      <c r="D97" s="27" t="s">
        <v>65</v>
      </c>
      <c r="E97" s="107">
        <v>10</v>
      </c>
      <c r="F97" s="27">
        <v>5</v>
      </c>
      <c r="G97" s="27">
        <v>2</v>
      </c>
      <c r="H97" s="44">
        <v>52.14</v>
      </c>
      <c r="I97" s="44">
        <f t="shared" si="1"/>
        <v>0.3835826620636747</v>
      </c>
      <c r="K97" s="66" t="s">
        <v>2780</v>
      </c>
      <c r="L97" s="66" t="s">
        <v>2784</v>
      </c>
    </row>
    <row r="98" spans="2:12" x14ac:dyDescent="0.3">
      <c r="B98" s="27" t="s">
        <v>2743</v>
      </c>
      <c r="C98" s="27">
        <v>93</v>
      </c>
      <c r="D98" s="27" t="s">
        <v>498</v>
      </c>
      <c r="E98" s="107">
        <v>8</v>
      </c>
      <c r="F98" s="27">
        <v>2</v>
      </c>
      <c r="G98" s="27">
        <v>2</v>
      </c>
      <c r="H98" s="44">
        <v>52.14</v>
      </c>
      <c r="I98" s="44">
        <f t="shared" si="1"/>
        <v>0.30686612965093979</v>
      </c>
      <c r="K98" s="66" t="s">
        <v>2785</v>
      </c>
      <c r="L98" s="66" t="s">
        <v>2786</v>
      </c>
    </row>
    <row r="99" spans="2:12" x14ac:dyDescent="0.3">
      <c r="B99" s="27" t="s">
        <v>2744</v>
      </c>
      <c r="C99" s="27">
        <v>94</v>
      </c>
      <c r="D99" s="27" t="s">
        <v>302</v>
      </c>
      <c r="E99" s="107"/>
      <c r="F99" s="27"/>
      <c r="G99" s="27">
        <v>3</v>
      </c>
      <c r="H99" s="44">
        <v>52.14</v>
      </c>
      <c r="I99" s="44">
        <f t="shared" si="1"/>
        <v>0</v>
      </c>
      <c r="K99" s="66" t="s">
        <v>2787</v>
      </c>
      <c r="L99" s="66" t="s">
        <v>2788</v>
      </c>
    </row>
    <row r="100" spans="2:12" x14ac:dyDescent="0.3">
      <c r="B100" s="27" t="s">
        <v>2744</v>
      </c>
      <c r="C100" s="27">
        <v>95</v>
      </c>
      <c r="D100" s="27" t="s">
        <v>2206</v>
      </c>
      <c r="E100" s="107"/>
      <c r="F100" s="27"/>
      <c r="G100" s="27">
        <v>3</v>
      </c>
      <c r="H100" s="44">
        <v>52.14</v>
      </c>
      <c r="I100" s="44">
        <f t="shared" si="1"/>
        <v>0</v>
      </c>
      <c r="K100" s="66" t="s">
        <v>2789</v>
      </c>
      <c r="L100" s="66" t="s">
        <v>2790</v>
      </c>
    </row>
    <row r="101" spans="2:12" x14ac:dyDescent="0.3">
      <c r="B101" s="27" t="s">
        <v>2744</v>
      </c>
      <c r="C101" s="27">
        <v>96</v>
      </c>
      <c r="D101" s="27" t="s">
        <v>2207</v>
      </c>
      <c r="E101" s="107"/>
      <c r="F101" s="27"/>
      <c r="G101" s="27">
        <v>6</v>
      </c>
      <c r="H101" s="44">
        <v>52.14</v>
      </c>
      <c r="I101" s="44">
        <f t="shared" si="1"/>
        <v>0</v>
      </c>
      <c r="K101" s="66" t="s">
        <v>2791</v>
      </c>
      <c r="L101" s="66" t="s">
        <v>2792</v>
      </c>
    </row>
    <row r="102" spans="2:12" x14ac:dyDescent="0.3">
      <c r="B102" s="27" t="s">
        <v>2744</v>
      </c>
      <c r="C102" s="27">
        <v>97</v>
      </c>
      <c r="D102" s="27" t="s">
        <v>1727</v>
      </c>
      <c r="E102" s="107">
        <v>19.5</v>
      </c>
      <c r="F102" s="27"/>
      <c r="G102" s="27">
        <v>3</v>
      </c>
      <c r="H102" s="44">
        <v>52.14</v>
      </c>
      <c r="I102" s="44">
        <f t="shared" si="1"/>
        <v>1.1219792865362486</v>
      </c>
      <c r="K102" s="66" t="s">
        <v>2793</v>
      </c>
      <c r="L102" s="66" t="s">
        <v>2794</v>
      </c>
    </row>
    <row r="103" spans="2:12" x14ac:dyDescent="0.3">
      <c r="B103" s="27" t="s">
        <v>2744</v>
      </c>
      <c r="C103" s="27">
        <v>98</v>
      </c>
      <c r="D103" s="27" t="s">
        <v>499</v>
      </c>
      <c r="E103" s="107"/>
      <c r="F103" s="27"/>
      <c r="G103" s="27">
        <v>2</v>
      </c>
      <c r="H103" s="44">
        <v>52.14</v>
      </c>
      <c r="I103" s="44">
        <f t="shared" si="1"/>
        <v>0</v>
      </c>
      <c r="K103" s="66" t="s">
        <v>2795</v>
      </c>
      <c r="L103" s="66" t="s">
        <v>2796</v>
      </c>
    </row>
    <row r="104" spans="2:12" x14ac:dyDescent="0.3">
      <c r="B104" s="27" t="s">
        <v>2744</v>
      </c>
      <c r="C104" s="27">
        <v>99</v>
      </c>
      <c r="D104" s="27" t="s">
        <v>70</v>
      </c>
      <c r="E104" s="107"/>
      <c r="F104" s="27"/>
      <c r="G104" s="27">
        <v>3</v>
      </c>
      <c r="H104" s="44">
        <v>52.14</v>
      </c>
      <c r="I104" s="44">
        <f t="shared" si="1"/>
        <v>0</v>
      </c>
      <c r="K104" s="66" t="s">
        <v>2793</v>
      </c>
      <c r="L104" s="66" t="s">
        <v>2797</v>
      </c>
    </row>
    <row r="105" spans="2:12" x14ac:dyDescent="0.3">
      <c r="B105" s="27" t="s">
        <v>2744</v>
      </c>
      <c r="C105" s="27">
        <v>100</v>
      </c>
      <c r="D105" s="27" t="s">
        <v>75</v>
      </c>
      <c r="E105" s="107"/>
      <c r="F105" s="27"/>
      <c r="G105" s="27">
        <v>3</v>
      </c>
      <c r="H105" s="44">
        <v>104.29</v>
      </c>
      <c r="I105" s="44">
        <f t="shared" si="1"/>
        <v>0</v>
      </c>
      <c r="K105" s="66" t="s">
        <v>2798</v>
      </c>
      <c r="L105" s="66" t="s">
        <v>2799</v>
      </c>
    </row>
    <row r="106" spans="2:12" x14ac:dyDescent="0.3">
      <c r="B106" s="27" t="s">
        <v>2744</v>
      </c>
      <c r="C106" s="27">
        <v>101</v>
      </c>
      <c r="D106" s="27" t="s">
        <v>1729</v>
      </c>
      <c r="E106" s="107"/>
      <c r="F106" s="27"/>
      <c r="G106" s="27">
        <v>2</v>
      </c>
      <c r="H106" s="44">
        <v>52.14</v>
      </c>
      <c r="I106" s="44">
        <f t="shared" si="1"/>
        <v>0</v>
      </c>
      <c r="K106" s="66" t="s">
        <v>2800</v>
      </c>
      <c r="L106" s="66" t="s">
        <v>2801</v>
      </c>
    </row>
    <row r="107" spans="2:12" x14ac:dyDescent="0.3">
      <c r="B107" s="27" t="s">
        <v>2744</v>
      </c>
      <c r="C107" s="27">
        <v>102</v>
      </c>
      <c r="D107" s="27" t="s">
        <v>1730</v>
      </c>
      <c r="E107" s="107"/>
      <c r="F107" s="27"/>
      <c r="G107" s="27">
        <v>1</v>
      </c>
      <c r="H107" s="44">
        <v>52.14</v>
      </c>
      <c r="I107" s="44">
        <f t="shared" si="1"/>
        <v>0</v>
      </c>
      <c r="K107" s="66" t="s">
        <v>2802</v>
      </c>
      <c r="L107" s="66" t="s">
        <v>2803</v>
      </c>
    </row>
    <row r="108" spans="2:12" x14ac:dyDescent="0.3">
      <c r="B108" s="27" t="s">
        <v>2744</v>
      </c>
      <c r="C108" s="27">
        <v>103</v>
      </c>
      <c r="D108" s="27" t="s">
        <v>501</v>
      </c>
      <c r="E108" s="107"/>
      <c r="F108" s="27"/>
      <c r="G108" s="27">
        <v>1</v>
      </c>
      <c r="H108" s="44">
        <v>52.14</v>
      </c>
      <c r="I108" s="44">
        <f t="shared" si="1"/>
        <v>0</v>
      </c>
      <c r="K108" s="66" t="s">
        <v>2804</v>
      </c>
      <c r="L108" s="66" t="s">
        <v>2805</v>
      </c>
    </row>
    <row r="109" spans="2:12" x14ac:dyDescent="0.3">
      <c r="B109" s="27" t="s">
        <v>2744</v>
      </c>
      <c r="C109" s="27">
        <v>104</v>
      </c>
      <c r="D109" s="27" t="s">
        <v>2755</v>
      </c>
      <c r="E109" s="107"/>
      <c r="F109" s="27"/>
      <c r="G109" s="27">
        <v>2</v>
      </c>
      <c r="H109" s="44">
        <v>52.14</v>
      </c>
      <c r="I109" s="44">
        <f t="shared" si="1"/>
        <v>0</v>
      </c>
      <c r="K109" s="66" t="s">
        <v>2806</v>
      </c>
      <c r="L109" s="66" t="s">
        <v>2807</v>
      </c>
    </row>
    <row r="110" spans="2:12" x14ac:dyDescent="0.3">
      <c r="B110" s="27" t="s">
        <v>2744</v>
      </c>
      <c r="C110" s="27">
        <v>105</v>
      </c>
      <c r="D110" s="27" t="s">
        <v>2756</v>
      </c>
      <c r="E110" s="107"/>
      <c r="F110" s="27"/>
      <c r="G110" s="27">
        <v>2</v>
      </c>
      <c r="H110" s="44">
        <v>52.14</v>
      </c>
      <c r="I110" s="44">
        <f t="shared" si="1"/>
        <v>0</v>
      </c>
      <c r="K110" s="66" t="s">
        <v>2808</v>
      </c>
      <c r="L110" s="66" t="s">
        <v>2809</v>
      </c>
    </row>
    <row r="111" spans="2:12" x14ac:dyDescent="0.3">
      <c r="B111" s="27" t="s">
        <v>2745</v>
      </c>
      <c r="C111" s="27">
        <v>106</v>
      </c>
      <c r="D111" s="27" t="s">
        <v>2757</v>
      </c>
      <c r="E111" s="107"/>
      <c r="F111" s="27"/>
      <c r="G111" s="27">
        <v>1</v>
      </c>
      <c r="H111" s="44">
        <v>156.43</v>
      </c>
      <c r="I111" s="44">
        <f t="shared" si="1"/>
        <v>0</v>
      </c>
      <c r="K111" s="66" t="s">
        <v>2810</v>
      </c>
      <c r="L111" s="66" t="s">
        <v>2811</v>
      </c>
    </row>
    <row r="112" spans="2:12" x14ac:dyDescent="0.3">
      <c r="B112" s="27" t="s">
        <v>2745</v>
      </c>
      <c r="C112" s="27">
        <v>107</v>
      </c>
      <c r="D112" s="27" t="s">
        <v>1734</v>
      </c>
      <c r="E112" s="107"/>
      <c r="F112" s="27"/>
      <c r="G112" s="27">
        <v>1</v>
      </c>
      <c r="H112" s="44">
        <v>156.43</v>
      </c>
      <c r="I112" s="44">
        <f t="shared" si="1"/>
        <v>0</v>
      </c>
      <c r="K112" s="66" t="s">
        <v>2810</v>
      </c>
      <c r="L112" s="66" t="s">
        <v>2812</v>
      </c>
    </row>
    <row r="113" spans="2:12" x14ac:dyDescent="0.3">
      <c r="B113" s="27" t="s">
        <v>2746</v>
      </c>
      <c r="C113" s="27">
        <v>108</v>
      </c>
      <c r="D113" s="27" t="s">
        <v>2758</v>
      </c>
      <c r="E113" s="107">
        <v>30</v>
      </c>
      <c r="F113" s="27"/>
      <c r="G113" s="27">
        <v>1</v>
      </c>
      <c r="H113" s="44">
        <v>52.14</v>
      </c>
      <c r="I113" s="44">
        <f t="shared" si="1"/>
        <v>0.57537399309551207</v>
      </c>
      <c r="K113" s="66" t="s">
        <v>2813</v>
      </c>
      <c r="L113" s="66" t="s">
        <v>2814</v>
      </c>
    </row>
    <row r="114" spans="2:12" x14ac:dyDescent="0.3">
      <c r="B114" s="27" t="s">
        <v>2746</v>
      </c>
      <c r="C114" s="27">
        <v>109</v>
      </c>
      <c r="D114" s="27" t="s">
        <v>2759</v>
      </c>
      <c r="E114" s="107">
        <v>5.99</v>
      </c>
      <c r="F114" s="27"/>
      <c r="G114" s="27">
        <v>1</v>
      </c>
      <c r="H114" s="44">
        <v>52.14</v>
      </c>
      <c r="I114" s="44">
        <f t="shared" si="1"/>
        <v>0.11488300728807058</v>
      </c>
      <c r="K114" s="66" t="s">
        <v>2815</v>
      </c>
      <c r="L114" s="66" t="s">
        <v>2816</v>
      </c>
    </row>
    <row r="115" spans="2:12" x14ac:dyDescent="0.3">
      <c r="B115" s="27" t="s">
        <v>2744</v>
      </c>
      <c r="C115" s="27">
        <v>110</v>
      </c>
      <c r="D115" s="27" t="s">
        <v>72</v>
      </c>
      <c r="E115" s="107">
        <v>13.65</v>
      </c>
      <c r="F115" s="27"/>
      <c r="G115" s="27">
        <v>2</v>
      </c>
      <c r="H115" s="44">
        <v>104.29</v>
      </c>
      <c r="I115" s="44">
        <f t="shared" si="1"/>
        <v>0.26177006424393517</v>
      </c>
      <c r="K115" s="66" t="s">
        <v>2817</v>
      </c>
      <c r="L115" s="66" t="s">
        <v>2818</v>
      </c>
    </row>
    <row r="116" spans="2:12" x14ac:dyDescent="0.3">
      <c r="B116" s="27" t="s">
        <v>2744</v>
      </c>
      <c r="C116" s="27">
        <v>111</v>
      </c>
      <c r="D116" s="27" t="s">
        <v>72</v>
      </c>
      <c r="E116" s="107">
        <v>17</v>
      </c>
      <c r="F116" s="27"/>
      <c r="G116" s="27">
        <v>2</v>
      </c>
      <c r="H116" s="44">
        <v>104.29</v>
      </c>
      <c r="I116" s="44">
        <f t="shared" si="1"/>
        <v>0.32601399942468118</v>
      </c>
      <c r="K116" s="66" t="s">
        <v>2817</v>
      </c>
      <c r="L116" s="66" t="s">
        <v>2819</v>
      </c>
    </row>
    <row r="117" spans="2:12" x14ac:dyDescent="0.3">
      <c r="B117" s="27" t="s">
        <v>2744</v>
      </c>
      <c r="C117" s="27">
        <v>112</v>
      </c>
      <c r="D117" s="27" t="s">
        <v>377</v>
      </c>
      <c r="E117" s="107"/>
      <c r="F117" s="27"/>
      <c r="G117" s="27">
        <v>2</v>
      </c>
      <c r="H117" s="44">
        <v>104.29</v>
      </c>
      <c r="I117" s="44">
        <f t="shared" si="1"/>
        <v>0</v>
      </c>
      <c r="K117" s="66" t="s">
        <v>2820</v>
      </c>
      <c r="L117" s="66" t="s">
        <v>2821</v>
      </c>
    </row>
    <row r="118" spans="2:12" x14ac:dyDescent="0.3">
      <c r="B118" s="27" t="s">
        <v>2745</v>
      </c>
      <c r="C118" s="27">
        <v>113</v>
      </c>
      <c r="D118" s="27" t="s">
        <v>82</v>
      </c>
      <c r="E118" s="107">
        <v>7.5</v>
      </c>
      <c r="F118" s="27"/>
      <c r="G118" s="27">
        <v>1</v>
      </c>
      <c r="H118" s="44">
        <v>104.29</v>
      </c>
      <c r="I118" s="44">
        <f t="shared" si="1"/>
        <v>7.1914852814267904E-2</v>
      </c>
      <c r="K118" s="66" t="s">
        <v>2822</v>
      </c>
      <c r="L118" s="66" t="s">
        <v>2823</v>
      </c>
    </row>
    <row r="119" spans="2:12" x14ac:dyDescent="0.3">
      <c r="B119" s="27" t="s">
        <v>2745</v>
      </c>
      <c r="C119" s="27">
        <v>114</v>
      </c>
      <c r="D119" s="27" t="s">
        <v>84</v>
      </c>
      <c r="E119" s="107">
        <v>5.5</v>
      </c>
      <c r="F119" s="27"/>
      <c r="G119" s="27">
        <v>1</v>
      </c>
      <c r="H119" s="44">
        <v>104.29</v>
      </c>
      <c r="I119" s="44">
        <f t="shared" si="1"/>
        <v>5.2737558730463131E-2</v>
      </c>
      <c r="K119" s="66" t="s">
        <v>2813</v>
      </c>
      <c r="L119" s="66" t="s">
        <v>2824</v>
      </c>
    </row>
    <row r="120" spans="2:12" x14ac:dyDescent="0.3">
      <c r="B120" s="27" t="s">
        <v>2745</v>
      </c>
      <c r="C120" s="27">
        <v>115</v>
      </c>
      <c r="D120" s="27" t="s">
        <v>1117</v>
      </c>
      <c r="E120" s="107">
        <v>6.5</v>
      </c>
      <c r="F120" s="27"/>
      <c r="G120" s="27">
        <v>1</v>
      </c>
      <c r="H120" s="44">
        <v>104.29</v>
      </c>
      <c r="I120" s="44">
        <f t="shared" si="1"/>
        <v>6.2326205772365514E-2</v>
      </c>
      <c r="K120" s="66" t="s">
        <v>2825</v>
      </c>
      <c r="L120" s="66" t="s">
        <v>2826</v>
      </c>
    </row>
    <row r="121" spans="2:12" x14ac:dyDescent="0.3">
      <c r="B121" s="27" t="s">
        <v>2745</v>
      </c>
      <c r="C121" s="27">
        <v>116</v>
      </c>
      <c r="D121" s="27" t="s">
        <v>1118</v>
      </c>
      <c r="E121" s="107">
        <v>25</v>
      </c>
      <c r="F121" s="27"/>
      <c r="G121" s="27">
        <v>1</v>
      </c>
      <c r="H121" s="44">
        <v>156.43</v>
      </c>
      <c r="I121" s="44">
        <f t="shared" si="1"/>
        <v>0.15981589209230965</v>
      </c>
      <c r="K121" s="66" t="s">
        <v>2827</v>
      </c>
      <c r="L121" s="66" t="s">
        <v>2828</v>
      </c>
    </row>
    <row r="122" spans="2:12" x14ac:dyDescent="0.3">
      <c r="B122" s="27" t="s">
        <v>2745</v>
      </c>
      <c r="C122" s="27">
        <v>117</v>
      </c>
      <c r="D122" s="27" t="s">
        <v>1738</v>
      </c>
      <c r="E122" s="107">
        <v>29.99</v>
      </c>
      <c r="F122" s="27"/>
      <c r="G122" s="27">
        <v>1</v>
      </c>
      <c r="H122" s="44">
        <v>260.70999999999998</v>
      </c>
      <c r="I122" s="44">
        <f t="shared" si="1"/>
        <v>0.1150320279237467</v>
      </c>
      <c r="K122" s="66" t="s">
        <v>2829</v>
      </c>
      <c r="L122" s="66" t="s">
        <v>2830</v>
      </c>
    </row>
    <row r="123" spans="2:12" x14ac:dyDescent="0.3">
      <c r="B123" s="27" t="s">
        <v>2746</v>
      </c>
      <c r="C123" s="27">
        <v>118</v>
      </c>
      <c r="D123" s="27" t="s">
        <v>1739</v>
      </c>
      <c r="E123" s="107">
        <v>25.99</v>
      </c>
      <c r="F123" s="27"/>
      <c r="G123" s="27">
        <v>1</v>
      </c>
      <c r="H123" s="44">
        <v>104.29</v>
      </c>
      <c r="I123" s="44">
        <f t="shared" si="1"/>
        <v>0.24920893661904303</v>
      </c>
      <c r="K123" s="66" t="s">
        <v>2815</v>
      </c>
      <c r="L123" s="66" t="s">
        <v>2831</v>
      </c>
    </row>
    <row r="124" spans="2:12" x14ac:dyDescent="0.3">
      <c r="B124" s="27" t="s">
        <v>2746</v>
      </c>
      <c r="C124" s="27">
        <v>119</v>
      </c>
      <c r="D124" s="27" t="s">
        <v>2760</v>
      </c>
      <c r="E124" s="107">
        <v>12</v>
      </c>
      <c r="F124" s="27"/>
      <c r="G124" s="27">
        <v>1</v>
      </c>
      <c r="H124" s="44">
        <v>104.29</v>
      </c>
      <c r="I124" s="44">
        <f t="shared" si="1"/>
        <v>0.11506376450282864</v>
      </c>
      <c r="K124" s="66" t="s">
        <v>2815</v>
      </c>
      <c r="L124" s="66" t="s">
        <v>2832</v>
      </c>
    </row>
    <row r="125" spans="2:12" x14ac:dyDescent="0.3">
      <c r="B125" s="27" t="s">
        <v>2746</v>
      </c>
      <c r="C125" s="27">
        <v>120</v>
      </c>
      <c r="D125" s="27" t="s">
        <v>2761</v>
      </c>
      <c r="E125" s="107">
        <v>9.99</v>
      </c>
      <c r="F125" s="27"/>
      <c r="G125" s="27">
        <v>1</v>
      </c>
      <c r="H125" s="44">
        <v>104.29</v>
      </c>
      <c r="I125" s="44">
        <f t="shared" si="1"/>
        <v>9.5790583948604846E-2</v>
      </c>
      <c r="K125" s="66" t="s">
        <v>2815</v>
      </c>
      <c r="L125" s="66" t="s">
        <v>2833</v>
      </c>
    </row>
    <row r="126" spans="2:12" x14ac:dyDescent="0.3">
      <c r="B126" s="27" t="s">
        <v>2747</v>
      </c>
      <c r="C126" s="27">
        <v>121</v>
      </c>
      <c r="D126" s="27" t="s">
        <v>1741</v>
      </c>
      <c r="E126" s="107">
        <v>12.99</v>
      </c>
      <c r="F126" s="27"/>
      <c r="G126" s="27">
        <v>3</v>
      </c>
      <c r="H126" s="44">
        <v>52.14</v>
      </c>
      <c r="I126" s="44">
        <f t="shared" si="1"/>
        <v>0.74741081703107015</v>
      </c>
      <c r="K126" s="66" t="s">
        <v>2834</v>
      </c>
      <c r="L126" s="66" t="s">
        <v>2835</v>
      </c>
    </row>
    <row r="127" spans="2:12" x14ac:dyDescent="0.3">
      <c r="B127" s="27" t="s">
        <v>2747</v>
      </c>
      <c r="C127" s="27">
        <v>122</v>
      </c>
      <c r="D127" s="27" t="s">
        <v>2762</v>
      </c>
      <c r="E127" s="107">
        <v>12.5</v>
      </c>
      <c r="F127" s="27"/>
      <c r="G127" s="27">
        <v>3</v>
      </c>
      <c r="H127" s="44">
        <v>52.14</v>
      </c>
      <c r="I127" s="44">
        <f t="shared" si="1"/>
        <v>0.71921749136939006</v>
      </c>
      <c r="K127" s="66" t="s">
        <v>2836</v>
      </c>
      <c r="L127" s="66" t="s">
        <v>2837</v>
      </c>
    </row>
    <row r="128" spans="2:12" x14ac:dyDescent="0.3">
      <c r="B128" s="27" t="s">
        <v>2747</v>
      </c>
      <c r="C128" s="27">
        <v>123</v>
      </c>
      <c r="D128" s="27" t="s">
        <v>2763</v>
      </c>
      <c r="E128" s="107">
        <v>28</v>
      </c>
      <c r="F128" s="27"/>
      <c r="G128" s="27">
        <v>1</v>
      </c>
      <c r="H128" s="44">
        <v>104.29</v>
      </c>
      <c r="I128" s="44">
        <f t="shared" si="1"/>
        <v>0.26848211717326681</v>
      </c>
      <c r="K128" s="66" t="s">
        <v>2838</v>
      </c>
      <c r="L128" s="66" t="s">
        <v>2839</v>
      </c>
    </row>
    <row r="129" spans="2:12" x14ac:dyDescent="0.3">
      <c r="B129" s="27" t="s">
        <v>2747</v>
      </c>
      <c r="C129" s="27">
        <v>124</v>
      </c>
      <c r="D129" s="27" t="s">
        <v>2764</v>
      </c>
      <c r="E129" s="107">
        <v>25.99</v>
      </c>
      <c r="F129" s="27"/>
      <c r="G129" s="27">
        <v>1</v>
      </c>
      <c r="H129" s="44">
        <v>104.29</v>
      </c>
      <c r="I129" s="44">
        <f t="shared" si="1"/>
        <v>0.24920893661904303</v>
      </c>
      <c r="K129" s="66" t="s">
        <v>2840</v>
      </c>
      <c r="L129" s="66" t="s">
        <v>2841</v>
      </c>
    </row>
    <row r="130" spans="2:12" x14ac:dyDescent="0.3">
      <c r="B130" s="27" t="s">
        <v>2748</v>
      </c>
      <c r="C130" s="27">
        <v>125</v>
      </c>
      <c r="D130" s="27" t="s">
        <v>2765</v>
      </c>
      <c r="E130" s="107">
        <v>10</v>
      </c>
      <c r="F130" s="27"/>
      <c r="G130" s="27">
        <v>2</v>
      </c>
      <c r="H130" s="44">
        <v>104.29</v>
      </c>
      <c r="I130" s="44">
        <f t="shared" si="1"/>
        <v>0.19177294083804775</v>
      </c>
      <c r="J130" s="57"/>
      <c r="K130" s="132" t="s">
        <v>2842</v>
      </c>
      <c r="L130" s="66" t="s">
        <v>2843</v>
      </c>
    </row>
    <row r="131" spans="2:12" s="83" customFormat="1" x14ac:dyDescent="0.3">
      <c r="B131" s="73" t="s">
        <v>2748</v>
      </c>
      <c r="C131" s="27">
        <v>126</v>
      </c>
      <c r="D131" s="73" t="s">
        <v>2766</v>
      </c>
      <c r="E131" s="107">
        <v>9.99</v>
      </c>
      <c r="F131" s="73"/>
      <c r="G131" s="73">
        <v>1</v>
      </c>
      <c r="H131" s="135">
        <v>104.29</v>
      </c>
      <c r="I131" s="44">
        <f t="shared" si="1"/>
        <v>9.5790583948604846E-2</v>
      </c>
      <c r="J131" s="213"/>
      <c r="K131" s="83" t="s">
        <v>2844</v>
      </c>
      <c r="L131" s="83" t="s">
        <v>2845</v>
      </c>
    </row>
    <row r="132" spans="2:12" x14ac:dyDescent="0.3">
      <c r="B132" s="27" t="s">
        <v>2250</v>
      </c>
      <c r="C132" s="27">
        <v>148</v>
      </c>
      <c r="D132" s="27" t="s">
        <v>2887</v>
      </c>
      <c r="E132" s="107">
        <v>24.99</v>
      </c>
      <c r="F132" s="27"/>
      <c r="G132" s="27">
        <v>1</v>
      </c>
      <c r="H132" s="44">
        <v>521.42999999999995</v>
      </c>
      <c r="I132" s="44">
        <f t="shared" si="1"/>
        <v>4.7925896093435359E-2</v>
      </c>
      <c r="K132" s="66" t="s">
        <v>2893</v>
      </c>
      <c r="L132" s="66" t="s">
        <v>2904</v>
      </c>
    </row>
    <row r="133" spans="2:12" x14ac:dyDescent="0.3">
      <c r="B133" s="27" t="s">
        <v>2250</v>
      </c>
      <c r="C133" s="27">
        <v>149</v>
      </c>
      <c r="D133" s="27" t="s">
        <v>78</v>
      </c>
      <c r="E133" s="107">
        <v>21.99</v>
      </c>
      <c r="F133" s="27"/>
      <c r="G133" s="27">
        <v>1</v>
      </c>
      <c r="H133" s="44">
        <v>104.29</v>
      </c>
      <c r="I133" s="44">
        <f t="shared" ref="I133:I139" si="2">(E133*G133)/H133</f>
        <v>0.21085434845143347</v>
      </c>
      <c r="K133" s="66" t="s">
        <v>2894</v>
      </c>
      <c r="L133" s="66" t="s">
        <v>2905</v>
      </c>
    </row>
    <row r="134" spans="2:12" x14ac:dyDescent="0.3">
      <c r="B134" s="27" t="s">
        <v>2250</v>
      </c>
      <c r="C134" s="27">
        <v>150</v>
      </c>
      <c r="D134" s="27" t="s">
        <v>80</v>
      </c>
      <c r="E134" s="107">
        <v>6.99</v>
      </c>
      <c r="F134" s="27"/>
      <c r="G134" s="27">
        <v>1</v>
      </c>
      <c r="H134" s="44">
        <v>26.07</v>
      </c>
      <c r="I134" s="44">
        <f t="shared" si="2"/>
        <v>0.26812428078250866</v>
      </c>
      <c r="K134" s="66" t="s">
        <v>2895</v>
      </c>
      <c r="L134" s="66" t="s">
        <v>2906</v>
      </c>
    </row>
    <row r="135" spans="2:12" x14ac:dyDescent="0.3">
      <c r="B135" s="27" t="s">
        <v>2250</v>
      </c>
      <c r="C135" s="27">
        <v>151</v>
      </c>
      <c r="D135" s="27" t="s">
        <v>2888</v>
      </c>
      <c r="E135" s="107">
        <v>9.99</v>
      </c>
      <c r="F135" s="27"/>
      <c r="G135" s="27">
        <v>1</v>
      </c>
      <c r="H135" s="44">
        <v>104.29</v>
      </c>
      <c r="I135" s="44">
        <f t="shared" si="2"/>
        <v>9.5790583948604846E-2</v>
      </c>
      <c r="K135" s="66" t="s">
        <v>2896</v>
      </c>
      <c r="L135" s="66" t="s">
        <v>2907</v>
      </c>
    </row>
    <row r="136" spans="2:12" x14ac:dyDescent="0.3">
      <c r="B136" s="27" t="s">
        <v>2250</v>
      </c>
      <c r="C136" s="27">
        <v>152</v>
      </c>
      <c r="D136" s="27" t="s">
        <v>2889</v>
      </c>
      <c r="E136" s="107">
        <v>11.99</v>
      </c>
      <c r="F136" s="27"/>
      <c r="G136" s="27">
        <v>1</v>
      </c>
      <c r="H136" s="44">
        <v>104.29</v>
      </c>
      <c r="I136" s="44">
        <f t="shared" si="2"/>
        <v>0.11496787803240963</v>
      </c>
      <c r="K136" s="66" t="s">
        <v>2896</v>
      </c>
      <c r="L136" s="66" t="s">
        <v>2908</v>
      </c>
    </row>
    <row r="137" spans="2:12" x14ac:dyDescent="0.3">
      <c r="B137" s="27" t="s">
        <v>2250</v>
      </c>
      <c r="C137" s="27">
        <v>153</v>
      </c>
      <c r="D137" s="27" t="s">
        <v>305</v>
      </c>
      <c r="E137" s="107">
        <v>29.99</v>
      </c>
      <c r="F137" s="27"/>
      <c r="G137" s="27">
        <v>1</v>
      </c>
      <c r="H137" s="44">
        <v>52.14</v>
      </c>
      <c r="I137" s="44">
        <f t="shared" si="2"/>
        <v>0.57518220176448021</v>
      </c>
      <c r="K137" s="66" t="s">
        <v>2897</v>
      </c>
      <c r="L137" s="66" t="s">
        <v>2909</v>
      </c>
    </row>
    <row r="138" spans="2:12" x14ac:dyDescent="0.3">
      <c r="B138" s="27" t="s">
        <v>2250</v>
      </c>
      <c r="C138" s="27">
        <v>154</v>
      </c>
      <c r="D138" s="27" t="s">
        <v>2890</v>
      </c>
      <c r="E138" s="107">
        <v>7.49</v>
      </c>
      <c r="F138" s="27"/>
      <c r="G138" s="27">
        <v>1</v>
      </c>
      <c r="H138" s="44">
        <v>52.14</v>
      </c>
      <c r="I138" s="44">
        <f t="shared" si="2"/>
        <v>0.14365170694284618</v>
      </c>
      <c r="K138" s="66" t="s">
        <v>2898</v>
      </c>
      <c r="L138" s="66" t="s">
        <v>2910</v>
      </c>
    </row>
    <row r="139" spans="2:12" x14ac:dyDescent="0.3">
      <c r="B139" s="27" t="s">
        <v>2250</v>
      </c>
      <c r="C139" s="27">
        <v>155</v>
      </c>
      <c r="D139" s="27" t="s">
        <v>2891</v>
      </c>
      <c r="E139" s="107">
        <v>14.99</v>
      </c>
      <c r="F139" s="27"/>
      <c r="G139" s="27">
        <v>1</v>
      </c>
      <c r="H139" s="44">
        <v>208.57</v>
      </c>
      <c r="I139" s="44">
        <f t="shared" si="2"/>
        <v>7.1870355276406006E-2</v>
      </c>
      <c r="K139" s="66" t="s">
        <v>2899</v>
      </c>
      <c r="L139" s="66" t="s">
        <v>2911</v>
      </c>
    </row>
    <row r="140" spans="2:12" x14ac:dyDescent="0.3">
      <c r="B140" s="27"/>
      <c r="C140" s="27"/>
      <c r="D140" s="27"/>
      <c r="E140" s="109"/>
      <c r="F140" s="27"/>
      <c r="G140" s="27"/>
      <c r="H140" s="44"/>
      <c r="I140" s="44"/>
    </row>
    <row r="141" spans="2:12" x14ac:dyDescent="0.3">
      <c r="B141" s="40" t="s">
        <v>2916</v>
      </c>
      <c r="C141" s="27"/>
      <c r="D141" s="27"/>
      <c r="E141" s="109"/>
      <c r="F141" s="27"/>
      <c r="G141" s="27"/>
      <c r="H141" s="44"/>
      <c r="I141" s="44"/>
    </row>
    <row r="142" spans="2:12" x14ac:dyDescent="0.3">
      <c r="B142" s="27"/>
      <c r="C142" s="27">
        <v>160</v>
      </c>
      <c r="D142" s="27" t="s">
        <v>87</v>
      </c>
      <c r="E142" s="109"/>
      <c r="F142" s="27"/>
      <c r="G142" s="27">
        <v>1</v>
      </c>
      <c r="H142" s="44">
        <v>1</v>
      </c>
      <c r="I142" s="44">
        <f t="shared" ref="I142:I147" si="3">(E142*G142)/H142</f>
        <v>0</v>
      </c>
      <c r="K142" s="66" t="s">
        <v>2918</v>
      </c>
    </row>
    <row r="143" spans="2:12" x14ac:dyDescent="0.3">
      <c r="B143" s="27"/>
      <c r="C143" s="27">
        <v>161</v>
      </c>
      <c r="D143" s="27" t="s">
        <v>88</v>
      </c>
      <c r="E143" s="109">
        <v>6.8992800000000001</v>
      </c>
      <c r="F143" s="27"/>
      <c r="G143" s="27">
        <v>1</v>
      </c>
      <c r="H143" s="44">
        <v>1</v>
      </c>
      <c r="I143" s="44">
        <f t="shared" si="3"/>
        <v>6.8992800000000001</v>
      </c>
      <c r="L143" s="66" t="s">
        <v>2919</v>
      </c>
    </row>
    <row r="144" spans="2:12" x14ac:dyDescent="0.3">
      <c r="B144" s="27"/>
      <c r="C144" s="27">
        <v>162</v>
      </c>
      <c r="D144" s="27" t="s">
        <v>554</v>
      </c>
      <c r="E144" s="109">
        <v>8.4981299999999997</v>
      </c>
      <c r="F144" s="27"/>
      <c r="G144" s="27">
        <v>1</v>
      </c>
      <c r="H144" s="44">
        <v>1</v>
      </c>
      <c r="I144" s="44">
        <f t="shared" si="3"/>
        <v>8.4981299999999997</v>
      </c>
    </row>
    <row r="145" spans="2:12" x14ac:dyDescent="0.3">
      <c r="B145" s="27"/>
      <c r="C145" s="27">
        <v>163</v>
      </c>
      <c r="D145" s="27" t="s">
        <v>312</v>
      </c>
      <c r="E145" s="109">
        <v>1.72</v>
      </c>
      <c r="F145" s="27"/>
      <c r="G145" s="27">
        <v>1</v>
      </c>
      <c r="H145" s="44">
        <v>4.3499999999999996</v>
      </c>
      <c r="I145" s="44">
        <f t="shared" si="3"/>
        <v>0.39540229885057476</v>
      </c>
      <c r="K145" s="66" t="s">
        <v>2920</v>
      </c>
      <c r="L145" s="66" t="s">
        <v>2921</v>
      </c>
    </row>
    <row r="146" spans="2:12" x14ac:dyDescent="0.3">
      <c r="B146" s="27"/>
      <c r="C146" s="27">
        <v>164</v>
      </c>
      <c r="D146" s="27" t="s">
        <v>90</v>
      </c>
      <c r="E146" s="109">
        <v>16.589280000000002</v>
      </c>
      <c r="F146" s="27"/>
      <c r="G146" s="27">
        <v>1</v>
      </c>
      <c r="H146" s="44">
        <v>52.14</v>
      </c>
      <c r="I146" s="44">
        <f t="shared" si="3"/>
        <v>0.31816800920598393</v>
      </c>
    </row>
    <row r="147" spans="2:12" x14ac:dyDescent="0.3">
      <c r="B147" s="27"/>
      <c r="C147" s="27">
        <v>165</v>
      </c>
      <c r="D147" s="27" t="s">
        <v>2917</v>
      </c>
      <c r="E147" s="109">
        <v>145.35</v>
      </c>
      <c r="F147" s="27"/>
      <c r="G147" s="27">
        <v>1</v>
      </c>
      <c r="H147" s="44">
        <v>52.14</v>
      </c>
      <c r="I147" s="44">
        <f t="shared" si="3"/>
        <v>2.7876869965477558</v>
      </c>
      <c r="K147" s="66" t="s">
        <v>2922</v>
      </c>
    </row>
    <row r="148" spans="2:12" x14ac:dyDescent="0.3">
      <c r="B148" s="27"/>
      <c r="C148" s="27"/>
      <c r="D148" s="27"/>
      <c r="E148" s="109"/>
      <c r="F148" s="27"/>
      <c r="G148" s="27"/>
      <c r="H148" s="44"/>
      <c r="I148" s="44"/>
    </row>
    <row r="149" spans="2:12" x14ac:dyDescent="0.3">
      <c r="B149" s="40" t="s">
        <v>245</v>
      </c>
      <c r="C149" s="27"/>
      <c r="D149" s="27"/>
      <c r="E149" s="109"/>
      <c r="F149" s="27"/>
      <c r="G149" s="27"/>
      <c r="H149" s="44"/>
      <c r="I149" s="44"/>
    </row>
    <row r="150" spans="2:12" x14ac:dyDescent="0.3">
      <c r="B150" s="162" t="s">
        <v>2923</v>
      </c>
      <c r="C150" s="27"/>
      <c r="D150" s="27"/>
      <c r="E150" s="109"/>
      <c r="F150" s="27"/>
      <c r="G150" s="27"/>
      <c r="H150" s="44"/>
      <c r="I150" s="44"/>
    </row>
    <row r="151" spans="2:12" ht="28" x14ac:dyDescent="0.3">
      <c r="B151" s="27" t="s">
        <v>2269</v>
      </c>
      <c r="C151" s="27">
        <v>166</v>
      </c>
      <c r="D151" s="214" t="s">
        <v>6906</v>
      </c>
      <c r="E151" s="109">
        <v>10</v>
      </c>
      <c r="F151" s="27"/>
      <c r="G151" s="27">
        <v>1</v>
      </c>
      <c r="H151" s="44">
        <v>521.42999999999995</v>
      </c>
      <c r="I151" s="44">
        <f t="shared" ref="I151:I214" si="4">(E151*G151)/H151</f>
        <v>1.917802964923384E-2</v>
      </c>
      <c r="K151" s="66" t="s">
        <v>3009</v>
      </c>
      <c r="L151" s="66" t="s">
        <v>3201</v>
      </c>
    </row>
    <row r="152" spans="2:12" x14ac:dyDescent="0.3">
      <c r="B152" s="27" t="s">
        <v>2269</v>
      </c>
      <c r="C152" s="27">
        <v>167</v>
      </c>
      <c r="D152" s="27" t="s">
        <v>6920</v>
      </c>
      <c r="E152" s="109">
        <v>8.99</v>
      </c>
      <c r="F152" s="27">
        <v>4</v>
      </c>
      <c r="G152" s="27">
        <v>1</v>
      </c>
      <c r="H152" s="44">
        <v>521.42999999999995</v>
      </c>
      <c r="I152" s="44">
        <f t="shared" si="4"/>
        <v>1.7241048654661223E-2</v>
      </c>
      <c r="K152" s="66" t="s">
        <v>3010</v>
      </c>
      <c r="L152" s="66" t="s">
        <v>3202</v>
      </c>
    </row>
    <row r="153" spans="2:12" x14ac:dyDescent="0.3">
      <c r="B153" s="27" t="s">
        <v>2269</v>
      </c>
      <c r="C153" s="27">
        <v>168</v>
      </c>
      <c r="D153" s="27" t="s">
        <v>1188</v>
      </c>
      <c r="E153" s="109">
        <v>16</v>
      </c>
      <c r="F153" s="27">
        <v>1</v>
      </c>
      <c r="G153" s="27">
        <v>1</v>
      </c>
      <c r="H153" s="44">
        <v>156.43</v>
      </c>
      <c r="I153" s="44">
        <f t="shared" si="4"/>
        <v>0.10228217093907818</v>
      </c>
      <c r="K153" s="66" t="s">
        <v>3011</v>
      </c>
      <c r="L153" s="66" t="s">
        <v>3203</v>
      </c>
    </row>
    <row r="154" spans="2:12" x14ac:dyDescent="0.3">
      <c r="B154" s="27" t="s">
        <v>2269</v>
      </c>
      <c r="C154" s="27">
        <v>169</v>
      </c>
      <c r="D154" s="27" t="s">
        <v>1188</v>
      </c>
      <c r="E154" s="109">
        <v>7</v>
      </c>
      <c r="F154" s="27"/>
      <c r="G154" s="27">
        <v>1</v>
      </c>
      <c r="H154" s="44">
        <v>104.29</v>
      </c>
      <c r="I154" s="44">
        <f t="shared" si="4"/>
        <v>6.7120529293316702E-2</v>
      </c>
      <c r="K154" s="66" t="s">
        <v>3012</v>
      </c>
      <c r="L154" s="66" t="s">
        <v>3204</v>
      </c>
    </row>
    <row r="155" spans="2:12" x14ac:dyDescent="0.3">
      <c r="B155" s="27" t="s">
        <v>2269</v>
      </c>
      <c r="C155" s="27">
        <v>170</v>
      </c>
      <c r="D155" s="27" t="s">
        <v>178</v>
      </c>
      <c r="E155" s="109">
        <v>1.5</v>
      </c>
      <c r="F155" s="27"/>
      <c r="G155" s="27">
        <v>1</v>
      </c>
      <c r="H155" s="44">
        <v>521.42999999999995</v>
      </c>
      <c r="I155" s="44">
        <f t="shared" si="4"/>
        <v>2.8767044473850759E-3</v>
      </c>
      <c r="K155" s="66" t="s">
        <v>3013</v>
      </c>
      <c r="L155" s="66" t="s">
        <v>3205</v>
      </c>
    </row>
    <row r="156" spans="2:12" x14ac:dyDescent="0.3">
      <c r="B156" s="27" t="s">
        <v>2269</v>
      </c>
      <c r="C156" s="27">
        <v>171</v>
      </c>
      <c r="D156" s="27" t="s">
        <v>313</v>
      </c>
      <c r="E156" s="109">
        <v>44.99</v>
      </c>
      <c r="F156" s="27"/>
      <c r="G156" s="27">
        <v>1</v>
      </c>
      <c r="H156" s="44">
        <v>521.42999999999995</v>
      </c>
      <c r="I156" s="44">
        <f t="shared" si="4"/>
        <v>8.6281955391903045E-2</v>
      </c>
      <c r="K156" s="66" t="s">
        <v>3014</v>
      </c>
      <c r="L156" s="66" t="s">
        <v>3206</v>
      </c>
    </row>
    <row r="157" spans="2:12" ht="28" x14ac:dyDescent="0.3">
      <c r="B157" s="27" t="s">
        <v>2270</v>
      </c>
      <c r="C157" s="27">
        <v>172</v>
      </c>
      <c r="D157" s="214" t="s">
        <v>6906</v>
      </c>
      <c r="E157" s="109">
        <v>10</v>
      </c>
      <c r="F157" s="27"/>
      <c r="G157" s="27">
        <v>1</v>
      </c>
      <c r="H157" s="44">
        <v>521.42999999999995</v>
      </c>
      <c r="I157" s="44">
        <f t="shared" si="4"/>
        <v>1.917802964923384E-2</v>
      </c>
      <c r="K157" s="66" t="s">
        <v>3009</v>
      </c>
      <c r="L157" s="66" t="s">
        <v>3201</v>
      </c>
    </row>
    <row r="158" spans="2:12" x14ac:dyDescent="0.3">
      <c r="B158" s="27" t="s">
        <v>2270</v>
      </c>
      <c r="C158" s="27">
        <v>173</v>
      </c>
      <c r="D158" s="27" t="s">
        <v>6920</v>
      </c>
      <c r="E158" s="109">
        <v>8.99</v>
      </c>
      <c r="F158" s="27">
        <v>4</v>
      </c>
      <c r="G158" s="27">
        <v>1</v>
      </c>
      <c r="H158" s="44">
        <v>521.42999999999995</v>
      </c>
      <c r="I158" s="44">
        <f t="shared" si="4"/>
        <v>1.7241048654661223E-2</v>
      </c>
      <c r="K158" s="66" t="s">
        <v>3015</v>
      </c>
      <c r="L158" s="66" t="s">
        <v>3207</v>
      </c>
    </row>
    <row r="159" spans="2:12" ht="13.5" customHeight="1" x14ac:dyDescent="0.3">
      <c r="B159" s="27" t="s">
        <v>2270</v>
      </c>
      <c r="C159" s="27">
        <v>174</v>
      </c>
      <c r="D159" s="27" t="s">
        <v>6935</v>
      </c>
      <c r="E159" s="109"/>
      <c r="F159" s="27">
        <v>1</v>
      </c>
      <c r="G159" s="27">
        <v>1</v>
      </c>
      <c r="H159" s="44">
        <v>521.42999999999995</v>
      </c>
      <c r="I159" s="44">
        <f t="shared" si="4"/>
        <v>0</v>
      </c>
      <c r="K159" s="66" t="s">
        <v>3016</v>
      </c>
      <c r="L159" s="66" t="s">
        <v>3208</v>
      </c>
    </row>
    <row r="160" spans="2:12" x14ac:dyDescent="0.3">
      <c r="B160" s="27" t="s">
        <v>2270</v>
      </c>
      <c r="C160" s="27">
        <v>175</v>
      </c>
      <c r="D160" s="27" t="s">
        <v>6936</v>
      </c>
      <c r="E160" s="109">
        <v>12</v>
      </c>
      <c r="F160" s="27"/>
      <c r="G160" s="27">
        <v>1</v>
      </c>
      <c r="H160" s="44">
        <v>1042.8599999999999</v>
      </c>
      <c r="I160" s="44">
        <f t="shared" si="4"/>
        <v>1.1506817789540304E-2</v>
      </c>
      <c r="K160" s="66" t="s">
        <v>3017</v>
      </c>
      <c r="L160" s="66" t="s">
        <v>3209</v>
      </c>
    </row>
    <row r="161" spans="2:12" x14ac:dyDescent="0.3">
      <c r="B161" s="27" t="s">
        <v>2270</v>
      </c>
      <c r="C161" s="27">
        <v>176</v>
      </c>
      <c r="D161" s="27" t="s">
        <v>2936</v>
      </c>
      <c r="E161" s="109">
        <v>18</v>
      </c>
      <c r="F161" s="27"/>
      <c r="G161" s="27">
        <v>2</v>
      </c>
      <c r="H161" s="44">
        <v>156.43</v>
      </c>
      <c r="I161" s="44">
        <f t="shared" si="4"/>
        <v>0.23013488461292589</v>
      </c>
      <c r="K161" s="66" t="s">
        <v>3018</v>
      </c>
      <c r="L161" s="66" t="s">
        <v>3210</v>
      </c>
    </row>
    <row r="162" spans="2:12" x14ac:dyDescent="0.3">
      <c r="B162" s="27" t="s">
        <v>2270</v>
      </c>
      <c r="C162" s="27">
        <v>177</v>
      </c>
      <c r="D162" s="27" t="s">
        <v>6939</v>
      </c>
      <c r="E162" s="109">
        <v>3</v>
      </c>
      <c r="F162" s="27"/>
      <c r="G162" s="27">
        <v>1</v>
      </c>
      <c r="H162" s="44">
        <v>782.14</v>
      </c>
      <c r="I162" s="44">
        <f t="shared" si="4"/>
        <v>3.8356304497915977E-3</v>
      </c>
      <c r="K162" s="66" t="s">
        <v>3019</v>
      </c>
      <c r="L162" s="66" t="s">
        <v>3211</v>
      </c>
    </row>
    <row r="163" spans="2:12" x14ac:dyDescent="0.3">
      <c r="B163" s="27" t="s">
        <v>2270</v>
      </c>
      <c r="C163" s="27">
        <v>178</v>
      </c>
      <c r="D163" s="27" t="s">
        <v>315</v>
      </c>
      <c r="E163" s="109">
        <v>899</v>
      </c>
      <c r="F163" s="27"/>
      <c r="G163" s="27">
        <v>1</v>
      </c>
      <c r="H163" s="44">
        <v>521.42999999999995</v>
      </c>
      <c r="I163" s="44">
        <f t="shared" si="4"/>
        <v>1.7241048654661222</v>
      </c>
      <c r="K163" s="66" t="s">
        <v>3020</v>
      </c>
      <c r="L163" s="66" t="s">
        <v>3212</v>
      </c>
    </row>
    <row r="164" spans="2:12" x14ac:dyDescent="0.3">
      <c r="B164" s="27" t="s">
        <v>2270</v>
      </c>
      <c r="C164" s="27">
        <v>179</v>
      </c>
      <c r="D164" s="27" t="s">
        <v>314</v>
      </c>
      <c r="E164" s="109">
        <v>799</v>
      </c>
      <c r="F164" s="27"/>
      <c r="G164" s="27">
        <v>1</v>
      </c>
      <c r="H164" s="44">
        <v>521.42999999999995</v>
      </c>
      <c r="I164" s="44">
        <f t="shared" si="4"/>
        <v>1.5323245689737839</v>
      </c>
      <c r="K164" s="66" t="s">
        <v>3021</v>
      </c>
      <c r="L164" s="66" t="s">
        <v>3213</v>
      </c>
    </row>
    <row r="165" spans="2:12" x14ac:dyDescent="0.3">
      <c r="B165" s="27" t="s">
        <v>2270</v>
      </c>
      <c r="C165" s="27">
        <v>180</v>
      </c>
      <c r="D165" s="27" t="s">
        <v>2937</v>
      </c>
      <c r="E165" s="109">
        <v>6</v>
      </c>
      <c r="F165" s="27"/>
      <c r="G165" s="27">
        <v>2</v>
      </c>
      <c r="H165" s="44">
        <v>104.29</v>
      </c>
      <c r="I165" s="44">
        <f t="shared" si="4"/>
        <v>0.11506376450282864</v>
      </c>
      <c r="K165" s="66" t="s">
        <v>3022</v>
      </c>
      <c r="L165" s="66" t="s">
        <v>3214</v>
      </c>
    </row>
    <row r="166" spans="2:12" x14ac:dyDescent="0.3">
      <c r="B166" s="27" t="s">
        <v>2270</v>
      </c>
      <c r="C166" s="27">
        <v>181</v>
      </c>
      <c r="D166" s="27" t="s">
        <v>6976</v>
      </c>
      <c r="E166" s="109">
        <v>6</v>
      </c>
      <c r="F166" s="27"/>
      <c r="G166" s="27">
        <v>4</v>
      </c>
      <c r="H166" s="44">
        <v>260.70999999999998</v>
      </c>
      <c r="I166" s="44">
        <f t="shared" si="4"/>
        <v>9.2056307774922339E-2</v>
      </c>
      <c r="K166" s="66" t="s">
        <v>3023</v>
      </c>
      <c r="L166" s="66" t="s">
        <v>3215</v>
      </c>
    </row>
    <row r="167" spans="2:12" x14ac:dyDescent="0.3">
      <c r="B167" s="27" t="s">
        <v>2270</v>
      </c>
      <c r="C167" s="27">
        <v>182</v>
      </c>
      <c r="D167" s="27" t="s">
        <v>6977</v>
      </c>
      <c r="E167" s="109">
        <v>9</v>
      </c>
      <c r="F167" s="27"/>
      <c r="G167" s="27">
        <v>4</v>
      </c>
      <c r="H167" s="44">
        <v>260.70999999999998</v>
      </c>
      <c r="I167" s="44">
        <f t="shared" si="4"/>
        <v>0.1380844616623835</v>
      </c>
      <c r="K167" s="66" t="s">
        <v>3024</v>
      </c>
      <c r="L167" s="66" t="s">
        <v>3216</v>
      </c>
    </row>
    <row r="168" spans="2:12" x14ac:dyDescent="0.3">
      <c r="B168" s="27" t="s">
        <v>2270</v>
      </c>
      <c r="C168" s="27">
        <v>183</v>
      </c>
      <c r="D168" s="27" t="s">
        <v>100</v>
      </c>
      <c r="E168" s="109">
        <v>60</v>
      </c>
      <c r="F168" s="27"/>
      <c r="G168" s="27">
        <v>1</v>
      </c>
      <c r="H168" s="44">
        <v>521.42999999999995</v>
      </c>
      <c r="I168" s="44">
        <f t="shared" si="4"/>
        <v>0.11506817789540304</v>
      </c>
      <c r="K168" s="66" t="s">
        <v>3025</v>
      </c>
      <c r="L168" s="66" t="s">
        <v>3217</v>
      </c>
    </row>
    <row r="169" spans="2:12" x14ac:dyDescent="0.3">
      <c r="B169" s="27" t="s">
        <v>2270</v>
      </c>
      <c r="C169" s="27">
        <v>184</v>
      </c>
      <c r="D169" s="27" t="s">
        <v>2939</v>
      </c>
      <c r="E169" s="109">
        <v>2.4</v>
      </c>
      <c r="F169" s="27"/>
      <c r="G169" s="27">
        <v>6</v>
      </c>
      <c r="H169" s="44">
        <v>521.42999999999995</v>
      </c>
      <c r="I169" s="44">
        <f t="shared" si="4"/>
        <v>2.7616362694896725E-2</v>
      </c>
      <c r="K169" s="66" t="s">
        <v>3026</v>
      </c>
      <c r="L169" s="66" t="s">
        <v>3218</v>
      </c>
    </row>
    <row r="170" spans="2:12" x14ac:dyDescent="0.3">
      <c r="B170" s="27" t="s">
        <v>2270</v>
      </c>
      <c r="C170" s="27">
        <v>185</v>
      </c>
      <c r="D170" s="27" t="s">
        <v>99</v>
      </c>
      <c r="E170" s="109">
        <v>54.99</v>
      </c>
      <c r="F170" s="27"/>
      <c r="G170" s="27">
        <v>1</v>
      </c>
      <c r="H170" s="44">
        <v>521.42999999999995</v>
      </c>
      <c r="I170" s="44">
        <f t="shared" si="4"/>
        <v>0.10545998504113689</v>
      </c>
      <c r="K170" s="66" t="s">
        <v>3027</v>
      </c>
      <c r="L170" s="66" t="s">
        <v>3219</v>
      </c>
    </row>
    <row r="171" spans="2:12" x14ac:dyDescent="0.3">
      <c r="B171" s="27" t="s">
        <v>2270</v>
      </c>
      <c r="C171" s="27">
        <v>186</v>
      </c>
      <c r="D171" s="27" t="s">
        <v>6980</v>
      </c>
      <c r="E171" s="109">
        <v>50</v>
      </c>
      <c r="F171" s="27"/>
      <c r="G171" s="27">
        <v>1</v>
      </c>
      <c r="H171" s="44">
        <v>521.42999999999995</v>
      </c>
      <c r="I171" s="44">
        <f t="shared" si="4"/>
        <v>9.5890148246169205E-2</v>
      </c>
      <c r="K171" s="66" t="s">
        <v>3028</v>
      </c>
      <c r="L171" s="66" t="s">
        <v>3220</v>
      </c>
    </row>
    <row r="172" spans="2:12" x14ac:dyDescent="0.3">
      <c r="B172" s="27" t="s">
        <v>2270</v>
      </c>
      <c r="C172" s="27">
        <v>187</v>
      </c>
      <c r="D172" s="27" t="s">
        <v>2940</v>
      </c>
      <c r="E172" s="109"/>
      <c r="F172" s="27"/>
      <c r="G172" s="27">
        <v>1</v>
      </c>
      <c r="H172" s="44">
        <v>52.14</v>
      </c>
      <c r="I172" s="44">
        <f t="shared" si="4"/>
        <v>0</v>
      </c>
      <c r="K172" s="66" t="s">
        <v>3029</v>
      </c>
    </row>
    <row r="173" spans="2:12" ht="28" x14ac:dyDescent="0.3">
      <c r="B173" s="27" t="s">
        <v>2271</v>
      </c>
      <c r="C173" s="27">
        <v>188</v>
      </c>
      <c r="D173" s="214" t="s">
        <v>6906</v>
      </c>
      <c r="E173" s="109">
        <v>10</v>
      </c>
      <c r="F173" s="27"/>
      <c r="G173" s="27">
        <v>1</v>
      </c>
      <c r="H173" s="44">
        <v>521.42999999999995</v>
      </c>
      <c r="I173" s="44">
        <f t="shared" si="4"/>
        <v>1.917802964923384E-2</v>
      </c>
      <c r="K173" s="66" t="s">
        <v>3009</v>
      </c>
      <c r="L173" s="66" t="s">
        <v>3201</v>
      </c>
    </row>
    <row r="174" spans="2:12" x14ac:dyDescent="0.3">
      <c r="B174" s="27" t="s">
        <v>2271</v>
      </c>
      <c r="C174" s="27">
        <v>189</v>
      </c>
      <c r="D174" s="27" t="s">
        <v>6920</v>
      </c>
      <c r="E174" s="109">
        <v>8.99</v>
      </c>
      <c r="F174" s="27">
        <v>4</v>
      </c>
      <c r="G174" s="27">
        <v>1</v>
      </c>
      <c r="H174" s="44">
        <v>521.42999999999995</v>
      </c>
      <c r="I174" s="44">
        <f t="shared" si="4"/>
        <v>1.7241048654661223E-2</v>
      </c>
      <c r="K174" s="66" t="s">
        <v>3010</v>
      </c>
      <c r="L174" s="66" t="s">
        <v>3207</v>
      </c>
    </row>
    <row r="175" spans="2:12" x14ac:dyDescent="0.3">
      <c r="B175" s="27" t="s">
        <v>2271</v>
      </c>
      <c r="C175" s="27">
        <v>190</v>
      </c>
      <c r="D175" s="27" t="s">
        <v>6935</v>
      </c>
      <c r="E175" s="109"/>
      <c r="F175" s="27">
        <v>1</v>
      </c>
      <c r="G175" s="27">
        <v>1</v>
      </c>
      <c r="H175" s="44">
        <v>521.42999999999995</v>
      </c>
      <c r="I175" s="44">
        <f t="shared" si="4"/>
        <v>0</v>
      </c>
      <c r="K175" s="66" t="s">
        <v>3016</v>
      </c>
      <c r="L175" s="66" t="s">
        <v>3208</v>
      </c>
    </row>
    <row r="176" spans="2:12" x14ac:dyDescent="0.3">
      <c r="B176" s="27" t="s">
        <v>2271</v>
      </c>
      <c r="C176" s="27">
        <v>191</v>
      </c>
      <c r="D176" s="27" t="s">
        <v>6936</v>
      </c>
      <c r="E176" s="109">
        <v>12</v>
      </c>
      <c r="F176" s="27"/>
      <c r="G176" s="27">
        <v>1</v>
      </c>
      <c r="H176" s="44">
        <v>1042.8599999999999</v>
      </c>
      <c r="I176" s="44">
        <f t="shared" si="4"/>
        <v>1.1506817789540304E-2</v>
      </c>
      <c r="K176" s="66" t="s">
        <v>3017</v>
      </c>
      <c r="L176" s="66" t="s">
        <v>3209</v>
      </c>
    </row>
    <row r="177" spans="2:12" x14ac:dyDescent="0.3">
      <c r="B177" s="27" t="s">
        <v>2271</v>
      </c>
      <c r="C177" s="27">
        <v>192</v>
      </c>
      <c r="D177" s="27" t="s">
        <v>2936</v>
      </c>
      <c r="E177" s="109">
        <v>18</v>
      </c>
      <c r="F177" s="27"/>
      <c r="G177" s="27">
        <v>2</v>
      </c>
      <c r="H177" s="44">
        <v>156.43</v>
      </c>
      <c r="I177" s="44">
        <f t="shared" si="4"/>
        <v>0.23013488461292589</v>
      </c>
      <c r="K177" s="66" t="s">
        <v>3030</v>
      </c>
      <c r="L177" s="66" t="s">
        <v>3221</v>
      </c>
    </row>
    <row r="178" spans="2:12" x14ac:dyDescent="0.3">
      <c r="B178" s="27" t="s">
        <v>2271</v>
      </c>
      <c r="C178" s="27">
        <v>193</v>
      </c>
      <c r="D178" s="27" t="s">
        <v>6939</v>
      </c>
      <c r="E178" s="109">
        <v>3</v>
      </c>
      <c r="F178" s="27"/>
      <c r="G178" s="27">
        <v>1</v>
      </c>
      <c r="H178" s="44">
        <v>782.14</v>
      </c>
      <c r="I178" s="44">
        <f t="shared" si="4"/>
        <v>3.8356304497915977E-3</v>
      </c>
      <c r="K178" s="66" t="s">
        <v>3031</v>
      </c>
      <c r="L178" s="66" t="s">
        <v>3211</v>
      </c>
    </row>
    <row r="179" spans="2:12" x14ac:dyDescent="0.3">
      <c r="B179" s="27" t="s">
        <v>2271</v>
      </c>
      <c r="C179" s="27">
        <v>194</v>
      </c>
      <c r="D179" s="27" t="s">
        <v>2941</v>
      </c>
      <c r="E179" s="109">
        <v>833</v>
      </c>
      <c r="F179" s="27"/>
      <c r="G179" s="27">
        <v>1</v>
      </c>
      <c r="H179" s="44">
        <v>782.14</v>
      </c>
      <c r="I179" s="44">
        <f t="shared" si="4"/>
        <v>1.0650267215588003</v>
      </c>
      <c r="K179" s="66" t="s">
        <v>3032</v>
      </c>
      <c r="L179" s="66" t="s">
        <v>3222</v>
      </c>
    </row>
    <row r="180" spans="2:12" x14ac:dyDescent="0.3">
      <c r="B180" s="27" t="s">
        <v>2271</v>
      </c>
      <c r="C180" s="27">
        <v>195</v>
      </c>
      <c r="D180" s="27" t="s">
        <v>105</v>
      </c>
      <c r="E180" s="109">
        <v>9</v>
      </c>
      <c r="F180" s="27"/>
      <c r="G180" s="27">
        <v>2</v>
      </c>
      <c r="H180" s="44">
        <v>260.70999999999998</v>
      </c>
      <c r="I180" s="44">
        <f t="shared" si="4"/>
        <v>6.904223083119175E-2</v>
      </c>
      <c r="K180" s="66" t="s">
        <v>3033</v>
      </c>
      <c r="L180" s="66" t="s">
        <v>3223</v>
      </c>
    </row>
    <row r="181" spans="2:12" x14ac:dyDescent="0.3">
      <c r="B181" s="27" t="s">
        <v>2271</v>
      </c>
      <c r="C181" s="27">
        <v>196</v>
      </c>
      <c r="D181" s="27" t="s">
        <v>106</v>
      </c>
      <c r="E181" s="109">
        <v>0</v>
      </c>
      <c r="F181" s="27">
        <v>8</v>
      </c>
      <c r="G181" s="27">
        <v>1</v>
      </c>
      <c r="H181" s="44">
        <v>260.70999999999998</v>
      </c>
      <c r="I181" s="44">
        <f t="shared" si="4"/>
        <v>0</v>
      </c>
      <c r="K181" s="66" t="s">
        <v>3034</v>
      </c>
      <c r="L181" s="66" t="s">
        <v>3224</v>
      </c>
    </row>
    <row r="182" spans="2:12" x14ac:dyDescent="0.3">
      <c r="B182" s="27" t="s">
        <v>2271</v>
      </c>
      <c r="C182" s="27">
        <v>197</v>
      </c>
      <c r="D182" s="27" t="s">
        <v>2942</v>
      </c>
      <c r="E182" s="109">
        <v>5.99</v>
      </c>
      <c r="F182" s="27">
        <v>4</v>
      </c>
      <c r="G182" s="27">
        <v>1</v>
      </c>
      <c r="H182" s="44">
        <v>52.14</v>
      </c>
      <c r="I182" s="44">
        <f t="shared" si="4"/>
        <v>0.11488300728807058</v>
      </c>
      <c r="K182" s="66" t="s">
        <v>3035</v>
      </c>
      <c r="L182" s="66" t="s">
        <v>3225</v>
      </c>
    </row>
    <row r="183" spans="2:12" x14ac:dyDescent="0.3">
      <c r="B183" s="27" t="s">
        <v>2272</v>
      </c>
      <c r="C183" s="27">
        <v>198</v>
      </c>
      <c r="D183" s="27" t="s">
        <v>6920</v>
      </c>
      <c r="E183" s="109">
        <v>8.99</v>
      </c>
      <c r="F183" s="27">
        <v>4</v>
      </c>
      <c r="G183" s="27">
        <v>1</v>
      </c>
      <c r="H183" s="44">
        <v>521.42999999999995</v>
      </c>
      <c r="I183" s="44">
        <f t="shared" si="4"/>
        <v>1.7241048654661223E-2</v>
      </c>
      <c r="K183" s="66" t="s">
        <v>3010</v>
      </c>
      <c r="L183" s="66" t="s">
        <v>3207</v>
      </c>
    </row>
    <row r="184" spans="2:12" x14ac:dyDescent="0.3">
      <c r="B184" s="27" t="s">
        <v>2272</v>
      </c>
      <c r="C184" s="27">
        <v>199</v>
      </c>
      <c r="D184" s="27" t="s">
        <v>6984</v>
      </c>
      <c r="E184" s="109">
        <v>23.99</v>
      </c>
      <c r="F184" s="27">
        <v>1</v>
      </c>
      <c r="G184" s="27">
        <v>1</v>
      </c>
      <c r="H184" s="44">
        <v>260.70999999999998</v>
      </c>
      <c r="I184" s="44">
        <f t="shared" si="4"/>
        <v>9.2017950980016111E-2</v>
      </c>
      <c r="K184" s="66" t="s">
        <v>3036</v>
      </c>
      <c r="L184" s="66" t="s">
        <v>3226</v>
      </c>
    </row>
    <row r="185" spans="2:12" x14ac:dyDescent="0.3">
      <c r="B185" s="27" t="s">
        <v>2273</v>
      </c>
      <c r="C185" s="27">
        <v>200</v>
      </c>
      <c r="D185" s="27" t="s">
        <v>107</v>
      </c>
      <c r="E185" s="109"/>
      <c r="F185" s="27"/>
      <c r="G185" s="27">
        <v>2</v>
      </c>
      <c r="H185" s="44">
        <v>260.70999999999998</v>
      </c>
      <c r="I185" s="44">
        <f t="shared" si="4"/>
        <v>0</v>
      </c>
      <c r="K185" s="66" t="s">
        <v>3037</v>
      </c>
      <c r="L185" s="66" t="s">
        <v>3227</v>
      </c>
    </row>
    <row r="186" spans="2:12" x14ac:dyDescent="0.3">
      <c r="B186" s="27" t="s">
        <v>2273</v>
      </c>
      <c r="C186" s="27">
        <v>201</v>
      </c>
      <c r="D186" s="27" t="s">
        <v>108</v>
      </c>
      <c r="E186" s="109">
        <v>1.2</v>
      </c>
      <c r="F186" s="27">
        <v>18</v>
      </c>
      <c r="G186" s="27">
        <v>12</v>
      </c>
      <c r="H186" s="44">
        <v>260.70999999999998</v>
      </c>
      <c r="I186" s="44">
        <f t="shared" si="4"/>
        <v>5.5233784664953392E-2</v>
      </c>
      <c r="K186" s="66" t="s">
        <v>3038</v>
      </c>
      <c r="L186" s="66" t="s">
        <v>3228</v>
      </c>
    </row>
    <row r="187" spans="2:12" x14ac:dyDescent="0.3">
      <c r="B187" s="27" t="s">
        <v>2273</v>
      </c>
      <c r="C187" s="27">
        <v>202</v>
      </c>
      <c r="D187" s="27" t="s">
        <v>2943</v>
      </c>
      <c r="E187" s="109">
        <v>3.3</v>
      </c>
      <c r="F187" s="27"/>
      <c r="G187" s="27">
        <v>1</v>
      </c>
      <c r="H187" s="44">
        <v>260.70999999999998</v>
      </c>
      <c r="I187" s="44">
        <f t="shared" si="4"/>
        <v>1.2657742319051821E-2</v>
      </c>
      <c r="K187" s="66" t="s">
        <v>3039</v>
      </c>
      <c r="L187" s="66" t="s">
        <v>3229</v>
      </c>
    </row>
    <row r="188" spans="2:12" x14ac:dyDescent="0.3">
      <c r="B188" s="27" t="s">
        <v>2273</v>
      </c>
      <c r="C188" s="27">
        <v>203</v>
      </c>
      <c r="D188" s="27" t="s">
        <v>109</v>
      </c>
      <c r="E188" s="109">
        <v>22</v>
      </c>
      <c r="F188" s="27">
        <v>4</v>
      </c>
      <c r="G188" s="27">
        <v>2</v>
      </c>
      <c r="H188" s="44">
        <v>1042.8599999999999</v>
      </c>
      <c r="I188" s="44">
        <f t="shared" si="4"/>
        <v>4.2191665228314447E-2</v>
      </c>
      <c r="K188" s="66" t="s">
        <v>3040</v>
      </c>
      <c r="L188" s="66" t="s">
        <v>3230</v>
      </c>
    </row>
    <row r="189" spans="2:12" x14ac:dyDescent="0.3">
      <c r="B189" s="27" t="s">
        <v>2273</v>
      </c>
      <c r="C189" s="27">
        <v>204</v>
      </c>
      <c r="D189" s="27" t="s">
        <v>2944</v>
      </c>
      <c r="E189" s="109">
        <v>4</v>
      </c>
      <c r="F189" s="27">
        <v>24</v>
      </c>
      <c r="G189" s="27">
        <v>8</v>
      </c>
      <c r="H189" s="44">
        <v>208.57</v>
      </c>
      <c r="I189" s="44">
        <f t="shared" si="4"/>
        <v>0.15342570839526298</v>
      </c>
      <c r="K189" s="66" t="s">
        <v>3041</v>
      </c>
      <c r="L189" s="66" t="s">
        <v>3231</v>
      </c>
    </row>
    <row r="190" spans="2:12" x14ac:dyDescent="0.3">
      <c r="B190" s="27" t="s">
        <v>2273</v>
      </c>
      <c r="C190" s="27">
        <v>205</v>
      </c>
      <c r="D190" s="27" t="s">
        <v>2945</v>
      </c>
      <c r="E190" s="109">
        <v>4.5</v>
      </c>
      <c r="F190" s="27"/>
      <c r="G190" s="27">
        <v>1</v>
      </c>
      <c r="H190" s="44">
        <v>208.57</v>
      </c>
      <c r="I190" s="44">
        <f t="shared" si="4"/>
        <v>2.1575490243083858E-2</v>
      </c>
      <c r="K190" s="66" t="s">
        <v>3042</v>
      </c>
      <c r="L190" s="66" t="s">
        <v>3232</v>
      </c>
    </row>
    <row r="191" spans="2:12" x14ac:dyDescent="0.3">
      <c r="B191" s="27" t="s">
        <v>2273</v>
      </c>
      <c r="C191" s="27">
        <v>206</v>
      </c>
      <c r="D191" s="27" t="s">
        <v>111</v>
      </c>
      <c r="E191" s="109">
        <v>6</v>
      </c>
      <c r="F191" s="27">
        <v>6</v>
      </c>
      <c r="G191" s="27">
        <v>1</v>
      </c>
      <c r="H191" s="44">
        <v>260.70999999999998</v>
      </c>
      <c r="I191" s="44">
        <f t="shared" si="4"/>
        <v>2.3014076943730585E-2</v>
      </c>
      <c r="K191" s="66" t="s">
        <v>3043</v>
      </c>
      <c r="L191" s="66" t="s">
        <v>3233</v>
      </c>
    </row>
    <row r="192" spans="2:12" x14ac:dyDescent="0.3">
      <c r="B192" s="27" t="s">
        <v>2273</v>
      </c>
      <c r="C192" s="27">
        <v>207</v>
      </c>
      <c r="D192" s="27" t="s">
        <v>320</v>
      </c>
      <c r="E192" s="109">
        <v>5</v>
      </c>
      <c r="F192" s="27">
        <v>6</v>
      </c>
      <c r="G192" s="27">
        <v>1</v>
      </c>
      <c r="H192" s="44">
        <v>1042.8599999999999</v>
      </c>
      <c r="I192" s="44">
        <f t="shared" si="4"/>
        <v>4.7945074123084599E-3</v>
      </c>
      <c r="K192" s="66" t="s">
        <v>3044</v>
      </c>
      <c r="L192" s="66" t="s">
        <v>3234</v>
      </c>
    </row>
    <row r="193" spans="2:12" x14ac:dyDescent="0.3">
      <c r="B193" s="27" t="s">
        <v>2273</v>
      </c>
      <c r="C193" s="27">
        <v>208</v>
      </c>
      <c r="D193" s="27" t="s">
        <v>319</v>
      </c>
      <c r="E193" s="109"/>
      <c r="F193" s="27">
        <v>2</v>
      </c>
      <c r="G193" s="27">
        <v>2</v>
      </c>
      <c r="H193" s="44">
        <v>260.70999999999998</v>
      </c>
      <c r="I193" s="44">
        <f t="shared" si="4"/>
        <v>0</v>
      </c>
      <c r="K193" s="66" t="s">
        <v>3045</v>
      </c>
      <c r="L193" s="66" t="s">
        <v>3235</v>
      </c>
    </row>
    <row r="194" spans="2:12" x14ac:dyDescent="0.3">
      <c r="B194" s="27" t="s">
        <v>2273</v>
      </c>
      <c r="C194" s="27">
        <v>209</v>
      </c>
      <c r="D194" s="27" t="s">
        <v>318</v>
      </c>
      <c r="E194" s="109">
        <v>8</v>
      </c>
      <c r="F194" s="27"/>
      <c r="G194" s="27">
        <v>2</v>
      </c>
      <c r="H194" s="44">
        <v>1042.8599999999999</v>
      </c>
      <c r="I194" s="44">
        <f t="shared" si="4"/>
        <v>1.5342423719387072E-2</v>
      </c>
      <c r="K194" s="66" t="s">
        <v>3046</v>
      </c>
      <c r="L194" s="66" t="s">
        <v>3236</v>
      </c>
    </row>
    <row r="195" spans="2:12" x14ac:dyDescent="0.3">
      <c r="B195" s="27" t="s">
        <v>2273</v>
      </c>
      <c r="C195" s="27">
        <v>210</v>
      </c>
      <c r="D195" s="27" t="s">
        <v>2946</v>
      </c>
      <c r="E195" s="109"/>
      <c r="F195" s="27"/>
      <c r="G195" s="27">
        <v>1</v>
      </c>
      <c r="H195" s="44">
        <v>156.43</v>
      </c>
      <c r="I195" s="44">
        <f t="shared" si="4"/>
        <v>0</v>
      </c>
      <c r="K195" s="66" t="s">
        <v>3047</v>
      </c>
      <c r="L195" s="66" t="s">
        <v>3237</v>
      </c>
    </row>
    <row r="196" spans="2:12" x14ac:dyDescent="0.3">
      <c r="B196" s="27" t="s">
        <v>2304</v>
      </c>
      <c r="C196" s="27">
        <v>211</v>
      </c>
      <c r="D196" s="27" t="s">
        <v>114</v>
      </c>
      <c r="E196" s="109">
        <v>180</v>
      </c>
      <c r="F196" s="27"/>
      <c r="G196" s="27">
        <v>1</v>
      </c>
      <c r="H196" s="44">
        <v>417.14</v>
      </c>
      <c r="I196" s="44">
        <f t="shared" si="4"/>
        <v>0.43150980486167717</v>
      </c>
      <c r="K196" s="66" t="s">
        <v>3048</v>
      </c>
      <c r="L196" s="66" t="s">
        <v>3238</v>
      </c>
    </row>
    <row r="197" spans="2:12" x14ac:dyDescent="0.3">
      <c r="B197" s="27" t="s">
        <v>2304</v>
      </c>
      <c r="C197" s="27">
        <v>212</v>
      </c>
      <c r="D197" s="27" t="s">
        <v>115</v>
      </c>
      <c r="E197" s="109">
        <v>249</v>
      </c>
      <c r="F197" s="27"/>
      <c r="G197" s="27">
        <v>1</v>
      </c>
      <c r="H197" s="44">
        <v>521.42999999999995</v>
      </c>
      <c r="I197" s="44">
        <f t="shared" si="4"/>
        <v>0.47753293826592258</v>
      </c>
      <c r="K197" s="66" t="s">
        <v>3049</v>
      </c>
      <c r="L197" s="66" t="s">
        <v>3239</v>
      </c>
    </row>
    <row r="198" spans="2:12" x14ac:dyDescent="0.3">
      <c r="B198" s="27" t="s">
        <v>2304</v>
      </c>
      <c r="C198" s="27">
        <v>213</v>
      </c>
      <c r="D198" s="27" t="s">
        <v>6994</v>
      </c>
      <c r="E198" s="109">
        <v>200</v>
      </c>
      <c r="F198" s="27"/>
      <c r="G198" s="27">
        <v>1</v>
      </c>
      <c r="H198" s="44">
        <v>260.70999999999998</v>
      </c>
      <c r="I198" s="44">
        <f t="shared" si="4"/>
        <v>0.76713589812435279</v>
      </c>
      <c r="K198" s="66" t="s">
        <v>3050</v>
      </c>
      <c r="L198" s="66" t="s">
        <v>3240</v>
      </c>
    </row>
    <row r="199" spans="2:12" ht="14.5" customHeight="1" x14ac:dyDescent="0.3">
      <c r="B199" s="27" t="s">
        <v>2304</v>
      </c>
      <c r="C199" s="27">
        <v>214</v>
      </c>
      <c r="D199" s="27" t="s">
        <v>113</v>
      </c>
      <c r="E199" s="109">
        <v>39.99</v>
      </c>
      <c r="F199" s="27"/>
      <c r="G199" s="27">
        <v>1</v>
      </c>
      <c r="H199" s="44">
        <v>260.70999999999998</v>
      </c>
      <c r="I199" s="44">
        <f t="shared" si="4"/>
        <v>0.15338882282996436</v>
      </c>
      <c r="K199" s="66" t="s">
        <v>3051</v>
      </c>
      <c r="L199" s="66" t="s">
        <v>3241</v>
      </c>
    </row>
    <row r="200" spans="2:12" x14ac:dyDescent="0.3">
      <c r="B200" s="27" t="s">
        <v>2304</v>
      </c>
      <c r="C200" s="27">
        <v>215</v>
      </c>
      <c r="D200" s="27" t="s">
        <v>117</v>
      </c>
      <c r="E200" s="109">
        <v>19.989999999999998</v>
      </c>
      <c r="F200" s="27"/>
      <c r="G200" s="27">
        <v>1</v>
      </c>
      <c r="H200" s="44">
        <v>260.70999999999998</v>
      </c>
      <c r="I200" s="44">
        <f t="shared" si="4"/>
        <v>7.6675233017529057E-2</v>
      </c>
      <c r="K200" s="66" t="s">
        <v>3052</v>
      </c>
      <c r="L200" s="66" t="s">
        <v>3242</v>
      </c>
    </row>
    <row r="201" spans="2:12" x14ac:dyDescent="0.3">
      <c r="B201" s="27" t="s">
        <v>2304</v>
      </c>
      <c r="C201" s="27">
        <v>216</v>
      </c>
      <c r="D201" s="27" t="s">
        <v>118</v>
      </c>
      <c r="E201" s="109">
        <v>9.99</v>
      </c>
      <c r="F201" s="27"/>
      <c r="G201" s="27">
        <v>1</v>
      </c>
      <c r="H201" s="44">
        <v>260.70999999999998</v>
      </c>
      <c r="I201" s="44">
        <f t="shared" si="4"/>
        <v>3.8318438111311422E-2</v>
      </c>
      <c r="K201" s="66" t="s">
        <v>3053</v>
      </c>
      <c r="L201" s="66" t="s">
        <v>3243</v>
      </c>
    </row>
    <row r="202" spans="2:12" x14ac:dyDescent="0.3">
      <c r="B202" s="27" t="s">
        <v>2304</v>
      </c>
      <c r="C202" s="27">
        <v>217</v>
      </c>
      <c r="D202" s="27" t="s">
        <v>512</v>
      </c>
      <c r="E202" s="109">
        <v>34.99</v>
      </c>
      <c r="F202" s="27"/>
      <c r="G202" s="27">
        <v>1</v>
      </c>
      <c r="H202" s="44">
        <v>521.42999999999995</v>
      </c>
      <c r="I202" s="44">
        <f t="shared" si="4"/>
        <v>6.7103925742669213E-2</v>
      </c>
      <c r="K202" s="66" t="s">
        <v>3054</v>
      </c>
      <c r="L202" s="66" t="s">
        <v>3244</v>
      </c>
    </row>
    <row r="203" spans="2:12" x14ac:dyDescent="0.3">
      <c r="B203" s="27" t="s">
        <v>2305</v>
      </c>
      <c r="C203" s="27">
        <v>218</v>
      </c>
      <c r="D203" s="27" t="s">
        <v>119</v>
      </c>
      <c r="E203" s="109"/>
      <c r="F203" s="27"/>
      <c r="G203" s="27">
        <v>1</v>
      </c>
      <c r="H203" s="44">
        <v>782.14</v>
      </c>
      <c r="I203" s="44">
        <f t="shared" si="4"/>
        <v>0</v>
      </c>
      <c r="K203" s="66" t="s">
        <v>3055</v>
      </c>
      <c r="L203" s="66" t="s">
        <v>3245</v>
      </c>
    </row>
    <row r="204" spans="2:12" x14ac:dyDescent="0.3">
      <c r="B204" s="27" t="s">
        <v>2305</v>
      </c>
      <c r="C204" s="27">
        <v>219</v>
      </c>
      <c r="D204" s="27" t="s">
        <v>2947</v>
      </c>
      <c r="E204" s="109">
        <v>27</v>
      </c>
      <c r="F204" s="27">
        <v>3</v>
      </c>
      <c r="G204" s="27">
        <v>1</v>
      </c>
      <c r="H204" s="44">
        <v>782.14</v>
      </c>
      <c r="I204" s="44">
        <f t="shared" si="4"/>
        <v>3.4520674048124381E-2</v>
      </c>
      <c r="K204" s="66" t="s">
        <v>3056</v>
      </c>
      <c r="L204" s="66" t="s">
        <v>3246</v>
      </c>
    </row>
    <row r="205" spans="2:12" x14ac:dyDescent="0.3">
      <c r="B205" s="27" t="s">
        <v>2305</v>
      </c>
      <c r="C205" s="27">
        <v>220</v>
      </c>
      <c r="D205" s="27" t="s">
        <v>321</v>
      </c>
      <c r="E205" s="109">
        <v>19</v>
      </c>
      <c r="F205" s="27"/>
      <c r="G205" s="27">
        <v>1</v>
      </c>
      <c r="H205" s="44">
        <v>521.42999999999995</v>
      </c>
      <c r="I205" s="44">
        <f t="shared" si="4"/>
        <v>3.6438256333544299E-2</v>
      </c>
      <c r="K205" s="66" t="s">
        <v>3057</v>
      </c>
      <c r="L205" s="66" t="s">
        <v>3247</v>
      </c>
    </row>
    <row r="206" spans="2:12" x14ac:dyDescent="0.3">
      <c r="B206" s="27" t="s">
        <v>2305</v>
      </c>
      <c r="C206" s="27">
        <v>221</v>
      </c>
      <c r="D206" s="27" t="s">
        <v>120</v>
      </c>
      <c r="E206" s="109">
        <v>15</v>
      </c>
      <c r="F206" s="27"/>
      <c r="G206" s="27">
        <v>1</v>
      </c>
      <c r="H206" s="44">
        <v>521.42999999999995</v>
      </c>
      <c r="I206" s="44">
        <f t="shared" si="4"/>
        <v>2.8767044473850759E-2</v>
      </c>
      <c r="K206" s="66" t="s">
        <v>3058</v>
      </c>
      <c r="L206" s="66" t="s">
        <v>3248</v>
      </c>
    </row>
    <row r="207" spans="2:12" x14ac:dyDescent="0.3">
      <c r="B207" s="27" t="s">
        <v>2306</v>
      </c>
      <c r="C207" s="27">
        <v>222</v>
      </c>
      <c r="D207" s="27" t="s">
        <v>7001</v>
      </c>
      <c r="E207" s="109"/>
      <c r="F207" s="27">
        <v>6</v>
      </c>
      <c r="G207" s="27">
        <v>1</v>
      </c>
      <c r="H207" s="44">
        <v>521.42999999999995</v>
      </c>
      <c r="I207" s="44">
        <f t="shared" si="4"/>
        <v>0</v>
      </c>
      <c r="K207" s="66" t="s">
        <v>3059</v>
      </c>
      <c r="L207" s="66" t="s">
        <v>3249</v>
      </c>
    </row>
    <row r="208" spans="2:12" x14ac:dyDescent="0.3">
      <c r="B208" s="27" t="s">
        <v>2305</v>
      </c>
      <c r="C208" s="27">
        <v>223</v>
      </c>
      <c r="D208" s="27" t="s">
        <v>1242</v>
      </c>
      <c r="E208" s="109">
        <v>9</v>
      </c>
      <c r="F208" s="27"/>
      <c r="G208" s="27">
        <v>1</v>
      </c>
      <c r="H208" s="44">
        <v>521.42999999999995</v>
      </c>
      <c r="I208" s="44">
        <f t="shared" si="4"/>
        <v>1.7260226684310456E-2</v>
      </c>
      <c r="K208" s="66" t="s">
        <v>3060</v>
      </c>
      <c r="L208" s="66" t="s">
        <v>3250</v>
      </c>
    </row>
    <row r="209" spans="2:12" x14ac:dyDescent="0.3">
      <c r="B209" s="27" t="s">
        <v>2305</v>
      </c>
      <c r="C209" s="27">
        <v>224</v>
      </c>
      <c r="D209" s="27" t="s">
        <v>1241</v>
      </c>
      <c r="E209" s="109"/>
      <c r="F209" s="27">
        <v>2</v>
      </c>
      <c r="G209" s="27">
        <v>1</v>
      </c>
      <c r="H209" s="44">
        <v>52.14</v>
      </c>
      <c r="I209" s="44">
        <f t="shared" si="4"/>
        <v>0</v>
      </c>
      <c r="K209" s="66" t="s">
        <v>3061</v>
      </c>
      <c r="L209" s="66" t="s">
        <v>3251</v>
      </c>
    </row>
    <row r="210" spans="2:12" x14ac:dyDescent="0.3">
      <c r="B210" s="27" t="s">
        <v>2305</v>
      </c>
      <c r="C210" s="27">
        <v>225</v>
      </c>
      <c r="D210" s="27" t="s">
        <v>322</v>
      </c>
      <c r="E210" s="109">
        <v>7</v>
      </c>
      <c r="F210" s="27"/>
      <c r="G210" s="27">
        <v>1</v>
      </c>
      <c r="H210" s="44">
        <v>260.70999999999998</v>
      </c>
      <c r="I210" s="44">
        <f t="shared" si="4"/>
        <v>2.6849756434352348E-2</v>
      </c>
      <c r="K210" s="66" t="s">
        <v>3062</v>
      </c>
      <c r="L210" s="66" t="s">
        <v>3252</v>
      </c>
    </row>
    <row r="211" spans="2:12" x14ac:dyDescent="0.3">
      <c r="B211" s="27" t="s">
        <v>2305</v>
      </c>
      <c r="C211" s="27">
        <v>226</v>
      </c>
      <c r="D211" s="27" t="s">
        <v>555</v>
      </c>
      <c r="E211" s="109">
        <v>2</v>
      </c>
      <c r="F211" s="27"/>
      <c r="G211" s="27">
        <v>1</v>
      </c>
      <c r="H211" s="44">
        <v>521.42999999999995</v>
      </c>
      <c r="I211" s="44">
        <f t="shared" si="4"/>
        <v>3.8356059298467679E-3</v>
      </c>
      <c r="K211" s="66" t="s">
        <v>3063</v>
      </c>
      <c r="L211" s="66" t="s">
        <v>3253</v>
      </c>
    </row>
    <row r="212" spans="2:12" x14ac:dyDescent="0.3">
      <c r="B212" s="27" t="s">
        <v>2305</v>
      </c>
      <c r="C212" s="27">
        <v>227</v>
      </c>
      <c r="D212" s="27" t="s">
        <v>324</v>
      </c>
      <c r="E212" s="109">
        <v>23</v>
      </c>
      <c r="F212" s="27">
        <v>3</v>
      </c>
      <c r="G212" s="27">
        <v>1</v>
      </c>
      <c r="H212" s="44">
        <v>1042.8599999999999</v>
      </c>
      <c r="I212" s="44">
        <f t="shared" si="4"/>
        <v>2.2054734096618917E-2</v>
      </c>
      <c r="K212" s="66" t="s">
        <v>3064</v>
      </c>
      <c r="L212" s="66" t="s">
        <v>3254</v>
      </c>
    </row>
    <row r="213" spans="2:12" x14ac:dyDescent="0.3">
      <c r="B213" s="27" t="s">
        <v>2306</v>
      </c>
      <c r="C213" s="27">
        <v>228</v>
      </c>
      <c r="D213" s="27" t="s">
        <v>7002</v>
      </c>
      <c r="E213" s="109">
        <v>20</v>
      </c>
      <c r="F213" s="27">
        <v>3</v>
      </c>
      <c r="G213" s="27">
        <v>1</v>
      </c>
      <c r="H213" s="44">
        <v>52.14</v>
      </c>
      <c r="I213" s="44">
        <f t="shared" si="4"/>
        <v>0.3835826620636747</v>
      </c>
      <c r="K213" s="66" t="s">
        <v>3065</v>
      </c>
      <c r="L213" s="66" t="s">
        <v>3255</v>
      </c>
    </row>
    <row r="214" spans="2:12" x14ac:dyDescent="0.3">
      <c r="B214" s="27" t="s">
        <v>2306</v>
      </c>
      <c r="C214" s="27">
        <v>229</v>
      </c>
      <c r="D214" s="27" t="s">
        <v>7003</v>
      </c>
      <c r="E214" s="109">
        <v>17</v>
      </c>
      <c r="F214" s="27">
        <v>4</v>
      </c>
      <c r="G214" s="27">
        <v>1</v>
      </c>
      <c r="H214" s="44">
        <v>260.70999999999998</v>
      </c>
      <c r="I214" s="44">
        <f t="shared" si="4"/>
        <v>6.520655134056999E-2</v>
      </c>
      <c r="K214" s="66" t="s">
        <v>3066</v>
      </c>
      <c r="L214" s="66" t="s">
        <v>3256</v>
      </c>
    </row>
    <row r="215" spans="2:12" x14ac:dyDescent="0.3">
      <c r="B215" s="27" t="s">
        <v>2305</v>
      </c>
      <c r="C215" s="27">
        <v>230</v>
      </c>
      <c r="D215" s="27" t="s">
        <v>271</v>
      </c>
      <c r="E215" s="109"/>
      <c r="F215" s="27">
        <v>9</v>
      </c>
      <c r="G215" s="27">
        <v>1</v>
      </c>
      <c r="H215" s="44">
        <v>1042.8599999999999</v>
      </c>
      <c r="I215" s="44">
        <f t="shared" ref="I215:I278" si="5">(E215*G215)/H215</f>
        <v>0</v>
      </c>
      <c r="K215" s="66" t="s">
        <v>3067</v>
      </c>
      <c r="L215" s="66" t="s">
        <v>3257</v>
      </c>
    </row>
    <row r="216" spans="2:12" x14ac:dyDescent="0.3">
      <c r="B216" s="27" t="s">
        <v>2305</v>
      </c>
      <c r="C216" s="27">
        <v>231</v>
      </c>
      <c r="D216" s="27" t="s">
        <v>121</v>
      </c>
      <c r="E216" s="109">
        <v>4</v>
      </c>
      <c r="F216" s="27"/>
      <c r="G216" s="27">
        <v>1</v>
      </c>
      <c r="H216" s="44">
        <v>260.70999999999998</v>
      </c>
      <c r="I216" s="44">
        <f t="shared" si="5"/>
        <v>1.5342717962487056E-2</v>
      </c>
      <c r="K216" s="66" t="s">
        <v>3068</v>
      </c>
      <c r="L216" s="66" t="s">
        <v>1282</v>
      </c>
    </row>
    <row r="217" spans="2:12" x14ac:dyDescent="0.3">
      <c r="B217" s="27" t="s">
        <v>2305</v>
      </c>
      <c r="C217" s="27">
        <v>232</v>
      </c>
      <c r="D217" s="27" t="s">
        <v>327</v>
      </c>
      <c r="E217" s="109"/>
      <c r="F217" s="27"/>
      <c r="G217" s="27">
        <v>1</v>
      </c>
      <c r="H217" s="44">
        <v>156.43</v>
      </c>
      <c r="I217" s="44">
        <f t="shared" si="5"/>
        <v>0</v>
      </c>
      <c r="K217" s="66" t="s">
        <v>3069</v>
      </c>
      <c r="L217" s="66" t="s">
        <v>3258</v>
      </c>
    </row>
    <row r="218" spans="2:12" x14ac:dyDescent="0.3">
      <c r="B218" s="27" t="s">
        <v>2306</v>
      </c>
      <c r="C218" s="27">
        <v>233</v>
      </c>
      <c r="D218" s="27" t="s">
        <v>2308</v>
      </c>
      <c r="E218" s="109">
        <v>0</v>
      </c>
      <c r="F218" s="27"/>
      <c r="G218" s="27">
        <v>1</v>
      </c>
      <c r="H218" s="44">
        <v>104.29</v>
      </c>
      <c r="I218" s="44">
        <f t="shared" si="5"/>
        <v>0</v>
      </c>
      <c r="K218" s="66" t="s">
        <v>3070</v>
      </c>
      <c r="L218" s="66" t="s">
        <v>3259</v>
      </c>
    </row>
    <row r="219" spans="2:12" x14ac:dyDescent="0.3">
      <c r="B219" s="27" t="s">
        <v>2306</v>
      </c>
      <c r="C219" s="27">
        <v>234</v>
      </c>
      <c r="D219" s="27" t="s">
        <v>129</v>
      </c>
      <c r="E219" s="109">
        <v>2</v>
      </c>
      <c r="F219" s="27"/>
      <c r="G219" s="27">
        <v>1</v>
      </c>
      <c r="H219" s="44">
        <v>104.29</v>
      </c>
      <c r="I219" s="44">
        <f t="shared" si="5"/>
        <v>1.9177294083804773E-2</v>
      </c>
      <c r="K219" s="66" t="s">
        <v>3070</v>
      </c>
      <c r="L219" s="66" t="s">
        <v>3259</v>
      </c>
    </row>
    <row r="220" spans="2:12" x14ac:dyDescent="0.3">
      <c r="B220" s="27" t="s">
        <v>2306</v>
      </c>
      <c r="C220" s="27">
        <v>235</v>
      </c>
      <c r="D220" s="27" t="s">
        <v>270</v>
      </c>
      <c r="E220" s="109">
        <v>0</v>
      </c>
      <c r="F220" s="27"/>
      <c r="G220" s="27">
        <v>1</v>
      </c>
      <c r="H220" s="44">
        <v>104.29</v>
      </c>
      <c r="I220" s="44">
        <f t="shared" si="5"/>
        <v>0</v>
      </c>
      <c r="K220" s="66" t="s">
        <v>3071</v>
      </c>
      <c r="L220" s="66" t="s">
        <v>1845</v>
      </c>
    </row>
    <row r="221" spans="2:12" x14ac:dyDescent="0.3">
      <c r="B221" s="27" t="s">
        <v>2306</v>
      </c>
      <c r="C221" s="27">
        <v>236</v>
      </c>
      <c r="D221" s="27" t="s">
        <v>130</v>
      </c>
      <c r="E221" s="109">
        <v>1.2</v>
      </c>
      <c r="F221" s="27"/>
      <c r="G221" s="27">
        <v>1</v>
      </c>
      <c r="H221" s="44">
        <v>521.42999999999995</v>
      </c>
      <c r="I221" s="44">
        <f t="shared" si="5"/>
        <v>2.3013635579080607E-3</v>
      </c>
      <c r="K221" s="66" t="s">
        <v>3072</v>
      </c>
      <c r="L221" s="66" t="s">
        <v>3260</v>
      </c>
    </row>
    <row r="222" spans="2:12" x14ac:dyDescent="0.3">
      <c r="B222" s="27" t="s">
        <v>2306</v>
      </c>
      <c r="C222" s="27">
        <v>237</v>
      </c>
      <c r="D222" s="27" t="s">
        <v>2948</v>
      </c>
      <c r="E222" s="109">
        <v>5</v>
      </c>
      <c r="F222" s="27"/>
      <c r="G222" s="27">
        <v>1</v>
      </c>
      <c r="H222" s="44">
        <v>156.43</v>
      </c>
      <c r="I222" s="44">
        <f t="shared" si="5"/>
        <v>3.1963178418461934E-2</v>
      </c>
      <c r="K222" s="66" t="s">
        <v>3073</v>
      </c>
      <c r="L222" s="66" t="s">
        <v>3261</v>
      </c>
    </row>
    <row r="223" spans="2:12" x14ac:dyDescent="0.3">
      <c r="B223" s="27" t="s">
        <v>2306</v>
      </c>
      <c r="C223" s="27">
        <v>238</v>
      </c>
      <c r="D223" s="27" t="s">
        <v>2949</v>
      </c>
      <c r="E223" s="109">
        <v>4</v>
      </c>
      <c r="F223" s="27"/>
      <c r="G223" s="27">
        <v>1</v>
      </c>
      <c r="H223" s="44">
        <v>260.70999999999998</v>
      </c>
      <c r="I223" s="44">
        <f t="shared" si="5"/>
        <v>1.5342717962487056E-2</v>
      </c>
      <c r="K223" s="66" t="s">
        <v>3074</v>
      </c>
      <c r="L223" s="66" t="s">
        <v>3262</v>
      </c>
    </row>
    <row r="224" spans="2:12" x14ac:dyDescent="0.3">
      <c r="B224" s="27" t="s">
        <v>2306</v>
      </c>
      <c r="C224" s="27">
        <v>239</v>
      </c>
      <c r="D224" s="27" t="s">
        <v>137</v>
      </c>
      <c r="E224" s="109">
        <v>2.7</v>
      </c>
      <c r="F224" s="27"/>
      <c r="G224" s="27">
        <v>1</v>
      </c>
      <c r="H224" s="44">
        <v>1042.8599999999999</v>
      </c>
      <c r="I224" s="44">
        <f t="shared" si="5"/>
        <v>2.5890340026465683E-3</v>
      </c>
      <c r="K224" s="66" t="s">
        <v>3075</v>
      </c>
      <c r="L224" s="66" t="s">
        <v>3263</v>
      </c>
    </row>
    <row r="225" spans="2:12" x14ac:dyDescent="0.3">
      <c r="B225" s="27" t="s">
        <v>2306</v>
      </c>
      <c r="C225" s="27">
        <v>240</v>
      </c>
      <c r="D225" s="27" t="s">
        <v>7004</v>
      </c>
      <c r="E225" s="109">
        <v>1.2</v>
      </c>
      <c r="F225" s="27"/>
      <c r="G225" s="27">
        <v>1</v>
      </c>
      <c r="H225" s="44">
        <v>521.42999999999995</v>
      </c>
      <c r="I225" s="44">
        <f t="shared" si="5"/>
        <v>2.3013635579080607E-3</v>
      </c>
      <c r="K225" s="66" t="s">
        <v>3076</v>
      </c>
      <c r="L225" s="66" t="s">
        <v>3264</v>
      </c>
    </row>
    <row r="226" spans="2:12" x14ac:dyDescent="0.3">
      <c r="B226" s="27" t="s">
        <v>2306</v>
      </c>
      <c r="C226" s="27">
        <v>241</v>
      </c>
      <c r="D226" s="27" t="s">
        <v>7005</v>
      </c>
      <c r="E226" s="109">
        <v>10</v>
      </c>
      <c r="F226" s="27">
        <v>6</v>
      </c>
      <c r="G226" s="27">
        <v>1</v>
      </c>
      <c r="H226" s="44">
        <v>260.70999999999998</v>
      </c>
      <c r="I226" s="44">
        <f t="shared" si="5"/>
        <v>3.8356794906217642E-2</v>
      </c>
      <c r="K226" s="66" t="s">
        <v>3077</v>
      </c>
      <c r="L226" s="66" t="s">
        <v>3265</v>
      </c>
    </row>
    <row r="227" spans="2:12" x14ac:dyDescent="0.3">
      <c r="B227" s="27" t="s">
        <v>2306</v>
      </c>
      <c r="C227" s="27">
        <v>242</v>
      </c>
      <c r="D227" s="27" t="s">
        <v>1306</v>
      </c>
      <c r="E227" s="109">
        <v>3</v>
      </c>
      <c r="F227" s="27"/>
      <c r="G227" s="27">
        <v>1</v>
      </c>
      <c r="H227" s="44">
        <v>260.70999999999998</v>
      </c>
      <c r="I227" s="44">
        <f t="shared" si="5"/>
        <v>1.1507038471865292E-2</v>
      </c>
      <c r="K227" s="66" t="s">
        <v>3078</v>
      </c>
      <c r="L227" s="66" t="s">
        <v>3266</v>
      </c>
    </row>
    <row r="228" spans="2:12" x14ac:dyDescent="0.3">
      <c r="B228" s="27" t="s">
        <v>2306</v>
      </c>
      <c r="C228" s="27">
        <v>243</v>
      </c>
      <c r="D228" s="27" t="s">
        <v>7006</v>
      </c>
      <c r="E228" s="109">
        <v>6.5</v>
      </c>
      <c r="F228" s="27">
        <v>2</v>
      </c>
      <c r="G228" s="27">
        <v>1</v>
      </c>
      <c r="H228" s="44">
        <v>1042.8599999999999</v>
      </c>
      <c r="I228" s="44">
        <f t="shared" si="5"/>
        <v>6.2328596360009978E-3</v>
      </c>
      <c r="K228" s="66" t="s">
        <v>3079</v>
      </c>
      <c r="L228" s="66" t="s">
        <v>3267</v>
      </c>
    </row>
    <row r="229" spans="2:12" x14ac:dyDescent="0.3">
      <c r="B229" s="27" t="s">
        <v>2306</v>
      </c>
      <c r="C229" s="27">
        <v>244</v>
      </c>
      <c r="D229" s="27" t="s">
        <v>7007</v>
      </c>
      <c r="E229" s="109">
        <v>14</v>
      </c>
      <c r="F229" s="27"/>
      <c r="G229" s="27">
        <v>1</v>
      </c>
      <c r="H229" s="44">
        <v>1042.8599999999999</v>
      </c>
      <c r="I229" s="44">
        <f t="shared" si="5"/>
        <v>1.3424620754463688E-2</v>
      </c>
      <c r="K229" s="66" t="s">
        <v>3080</v>
      </c>
      <c r="L229" s="66" t="s">
        <v>3268</v>
      </c>
    </row>
    <row r="230" spans="2:12" x14ac:dyDescent="0.3">
      <c r="B230" s="27" t="s">
        <v>2306</v>
      </c>
      <c r="C230" s="27">
        <v>245</v>
      </c>
      <c r="D230" s="27" t="s">
        <v>7008</v>
      </c>
      <c r="E230" s="109">
        <v>22</v>
      </c>
      <c r="F230" s="27">
        <v>3</v>
      </c>
      <c r="G230" s="27">
        <v>1</v>
      </c>
      <c r="H230" s="44">
        <v>104.29</v>
      </c>
      <c r="I230" s="44">
        <f t="shared" si="5"/>
        <v>0.21095023492185253</v>
      </c>
      <c r="K230" s="66" t="s">
        <v>3081</v>
      </c>
      <c r="L230" s="66" t="s">
        <v>3269</v>
      </c>
    </row>
    <row r="231" spans="2:12" x14ac:dyDescent="0.3">
      <c r="B231" s="27" t="s">
        <v>2306</v>
      </c>
      <c r="C231" s="27">
        <v>246</v>
      </c>
      <c r="D231" s="27" t="s">
        <v>2953</v>
      </c>
      <c r="E231" s="109">
        <v>17</v>
      </c>
      <c r="F231" s="27">
        <v>21</v>
      </c>
      <c r="G231" s="27">
        <v>1</v>
      </c>
      <c r="H231" s="44">
        <v>521.42999999999995</v>
      </c>
      <c r="I231" s="44">
        <f t="shared" si="5"/>
        <v>3.2602650403697531E-2</v>
      </c>
      <c r="K231" s="66" t="s">
        <v>3082</v>
      </c>
      <c r="L231" s="66" t="s">
        <v>3270</v>
      </c>
    </row>
    <row r="232" spans="2:12" x14ac:dyDescent="0.3">
      <c r="B232" s="27" t="s">
        <v>2304</v>
      </c>
      <c r="C232" s="27">
        <v>247</v>
      </c>
      <c r="D232" s="27" t="s">
        <v>1240</v>
      </c>
      <c r="E232" s="109">
        <v>32</v>
      </c>
      <c r="F232" s="27">
        <v>3</v>
      </c>
      <c r="G232" s="27">
        <v>1</v>
      </c>
      <c r="H232" s="44">
        <v>365</v>
      </c>
      <c r="I232" s="44">
        <f t="shared" si="5"/>
        <v>8.7671232876712329E-2</v>
      </c>
      <c r="K232" s="66" t="s">
        <v>3083</v>
      </c>
      <c r="L232" s="66" t="s">
        <v>3271</v>
      </c>
    </row>
    <row r="233" spans="2:12" x14ac:dyDescent="0.3">
      <c r="B233" s="27" t="s">
        <v>2567</v>
      </c>
      <c r="C233" s="27">
        <v>248</v>
      </c>
      <c r="D233" s="27" t="s">
        <v>145</v>
      </c>
      <c r="E233" s="109">
        <v>35</v>
      </c>
      <c r="F233" s="27"/>
      <c r="G233" s="27">
        <v>1</v>
      </c>
      <c r="H233" s="44">
        <v>312.86</v>
      </c>
      <c r="I233" s="44">
        <f t="shared" si="5"/>
        <v>0.11187112446461675</v>
      </c>
      <c r="K233" s="66" t="s">
        <v>3084</v>
      </c>
      <c r="L233" s="66" t="s">
        <v>3272</v>
      </c>
    </row>
    <row r="234" spans="2:12" x14ac:dyDescent="0.3">
      <c r="B234" s="27" t="s">
        <v>2567</v>
      </c>
      <c r="C234" s="27">
        <v>249</v>
      </c>
      <c r="D234" s="27" t="s">
        <v>139</v>
      </c>
      <c r="E234" s="109">
        <v>19.989999999999998</v>
      </c>
      <c r="F234" s="27"/>
      <c r="G234" s="27">
        <v>1</v>
      </c>
      <c r="H234" s="44">
        <v>260.70999999999998</v>
      </c>
      <c r="I234" s="44">
        <f t="shared" si="5"/>
        <v>7.6675233017529057E-2</v>
      </c>
      <c r="K234" s="66" t="s">
        <v>3085</v>
      </c>
      <c r="L234" s="66" t="s">
        <v>1342</v>
      </c>
    </row>
    <row r="235" spans="2:12" x14ac:dyDescent="0.3">
      <c r="B235" s="27" t="s">
        <v>2567</v>
      </c>
      <c r="C235" s="27">
        <v>250</v>
      </c>
      <c r="D235" s="27" t="s">
        <v>140</v>
      </c>
      <c r="E235" s="109">
        <v>20</v>
      </c>
      <c r="F235" s="27"/>
      <c r="G235" s="27">
        <v>1</v>
      </c>
      <c r="H235" s="44">
        <v>1042.8599999999999</v>
      </c>
      <c r="I235" s="44">
        <f t="shared" si="5"/>
        <v>1.917802964923384E-2</v>
      </c>
      <c r="K235" s="66" t="s">
        <v>3086</v>
      </c>
      <c r="L235" s="66" t="s">
        <v>3273</v>
      </c>
    </row>
    <row r="236" spans="2:12" x14ac:dyDescent="0.3">
      <c r="B236" s="27" t="s">
        <v>2567</v>
      </c>
      <c r="C236" s="27">
        <v>251</v>
      </c>
      <c r="D236" s="27" t="s">
        <v>141</v>
      </c>
      <c r="E236" s="109">
        <v>7.5</v>
      </c>
      <c r="F236" s="27"/>
      <c r="G236" s="27">
        <v>1</v>
      </c>
      <c r="H236" s="44">
        <v>104.29</v>
      </c>
      <c r="I236" s="44">
        <f t="shared" si="5"/>
        <v>7.1914852814267904E-2</v>
      </c>
      <c r="K236" s="66" t="s">
        <v>3087</v>
      </c>
      <c r="L236" s="66" t="s">
        <v>3274</v>
      </c>
    </row>
    <row r="237" spans="2:12" x14ac:dyDescent="0.3">
      <c r="B237" s="27" t="s">
        <v>2567</v>
      </c>
      <c r="C237" s="27">
        <v>252</v>
      </c>
      <c r="D237" s="27" t="s">
        <v>2954</v>
      </c>
      <c r="E237" s="109"/>
      <c r="F237" s="27"/>
      <c r="G237" s="27">
        <v>1</v>
      </c>
      <c r="H237" s="44">
        <v>260.70999999999998</v>
      </c>
      <c r="I237" s="44">
        <f t="shared" si="5"/>
        <v>0</v>
      </c>
      <c r="K237" s="66" t="s">
        <v>3088</v>
      </c>
      <c r="L237" s="66" t="s">
        <v>3275</v>
      </c>
    </row>
    <row r="238" spans="2:12" x14ac:dyDescent="0.3">
      <c r="B238" s="27" t="s">
        <v>2567</v>
      </c>
      <c r="C238" s="27">
        <v>253</v>
      </c>
      <c r="D238" s="27" t="s">
        <v>2955</v>
      </c>
      <c r="E238" s="109">
        <v>3.3</v>
      </c>
      <c r="F238" s="27"/>
      <c r="G238" s="27">
        <v>1</v>
      </c>
      <c r="H238" s="44">
        <v>260.70999999999998</v>
      </c>
      <c r="I238" s="44">
        <f t="shared" si="5"/>
        <v>1.2657742319051821E-2</v>
      </c>
      <c r="K238" s="66" t="s">
        <v>3089</v>
      </c>
      <c r="L238" s="66" t="s">
        <v>3276</v>
      </c>
    </row>
    <row r="239" spans="2:12" x14ac:dyDescent="0.3">
      <c r="B239" s="27" t="s">
        <v>2306</v>
      </c>
      <c r="C239" s="27">
        <v>254</v>
      </c>
      <c r="D239" s="27" t="s">
        <v>135</v>
      </c>
      <c r="E239" s="109">
        <v>3</v>
      </c>
      <c r="F239" s="27"/>
      <c r="G239" s="27">
        <v>1</v>
      </c>
      <c r="H239" s="44">
        <v>104.29</v>
      </c>
      <c r="I239" s="44">
        <f t="shared" si="5"/>
        <v>2.876594112570716E-2</v>
      </c>
      <c r="K239" s="66" t="s">
        <v>3090</v>
      </c>
      <c r="L239" s="66" t="s">
        <v>3277</v>
      </c>
    </row>
    <row r="240" spans="2:12" x14ac:dyDescent="0.3">
      <c r="B240" s="27" t="s">
        <v>2306</v>
      </c>
      <c r="C240" s="27">
        <v>255</v>
      </c>
      <c r="D240" s="27" t="s">
        <v>136</v>
      </c>
      <c r="E240" s="109">
        <v>2</v>
      </c>
      <c r="F240" s="27"/>
      <c r="G240" s="27">
        <v>1</v>
      </c>
      <c r="H240" s="44">
        <v>104.29</v>
      </c>
      <c r="I240" s="44">
        <f t="shared" si="5"/>
        <v>1.9177294083804773E-2</v>
      </c>
      <c r="K240" s="66" t="s">
        <v>3090</v>
      </c>
      <c r="L240" s="66" t="s">
        <v>3278</v>
      </c>
    </row>
    <row r="241" spans="2:12" x14ac:dyDescent="0.3">
      <c r="B241" s="27" t="s">
        <v>2306</v>
      </c>
      <c r="C241" s="27">
        <v>256</v>
      </c>
      <c r="D241" s="27" t="s">
        <v>134</v>
      </c>
      <c r="E241" s="109"/>
      <c r="F241" s="27"/>
      <c r="G241" s="27">
        <v>1</v>
      </c>
      <c r="H241" s="44">
        <v>156.43</v>
      </c>
      <c r="I241" s="44">
        <f t="shared" si="5"/>
        <v>0</v>
      </c>
      <c r="K241" s="66" t="s">
        <v>3091</v>
      </c>
      <c r="L241" s="66" t="s">
        <v>3279</v>
      </c>
    </row>
    <row r="242" spans="2:12" x14ac:dyDescent="0.3">
      <c r="B242" s="27" t="s">
        <v>2356</v>
      </c>
      <c r="C242" s="27">
        <v>257</v>
      </c>
      <c r="D242" s="27" t="s">
        <v>2956</v>
      </c>
      <c r="E242" s="109">
        <v>2.35</v>
      </c>
      <c r="F242" s="27"/>
      <c r="G242" s="27">
        <v>1</v>
      </c>
      <c r="H242" s="44">
        <v>8</v>
      </c>
      <c r="I242" s="44">
        <f t="shared" si="5"/>
        <v>0.29375000000000001</v>
      </c>
      <c r="K242" s="66" t="s">
        <v>3092</v>
      </c>
      <c r="L242" s="66" t="s">
        <v>3280</v>
      </c>
    </row>
    <row r="243" spans="2:12" x14ac:dyDescent="0.3">
      <c r="B243" s="27" t="s">
        <v>2924</v>
      </c>
      <c r="C243" s="27">
        <v>258</v>
      </c>
      <c r="D243" s="27" t="s">
        <v>132</v>
      </c>
      <c r="E243" s="109">
        <v>4</v>
      </c>
      <c r="F243" s="27">
        <v>20</v>
      </c>
      <c r="G243" s="27">
        <v>1</v>
      </c>
      <c r="H243" s="44">
        <v>52.14</v>
      </c>
      <c r="I243" s="44">
        <f t="shared" si="5"/>
        <v>7.6716532412734947E-2</v>
      </c>
      <c r="K243" s="66" t="s">
        <v>3093</v>
      </c>
      <c r="L243" s="66" t="s">
        <v>3281</v>
      </c>
    </row>
    <row r="244" spans="2:12" x14ac:dyDescent="0.3">
      <c r="B244" s="27" t="s">
        <v>2567</v>
      </c>
      <c r="C244" s="27">
        <v>259</v>
      </c>
      <c r="D244" s="27" t="s">
        <v>6991</v>
      </c>
      <c r="E244" s="109">
        <v>6</v>
      </c>
      <c r="F244" s="27"/>
      <c r="G244" s="27">
        <v>1</v>
      </c>
      <c r="H244" s="44">
        <v>104.29</v>
      </c>
      <c r="I244" s="44">
        <f t="shared" si="5"/>
        <v>5.7531882251414319E-2</v>
      </c>
      <c r="K244" s="66" t="s">
        <v>3094</v>
      </c>
      <c r="L244" s="66" t="s">
        <v>3282</v>
      </c>
    </row>
    <row r="245" spans="2:12" x14ac:dyDescent="0.3">
      <c r="B245" s="27" t="s">
        <v>2567</v>
      </c>
      <c r="C245" s="27">
        <v>260</v>
      </c>
      <c r="D245" s="27" t="s">
        <v>6992</v>
      </c>
      <c r="E245" s="109">
        <v>4</v>
      </c>
      <c r="F245" s="27"/>
      <c r="G245" s="27">
        <v>1</v>
      </c>
      <c r="H245" s="44">
        <v>26.07</v>
      </c>
      <c r="I245" s="44">
        <f t="shared" si="5"/>
        <v>0.15343306482546989</v>
      </c>
      <c r="K245" s="66" t="s">
        <v>3095</v>
      </c>
      <c r="L245" s="66" t="s">
        <v>3283</v>
      </c>
    </row>
    <row r="246" spans="2:12" x14ac:dyDescent="0.3">
      <c r="B246" s="27" t="s">
        <v>2567</v>
      </c>
      <c r="C246" s="27">
        <v>261</v>
      </c>
      <c r="D246" s="27" t="s">
        <v>144</v>
      </c>
      <c r="E246" s="109">
        <v>4</v>
      </c>
      <c r="F246" s="27"/>
      <c r="G246" s="27">
        <v>1</v>
      </c>
      <c r="H246" s="44">
        <v>260.70999999999998</v>
      </c>
      <c r="I246" s="44">
        <f t="shared" si="5"/>
        <v>1.5342717962487056E-2</v>
      </c>
      <c r="K246" s="66" t="s">
        <v>3096</v>
      </c>
      <c r="L246" s="66" t="s">
        <v>3284</v>
      </c>
    </row>
    <row r="247" spans="2:12" x14ac:dyDescent="0.3">
      <c r="B247" s="27" t="s">
        <v>2567</v>
      </c>
      <c r="C247" s="27">
        <v>262</v>
      </c>
      <c r="D247" s="27" t="s">
        <v>6993</v>
      </c>
      <c r="E247" s="109">
        <v>2.2000000000000002</v>
      </c>
      <c r="F247" s="27"/>
      <c r="G247" s="27">
        <v>1</v>
      </c>
      <c r="H247" s="44">
        <v>30</v>
      </c>
      <c r="I247" s="44">
        <f t="shared" si="5"/>
        <v>7.3333333333333334E-2</v>
      </c>
      <c r="K247" s="66" t="s">
        <v>3097</v>
      </c>
      <c r="L247" s="66" t="s">
        <v>3285</v>
      </c>
    </row>
    <row r="248" spans="2:12" x14ac:dyDescent="0.3">
      <c r="B248" s="27" t="s">
        <v>2567</v>
      </c>
      <c r="C248" s="27">
        <v>263</v>
      </c>
      <c r="D248" s="27" t="s">
        <v>2957</v>
      </c>
      <c r="E248" s="109">
        <v>1.36</v>
      </c>
      <c r="F248" s="27"/>
      <c r="G248" s="27">
        <v>1</v>
      </c>
      <c r="H248" s="44">
        <v>42.5</v>
      </c>
      <c r="I248" s="44">
        <f t="shared" si="5"/>
        <v>3.2000000000000001E-2</v>
      </c>
      <c r="K248" s="66" t="s">
        <v>3097</v>
      </c>
      <c r="L248" s="66" t="s">
        <v>3286</v>
      </c>
    </row>
    <row r="249" spans="2:12" x14ac:dyDescent="0.3">
      <c r="B249" s="27" t="s">
        <v>2567</v>
      </c>
      <c r="C249" s="27">
        <v>264</v>
      </c>
      <c r="D249" s="27" t="s">
        <v>6985</v>
      </c>
      <c r="E249" s="109">
        <v>19.989999999999998</v>
      </c>
      <c r="F249" s="27"/>
      <c r="G249" s="27">
        <v>1</v>
      </c>
      <c r="H249" s="44">
        <v>521.42999999999995</v>
      </c>
      <c r="I249" s="44">
        <f t="shared" si="5"/>
        <v>3.8336881268818443E-2</v>
      </c>
      <c r="L249" s="66" t="s">
        <v>3287</v>
      </c>
    </row>
    <row r="250" spans="2:12" x14ac:dyDescent="0.3">
      <c r="B250" s="27" t="s">
        <v>2567</v>
      </c>
      <c r="C250" s="27">
        <v>265</v>
      </c>
      <c r="D250" s="27" t="s">
        <v>6986</v>
      </c>
      <c r="E250" s="109">
        <v>3.49</v>
      </c>
      <c r="F250" s="27"/>
      <c r="G250" s="27">
        <v>1</v>
      </c>
      <c r="H250" s="44">
        <v>521.42999999999995</v>
      </c>
      <c r="I250" s="44">
        <f t="shared" si="5"/>
        <v>6.6931323475826103E-3</v>
      </c>
      <c r="K250" s="66" t="s">
        <v>3098</v>
      </c>
      <c r="L250" s="66" t="s">
        <v>3288</v>
      </c>
    </row>
    <row r="251" spans="2:12" x14ac:dyDescent="0.3">
      <c r="B251" s="27" t="s">
        <v>2356</v>
      </c>
      <c r="C251" s="27">
        <v>266</v>
      </c>
      <c r="D251" s="27" t="s">
        <v>151</v>
      </c>
      <c r="E251" s="109">
        <v>1.05</v>
      </c>
      <c r="F251" s="27">
        <v>3</v>
      </c>
      <c r="G251" s="27">
        <v>1</v>
      </c>
      <c r="H251" s="44">
        <v>8.69</v>
      </c>
      <c r="I251" s="44">
        <f t="shared" si="5"/>
        <v>0.12082853855005755</v>
      </c>
      <c r="K251" s="66" t="s">
        <v>3099</v>
      </c>
      <c r="L251" s="66" t="s">
        <v>3289</v>
      </c>
    </row>
    <row r="252" spans="2:12" x14ac:dyDescent="0.3">
      <c r="B252" s="27" t="s">
        <v>2356</v>
      </c>
      <c r="C252" s="27">
        <v>267</v>
      </c>
      <c r="D252" s="27" t="s">
        <v>156</v>
      </c>
      <c r="E252" s="109">
        <v>0.39</v>
      </c>
      <c r="F252" s="27"/>
      <c r="G252" s="27">
        <v>1</v>
      </c>
      <c r="H252" s="44">
        <v>2</v>
      </c>
      <c r="I252" s="44">
        <f t="shared" si="5"/>
        <v>0.19500000000000001</v>
      </c>
      <c r="K252" s="66" t="s">
        <v>3100</v>
      </c>
      <c r="L252" s="66" t="s">
        <v>1412</v>
      </c>
    </row>
    <row r="253" spans="2:12" x14ac:dyDescent="0.3">
      <c r="B253" s="27" t="s">
        <v>2356</v>
      </c>
      <c r="C253" s="27">
        <v>268</v>
      </c>
      <c r="D253" s="27" t="s">
        <v>2959</v>
      </c>
      <c r="E253" s="109">
        <v>0.84</v>
      </c>
      <c r="F253" s="27"/>
      <c r="G253" s="27">
        <v>1</v>
      </c>
      <c r="H253" s="44">
        <v>2</v>
      </c>
      <c r="I253" s="44">
        <f t="shared" si="5"/>
        <v>0.42</v>
      </c>
      <c r="K253" s="66" t="s">
        <v>3101</v>
      </c>
      <c r="L253" s="66" t="s">
        <v>3290</v>
      </c>
    </row>
    <row r="254" spans="2:12" x14ac:dyDescent="0.3">
      <c r="B254" s="27" t="s">
        <v>2356</v>
      </c>
      <c r="C254" s="27">
        <v>269</v>
      </c>
      <c r="D254" s="27" t="s">
        <v>2960</v>
      </c>
      <c r="E254" s="109">
        <v>1.05</v>
      </c>
      <c r="F254" s="27"/>
      <c r="G254" s="27">
        <v>1</v>
      </c>
      <c r="H254" s="44">
        <v>8.69</v>
      </c>
      <c r="I254" s="44">
        <f t="shared" si="5"/>
        <v>0.12082853855005755</v>
      </c>
      <c r="K254" s="66" t="s">
        <v>3102</v>
      </c>
      <c r="L254" s="66" t="s">
        <v>3291</v>
      </c>
    </row>
    <row r="255" spans="2:12" x14ac:dyDescent="0.3">
      <c r="B255" s="27" t="s">
        <v>2356</v>
      </c>
      <c r="C255" s="27">
        <v>270</v>
      </c>
      <c r="D255" s="27" t="s">
        <v>876</v>
      </c>
      <c r="E255" s="109">
        <v>1.05</v>
      </c>
      <c r="F255" s="27"/>
      <c r="G255" s="27">
        <v>1</v>
      </c>
      <c r="H255" s="44">
        <v>4.3499999999999996</v>
      </c>
      <c r="I255" s="44">
        <f t="shared" si="5"/>
        <v>0.24137931034482762</v>
      </c>
      <c r="K255" s="66" t="s">
        <v>3103</v>
      </c>
      <c r="L255" s="66" t="s">
        <v>3292</v>
      </c>
    </row>
    <row r="256" spans="2:12" x14ac:dyDescent="0.3">
      <c r="B256" s="27" t="s">
        <v>2356</v>
      </c>
      <c r="C256" s="27">
        <v>271</v>
      </c>
      <c r="D256" s="27" t="s">
        <v>157</v>
      </c>
      <c r="E256" s="109">
        <v>4</v>
      </c>
      <c r="F256" s="27"/>
      <c r="G256" s="27">
        <v>1</v>
      </c>
      <c r="H256" s="44">
        <v>26.07</v>
      </c>
      <c r="I256" s="44">
        <f t="shared" si="5"/>
        <v>0.15343306482546989</v>
      </c>
      <c r="K256" s="66" t="s">
        <v>3104</v>
      </c>
      <c r="L256" s="66" t="s">
        <v>3293</v>
      </c>
    </row>
    <row r="257" spans="2:12" x14ac:dyDescent="0.3">
      <c r="B257" s="27" t="s">
        <v>2356</v>
      </c>
      <c r="C257" s="27">
        <v>272</v>
      </c>
      <c r="D257" s="27" t="s">
        <v>2961</v>
      </c>
      <c r="E257" s="109">
        <v>2.99</v>
      </c>
      <c r="F257" s="27"/>
      <c r="G257" s="27">
        <v>1</v>
      </c>
      <c r="H257" s="44">
        <v>52.14</v>
      </c>
      <c r="I257" s="44">
        <f t="shared" si="5"/>
        <v>5.7345607978519376E-2</v>
      </c>
      <c r="K257" s="66" t="s">
        <v>3105</v>
      </c>
      <c r="L257" s="66" t="s">
        <v>3294</v>
      </c>
    </row>
    <row r="258" spans="2:12" x14ac:dyDescent="0.3">
      <c r="B258" s="27" t="s">
        <v>2356</v>
      </c>
      <c r="C258" s="27">
        <v>273</v>
      </c>
      <c r="D258" s="27" t="s">
        <v>2962</v>
      </c>
      <c r="E258" s="109">
        <v>2.1</v>
      </c>
      <c r="F258" s="27"/>
      <c r="G258" s="27">
        <v>1</v>
      </c>
      <c r="H258" s="44">
        <v>52.14</v>
      </c>
      <c r="I258" s="44">
        <f t="shared" si="5"/>
        <v>4.0276179516685849E-2</v>
      </c>
      <c r="K258" s="66" t="s">
        <v>3106</v>
      </c>
      <c r="L258" s="66" t="s">
        <v>3295</v>
      </c>
    </row>
    <row r="259" spans="2:12" x14ac:dyDescent="0.3">
      <c r="B259" s="27" t="s">
        <v>2567</v>
      </c>
      <c r="C259" s="27">
        <v>274</v>
      </c>
      <c r="D259" s="27" t="s">
        <v>2963</v>
      </c>
      <c r="E259" s="109">
        <v>2.1</v>
      </c>
      <c r="F259" s="27"/>
      <c r="G259" s="27">
        <v>2</v>
      </c>
      <c r="H259" s="44">
        <v>52.14</v>
      </c>
      <c r="I259" s="44">
        <f t="shared" si="5"/>
        <v>8.0552359033371698E-2</v>
      </c>
      <c r="K259" s="66" t="s">
        <v>3107</v>
      </c>
      <c r="L259" s="66" t="s">
        <v>3296</v>
      </c>
    </row>
    <row r="260" spans="2:12" x14ac:dyDescent="0.3">
      <c r="B260" s="27" t="s">
        <v>2567</v>
      </c>
      <c r="C260" s="27">
        <v>275</v>
      </c>
      <c r="D260" s="27" t="s">
        <v>2964</v>
      </c>
      <c r="E260" s="109">
        <v>1.05</v>
      </c>
      <c r="F260" s="27">
        <v>4</v>
      </c>
      <c r="G260" s="27">
        <v>1</v>
      </c>
      <c r="H260" s="44">
        <v>6</v>
      </c>
      <c r="I260" s="44">
        <f t="shared" si="5"/>
        <v>0.17500000000000002</v>
      </c>
      <c r="K260" s="66" t="s">
        <v>3108</v>
      </c>
      <c r="L260" s="66" t="s">
        <v>3297</v>
      </c>
    </row>
    <row r="261" spans="2:12" x14ac:dyDescent="0.3">
      <c r="B261" s="27" t="s">
        <v>2356</v>
      </c>
      <c r="C261" s="27">
        <v>276</v>
      </c>
      <c r="D261" s="27" t="s">
        <v>147</v>
      </c>
      <c r="E261" s="109">
        <v>1.2</v>
      </c>
      <c r="F261" s="27">
        <v>6</v>
      </c>
      <c r="G261" s="27">
        <v>1</v>
      </c>
      <c r="H261" s="44">
        <v>52.14</v>
      </c>
      <c r="I261" s="44">
        <f t="shared" si="5"/>
        <v>2.3014959723820481E-2</v>
      </c>
      <c r="K261" s="66" t="s">
        <v>3109</v>
      </c>
      <c r="L261" s="66" t="s">
        <v>3298</v>
      </c>
    </row>
    <row r="262" spans="2:12" x14ac:dyDescent="0.3">
      <c r="B262" s="27" t="s">
        <v>2356</v>
      </c>
      <c r="C262" s="27">
        <v>277</v>
      </c>
      <c r="D262" s="27" t="s">
        <v>332</v>
      </c>
      <c r="E262" s="109">
        <v>0.91</v>
      </c>
      <c r="F262" s="27">
        <v>3</v>
      </c>
      <c r="G262" s="27">
        <v>1</v>
      </c>
      <c r="H262" s="44">
        <v>1</v>
      </c>
      <c r="I262" s="44">
        <f t="shared" si="5"/>
        <v>0.91</v>
      </c>
      <c r="K262" s="66" t="s">
        <v>3110</v>
      </c>
      <c r="L262" s="66" t="s">
        <v>3299</v>
      </c>
    </row>
    <row r="263" spans="2:12" x14ac:dyDescent="0.3">
      <c r="B263" s="27" t="s">
        <v>2356</v>
      </c>
      <c r="C263" s="27">
        <v>278</v>
      </c>
      <c r="D263" s="27" t="s">
        <v>153</v>
      </c>
      <c r="E263" s="109">
        <v>1.31</v>
      </c>
      <c r="F263" s="27"/>
      <c r="G263" s="27">
        <v>1</v>
      </c>
      <c r="H263" s="44">
        <v>8.69</v>
      </c>
      <c r="I263" s="44">
        <f t="shared" si="5"/>
        <v>0.15074798619102417</v>
      </c>
      <c r="K263" s="66" t="s">
        <v>3111</v>
      </c>
      <c r="L263" s="66" t="s">
        <v>3300</v>
      </c>
    </row>
    <row r="264" spans="2:12" x14ac:dyDescent="0.3">
      <c r="B264" s="27" t="s">
        <v>2356</v>
      </c>
      <c r="C264" s="27">
        <v>279</v>
      </c>
      <c r="D264" s="27" t="s">
        <v>154</v>
      </c>
      <c r="E264" s="109">
        <v>1.31</v>
      </c>
      <c r="F264" s="27"/>
      <c r="G264" s="27">
        <v>1</v>
      </c>
      <c r="H264" s="44">
        <v>26.07</v>
      </c>
      <c r="I264" s="44">
        <f t="shared" si="5"/>
        <v>5.0249328730341387E-2</v>
      </c>
      <c r="K264" s="66" t="s">
        <v>3112</v>
      </c>
      <c r="L264" s="66" t="s">
        <v>3301</v>
      </c>
    </row>
    <row r="265" spans="2:12" x14ac:dyDescent="0.3">
      <c r="B265" s="27" t="s">
        <v>2356</v>
      </c>
      <c r="C265" s="27">
        <v>280</v>
      </c>
      <c r="D265" s="27" t="s">
        <v>2965</v>
      </c>
      <c r="E265" s="109">
        <v>1</v>
      </c>
      <c r="F265" s="27"/>
      <c r="G265" s="27">
        <v>1</v>
      </c>
      <c r="H265" s="44">
        <v>8.69</v>
      </c>
      <c r="I265" s="44">
        <f t="shared" si="5"/>
        <v>0.11507479861910243</v>
      </c>
      <c r="K265" s="66" t="s">
        <v>3113</v>
      </c>
      <c r="L265" s="66" t="s">
        <v>3302</v>
      </c>
    </row>
    <row r="266" spans="2:12" x14ac:dyDescent="0.3">
      <c r="B266" s="27" t="s">
        <v>2356</v>
      </c>
      <c r="C266" s="27">
        <v>281</v>
      </c>
      <c r="D266" s="27" t="s">
        <v>6995</v>
      </c>
      <c r="E266" s="109">
        <v>1.05</v>
      </c>
      <c r="F266" s="27">
        <v>30</v>
      </c>
      <c r="G266" s="27">
        <v>2</v>
      </c>
      <c r="H266" s="44">
        <v>4.3499999999999996</v>
      </c>
      <c r="I266" s="44">
        <f t="shared" si="5"/>
        <v>0.48275862068965525</v>
      </c>
      <c r="K266" s="66" t="s">
        <v>3114</v>
      </c>
      <c r="L266" s="66" t="s">
        <v>3303</v>
      </c>
    </row>
    <row r="267" spans="2:12" x14ac:dyDescent="0.3">
      <c r="B267" s="27" t="s">
        <v>2356</v>
      </c>
      <c r="C267" s="27">
        <v>282</v>
      </c>
      <c r="D267" s="27" t="s">
        <v>150</v>
      </c>
      <c r="E267" s="109">
        <v>2</v>
      </c>
      <c r="F267" s="27"/>
      <c r="G267" s="27">
        <v>2</v>
      </c>
      <c r="H267" s="44">
        <v>52.14</v>
      </c>
      <c r="I267" s="44">
        <f t="shared" si="5"/>
        <v>7.6716532412734947E-2</v>
      </c>
      <c r="K267" s="66" t="s">
        <v>3115</v>
      </c>
      <c r="L267" s="66" t="s">
        <v>3304</v>
      </c>
    </row>
    <row r="268" spans="2:12" x14ac:dyDescent="0.3">
      <c r="B268" s="27" t="s">
        <v>2925</v>
      </c>
      <c r="C268" s="27">
        <v>283</v>
      </c>
      <c r="D268" s="27" t="s">
        <v>561</v>
      </c>
      <c r="E268" s="109">
        <v>1.2</v>
      </c>
      <c r="F268" s="27">
        <v>2</v>
      </c>
      <c r="G268" s="27">
        <v>1</v>
      </c>
      <c r="H268" s="44">
        <v>260.70999999999998</v>
      </c>
      <c r="I268" s="44">
        <f t="shared" si="5"/>
        <v>4.6028153887461166E-3</v>
      </c>
      <c r="K268" s="66" t="s">
        <v>3116</v>
      </c>
      <c r="L268" s="66" t="s">
        <v>3305</v>
      </c>
    </row>
    <row r="269" spans="2:12" x14ac:dyDescent="0.3">
      <c r="B269" s="27" t="s">
        <v>2926</v>
      </c>
      <c r="C269" s="27">
        <v>284</v>
      </c>
      <c r="D269" s="27" t="s">
        <v>2967</v>
      </c>
      <c r="E269" s="109">
        <v>30</v>
      </c>
      <c r="F269" s="27"/>
      <c r="G269" s="27">
        <v>1</v>
      </c>
      <c r="H269" s="44">
        <v>782.14</v>
      </c>
      <c r="I269" s="44">
        <f t="shared" si="5"/>
        <v>3.8356304497915973E-2</v>
      </c>
      <c r="K269" s="66" t="s">
        <v>3117</v>
      </c>
      <c r="L269" s="66" t="s">
        <v>3306</v>
      </c>
    </row>
    <row r="270" spans="2:12" x14ac:dyDescent="0.3">
      <c r="B270" s="27" t="s">
        <v>2926</v>
      </c>
      <c r="C270" s="27">
        <v>285</v>
      </c>
      <c r="D270" s="27" t="s">
        <v>2968</v>
      </c>
      <c r="E270" s="109"/>
      <c r="F270" s="27"/>
      <c r="G270" s="27">
        <v>1</v>
      </c>
      <c r="H270" s="44">
        <v>782.14</v>
      </c>
      <c r="I270" s="44">
        <f t="shared" si="5"/>
        <v>0</v>
      </c>
      <c r="K270" s="66" t="s">
        <v>3118</v>
      </c>
      <c r="L270" s="66" t="s">
        <v>3307</v>
      </c>
    </row>
    <row r="271" spans="2:12" x14ac:dyDescent="0.3">
      <c r="B271" s="27" t="s">
        <v>2926</v>
      </c>
      <c r="C271" s="27">
        <v>286</v>
      </c>
      <c r="D271" s="27" t="s">
        <v>2969</v>
      </c>
      <c r="E271" s="109">
        <v>20</v>
      </c>
      <c r="F271" s="27"/>
      <c r="G271" s="27">
        <v>2</v>
      </c>
      <c r="H271" s="44">
        <v>782.14</v>
      </c>
      <c r="I271" s="44">
        <f t="shared" si="5"/>
        <v>5.1141739330554631E-2</v>
      </c>
      <c r="K271" s="66" t="s">
        <v>3119</v>
      </c>
      <c r="L271" s="66" t="s">
        <v>3308</v>
      </c>
    </row>
    <row r="272" spans="2:12" x14ac:dyDescent="0.3">
      <c r="B272" s="27" t="s">
        <v>2927</v>
      </c>
      <c r="C272" s="27">
        <v>287</v>
      </c>
      <c r="D272" s="27" t="s">
        <v>1306</v>
      </c>
      <c r="E272" s="109">
        <v>3.8</v>
      </c>
      <c r="F272" s="27"/>
      <c r="G272" s="27">
        <v>2</v>
      </c>
      <c r="H272" s="44">
        <v>260.70999999999998</v>
      </c>
      <c r="I272" s="44">
        <f t="shared" si="5"/>
        <v>2.9151164128725406E-2</v>
      </c>
      <c r="K272" s="66" t="s">
        <v>3120</v>
      </c>
      <c r="L272" s="66" t="s">
        <v>3309</v>
      </c>
    </row>
    <row r="273" spans="2:12" x14ac:dyDescent="0.3">
      <c r="B273" s="27" t="s">
        <v>2927</v>
      </c>
      <c r="C273" s="27">
        <v>288</v>
      </c>
      <c r="D273" s="73" t="s">
        <v>1306</v>
      </c>
      <c r="E273" s="124">
        <v>7.3</v>
      </c>
      <c r="F273" s="27">
        <v>2</v>
      </c>
      <c r="G273" s="27">
        <v>1</v>
      </c>
      <c r="H273" s="44">
        <v>52.14</v>
      </c>
      <c r="I273" s="44">
        <f t="shared" si="5"/>
        <v>0.14000767165324127</v>
      </c>
      <c r="K273" s="66" t="s">
        <v>3121</v>
      </c>
      <c r="L273" s="66" t="s">
        <v>3310</v>
      </c>
    </row>
    <row r="274" spans="2:12" x14ac:dyDescent="0.3">
      <c r="B274" s="27" t="s">
        <v>2927</v>
      </c>
      <c r="C274" s="27">
        <v>289</v>
      </c>
      <c r="D274" s="27" t="s">
        <v>1306</v>
      </c>
      <c r="E274" s="109">
        <v>7.3</v>
      </c>
      <c r="F274" s="27">
        <v>12</v>
      </c>
      <c r="G274" s="27">
        <v>1</v>
      </c>
      <c r="H274" s="44">
        <v>52.14</v>
      </c>
      <c r="I274" s="44">
        <f t="shared" si="5"/>
        <v>0.14000767165324127</v>
      </c>
      <c r="K274" s="66" t="s">
        <v>3122</v>
      </c>
      <c r="L274" s="66" t="s">
        <v>3311</v>
      </c>
    </row>
    <row r="275" spans="2:12" x14ac:dyDescent="0.3">
      <c r="B275" s="27" t="s">
        <v>2365</v>
      </c>
      <c r="C275" s="27">
        <v>290</v>
      </c>
      <c r="D275" s="27" t="s">
        <v>6920</v>
      </c>
      <c r="E275" s="109">
        <v>8.99</v>
      </c>
      <c r="F275" s="27">
        <v>12</v>
      </c>
      <c r="G275" s="27">
        <v>1</v>
      </c>
      <c r="H275" s="44">
        <v>521.42999999999995</v>
      </c>
      <c r="I275" s="44">
        <f t="shared" si="5"/>
        <v>1.7241048654661223E-2</v>
      </c>
      <c r="K275" s="66" t="s">
        <v>3010</v>
      </c>
      <c r="L275" s="66" t="s">
        <v>3207</v>
      </c>
    </row>
    <row r="276" spans="2:12" x14ac:dyDescent="0.3">
      <c r="B276" s="27" t="s">
        <v>2365</v>
      </c>
      <c r="C276" s="27">
        <v>291</v>
      </c>
      <c r="D276" s="27" t="s">
        <v>6984</v>
      </c>
      <c r="E276" s="109">
        <v>23.99</v>
      </c>
      <c r="F276" s="27">
        <v>1</v>
      </c>
      <c r="G276" s="27">
        <v>1</v>
      </c>
      <c r="H276" s="44">
        <v>260.70999999999998</v>
      </c>
      <c r="I276" s="44">
        <f t="shared" si="5"/>
        <v>9.2017950980016111E-2</v>
      </c>
      <c r="K276" s="66" t="s">
        <v>3036</v>
      </c>
      <c r="L276" s="66" t="s">
        <v>3226</v>
      </c>
    </row>
    <row r="277" spans="2:12" x14ac:dyDescent="0.3">
      <c r="B277" s="27" t="s">
        <v>2365</v>
      </c>
      <c r="C277" s="27">
        <v>292</v>
      </c>
      <c r="D277" s="27" t="s">
        <v>159</v>
      </c>
      <c r="E277" s="109"/>
      <c r="F277" s="27"/>
      <c r="G277" s="27">
        <v>1</v>
      </c>
      <c r="H277" s="44">
        <v>260.70999999999998</v>
      </c>
      <c r="I277" s="44">
        <f t="shared" si="5"/>
        <v>0</v>
      </c>
      <c r="K277" s="66" t="s">
        <v>3123</v>
      </c>
      <c r="L277" s="66" t="s">
        <v>3312</v>
      </c>
    </row>
    <row r="278" spans="2:12" x14ac:dyDescent="0.3">
      <c r="B278" s="27" t="s">
        <v>2365</v>
      </c>
      <c r="C278" s="27">
        <v>293</v>
      </c>
      <c r="D278" s="27" t="s">
        <v>160</v>
      </c>
      <c r="E278" s="109"/>
      <c r="F278" s="27"/>
      <c r="G278" s="27">
        <v>2</v>
      </c>
      <c r="H278" s="44">
        <v>260.70999999999998</v>
      </c>
      <c r="I278" s="44">
        <f t="shared" si="5"/>
        <v>0</v>
      </c>
      <c r="K278" s="66" t="s">
        <v>3124</v>
      </c>
      <c r="L278" s="66" t="s">
        <v>3313</v>
      </c>
    </row>
    <row r="279" spans="2:12" x14ac:dyDescent="0.3">
      <c r="B279" s="27" t="s">
        <v>2365</v>
      </c>
      <c r="C279" s="27">
        <v>294</v>
      </c>
      <c r="D279" s="27" t="s">
        <v>2970</v>
      </c>
      <c r="E279" s="109"/>
      <c r="F279" s="27"/>
      <c r="G279" s="27">
        <v>2</v>
      </c>
      <c r="H279" s="44">
        <v>260.70999999999998</v>
      </c>
      <c r="I279" s="44">
        <f t="shared" ref="I279:I335" si="6">(E279*G279)/H279</f>
        <v>0</v>
      </c>
      <c r="K279" s="66" t="s">
        <v>3125</v>
      </c>
      <c r="L279" s="66" t="s">
        <v>3314</v>
      </c>
    </row>
    <row r="280" spans="2:12" x14ac:dyDescent="0.3">
      <c r="B280" s="27" t="s">
        <v>2365</v>
      </c>
      <c r="C280" s="27">
        <v>295</v>
      </c>
      <c r="D280" s="27" t="s">
        <v>161</v>
      </c>
      <c r="E280" s="109">
        <v>2</v>
      </c>
      <c r="F280" s="27"/>
      <c r="G280" s="27">
        <v>2</v>
      </c>
      <c r="H280" s="44">
        <v>260.70999999999998</v>
      </c>
      <c r="I280" s="44">
        <f t="shared" si="6"/>
        <v>1.5342717962487056E-2</v>
      </c>
      <c r="K280" s="66" t="s">
        <v>3126</v>
      </c>
      <c r="L280" s="66" t="s">
        <v>3315</v>
      </c>
    </row>
    <row r="281" spans="2:12" x14ac:dyDescent="0.3">
      <c r="B281" s="27" t="s">
        <v>2365</v>
      </c>
      <c r="C281" s="27">
        <v>296</v>
      </c>
      <c r="D281" s="27" t="s">
        <v>6937</v>
      </c>
      <c r="E281" s="109">
        <v>10</v>
      </c>
      <c r="F281" s="27"/>
      <c r="G281" s="27">
        <v>1</v>
      </c>
      <c r="H281" s="44">
        <v>52.14</v>
      </c>
      <c r="I281" s="44">
        <f t="shared" si="6"/>
        <v>0.19179133103183735</v>
      </c>
      <c r="K281" s="66" t="s">
        <v>3127</v>
      </c>
      <c r="L281" s="66" t="s">
        <v>3316</v>
      </c>
    </row>
    <row r="282" spans="2:12" x14ac:dyDescent="0.3">
      <c r="B282" s="27" t="s">
        <v>2365</v>
      </c>
      <c r="C282" s="27">
        <v>297</v>
      </c>
      <c r="D282" s="27" t="s">
        <v>6938</v>
      </c>
      <c r="E282" s="109">
        <v>15</v>
      </c>
      <c r="F282" s="27"/>
      <c r="G282" s="27">
        <v>1</v>
      </c>
      <c r="H282" s="44">
        <v>260.70999999999998</v>
      </c>
      <c r="I282" s="44">
        <f t="shared" si="6"/>
        <v>5.7535192359326456E-2</v>
      </c>
      <c r="K282" s="66" t="s">
        <v>3128</v>
      </c>
      <c r="L282" s="66" t="s">
        <v>3317</v>
      </c>
    </row>
    <row r="283" spans="2:12" x14ac:dyDescent="0.3">
      <c r="B283" s="27" t="s">
        <v>2365</v>
      </c>
      <c r="C283" s="27">
        <v>298</v>
      </c>
      <c r="D283" s="27" t="s">
        <v>163</v>
      </c>
      <c r="E283" s="109">
        <v>5.99</v>
      </c>
      <c r="F283" s="27"/>
      <c r="G283" s="27">
        <v>1</v>
      </c>
      <c r="H283" s="44">
        <v>260.70999999999998</v>
      </c>
      <c r="I283" s="44">
        <f t="shared" si="6"/>
        <v>2.2975720148824368E-2</v>
      </c>
      <c r="K283" s="66" t="s">
        <v>3129</v>
      </c>
      <c r="L283" s="66" t="s">
        <v>3318</v>
      </c>
    </row>
    <row r="284" spans="2:12" x14ac:dyDescent="0.3">
      <c r="B284" s="27" t="s">
        <v>2365</v>
      </c>
      <c r="C284" s="27">
        <v>299</v>
      </c>
      <c r="D284" s="27" t="s">
        <v>2971</v>
      </c>
      <c r="E284" s="109">
        <v>5.99</v>
      </c>
      <c r="F284" s="27"/>
      <c r="G284" s="27">
        <v>1</v>
      </c>
      <c r="H284" s="44">
        <v>52.14</v>
      </c>
      <c r="I284" s="44">
        <f t="shared" si="6"/>
        <v>0.11488300728807058</v>
      </c>
      <c r="K284" s="66" t="s">
        <v>3130</v>
      </c>
      <c r="L284" s="66" t="s">
        <v>3319</v>
      </c>
    </row>
    <row r="285" spans="2:12" x14ac:dyDescent="0.3">
      <c r="B285" s="27" t="s">
        <v>2365</v>
      </c>
      <c r="C285" s="27">
        <v>300</v>
      </c>
      <c r="D285" s="27" t="s">
        <v>165</v>
      </c>
      <c r="E285" s="109">
        <v>8</v>
      </c>
      <c r="F285" s="27"/>
      <c r="G285" s="27">
        <v>1</v>
      </c>
      <c r="H285" s="44">
        <v>26.07</v>
      </c>
      <c r="I285" s="44">
        <f t="shared" si="6"/>
        <v>0.30686612965093979</v>
      </c>
      <c r="K285" s="66" t="s">
        <v>3131</v>
      </c>
      <c r="L285" s="66" t="s">
        <v>3320</v>
      </c>
    </row>
    <row r="286" spans="2:12" x14ac:dyDescent="0.3">
      <c r="B286" s="27" t="s">
        <v>2365</v>
      </c>
      <c r="C286" s="27">
        <v>301</v>
      </c>
      <c r="D286" s="27" t="s">
        <v>565</v>
      </c>
      <c r="E286" s="109">
        <v>1.2</v>
      </c>
      <c r="F286" s="27"/>
      <c r="G286" s="27">
        <v>1</v>
      </c>
      <c r="H286" s="44">
        <v>260.70999999999998</v>
      </c>
      <c r="I286" s="44">
        <f t="shared" si="6"/>
        <v>4.6028153887461166E-3</v>
      </c>
      <c r="K286" s="66" t="s">
        <v>3132</v>
      </c>
      <c r="L286" s="66" t="s">
        <v>3321</v>
      </c>
    </row>
    <row r="287" spans="2:12" x14ac:dyDescent="0.3">
      <c r="B287" s="27" t="s">
        <v>2365</v>
      </c>
      <c r="C287" s="27">
        <v>302</v>
      </c>
      <c r="D287" s="27" t="s">
        <v>2972</v>
      </c>
      <c r="E287" s="109">
        <v>18</v>
      </c>
      <c r="F287" s="27"/>
      <c r="G287" s="27">
        <v>1</v>
      </c>
      <c r="H287" s="44">
        <v>260.70999999999998</v>
      </c>
      <c r="I287" s="44">
        <f t="shared" si="6"/>
        <v>6.904223083119175E-2</v>
      </c>
      <c r="K287" s="66" t="s">
        <v>3133</v>
      </c>
      <c r="L287" s="66" t="s">
        <v>3322</v>
      </c>
    </row>
    <row r="288" spans="2:12" ht="28" x14ac:dyDescent="0.3">
      <c r="B288" s="27" t="s">
        <v>2424</v>
      </c>
      <c r="C288" s="27">
        <v>303</v>
      </c>
      <c r="D288" s="214" t="s">
        <v>6906</v>
      </c>
      <c r="E288" s="109">
        <v>10</v>
      </c>
      <c r="F288" s="27"/>
      <c r="G288" s="27">
        <v>1</v>
      </c>
      <c r="H288" s="44">
        <v>521.42999999999995</v>
      </c>
      <c r="I288" s="44">
        <f t="shared" si="6"/>
        <v>1.917802964923384E-2</v>
      </c>
      <c r="K288" s="66" t="s">
        <v>3009</v>
      </c>
      <c r="L288" s="66" t="s">
        <v>3201</v>
      </c>
    </row>
    <row r="289" spans="2:12" x14ac:dyDescent="0.3">
      <c r="B289" s="27" t="s">
        <v>2424</v>
      </c>
      <c r="C289" s="27">
        <v>304</v>
      </c>
      <c r="D289" s="27" t="s">
        <v>6920</v>
      </c>
      <c r="E289" s="109">
        <v>8.99</v>
      </c>
      <c r="F289" s="27">
        <v>4</v>
      </c>
      <c r="G289" s="27">
        <v>3</v>
      </c>
      <c r="H289" s="44">
        <v>521.42999999999995</v>
      </c>
      <c r="I289" s="44">
        <f t="shared" si="6"/>
        <v>5.1723145963983662E-2</v>
      </c>
      <c r="K289" s="66" t="s">
        <v>3134</v>
      </c>
      <c r="L289" s="66" t="s">
        <v>3323</v>
      </c>
    </row>
    <row r="290" spans="2:12" x14ac:dyDescent="0.3">
      <c r="B290" s="27" t="s">
        <v>2424</v>
      </c>
      <c r="C290" s="27">
        <v>305</v>
      </c>
      <c r="D290" s="27" t="s">
        <v>6935</v>
      </c>
      <c r="E290" s="109"/>
      <c r="F290" s="27">
        <v>1</v>
      </c>
      <c r="G290" s="27">
        <v>1</v>
      </c>
      <c r="H290" s="44">
        <v>521.42999999999995</v>
      </c>
      <c r="I290" s="44">
        <f t="shared" si="6"/>
        <v>0</v>
      </c>
      <c r="K290" s="66" t="s">
        <v>3135</v>
      </c>
      <c r="L290" s="66" t="s">
        <v>3324</v>
      </c>
    </row>
    <row r="291" spans="2:12" x14ac:dyDescent="0.3">
      <c r="B291" s="27" t="s">
        <v>2424</v>
      </c>
      <c r="C291" s="27">
        <v>306</v>
      </c>
      <c r="D291" s="27" t="s">
        <v>6936</v>
      </c>
      <c r="E291" s="109">
        <v>12</v>
      </c>
      <c r="F291" s="27"/>
      <c r="G291" s="27">
        <v>1</v>
      </c>
      <c r="H291" s="44">
        <v>1042.8599999999999</v>
      </c>
      <c r="I291" s="44">
        <f t="shared" si="6"/>
        <v>1.1506817789540304E-2</v>
      </c>
      <c r="J291" s="57"/>
      <c r="K291" s="132" t="s">
        <v>3017</v>
      </c>
      <c r="L291" s="66" t="s">
        <v>3209</v>
      </c>
    </row>
    <row r="292" spans="2:12" x14ac:dyDescent="0.3">
      <c r="B292" s="73" t="s">
        <v>2424</v>
      </c>
      <c r="C292" s="27">
        <v>307</v>
      </c>
      <c r="D292" s="27" t="s">
        <v>2936</v>
      </c>
      <c r="E292" s="109">
        <v>18</v>
      </c>
      <c r="F292" s="27"/>
      <c r="G292" s="27">
        <v>2</v>
      </c>
      <c r="H292" s="44">
        <v>156.43</v>
      </c>
      <c r="I292" s="44">
        <f t="shared" si="6"/>
        <v>0.23013488461292589</v>
      </c>
      <c r="K292" s="66" t="s">
        <v>3136</v>
      </c>
      <c r="L292" s="66" t="s">
        <v>3210</v>
      </c>
    </row>
    <row r="293" spans="2:12" x14ac:dyDescent="0.3">
      <c r="B293" s="27" t="s">
        <v>2424</v>
      </c>
      <c r="C293" s="27">
        <v>308</v>
      </c>
      <c r="D293" s="27" t="s">
        <v>6939</v>
      </c>
      <c r="E293" s="109">
        <v>3</v>
      </c>
      <c r="F293" s="27"/>
      <c r="G293" s="27">
        <v>1</v>
      </c>
      <c r="H293" s="44">
        <v>782.14</v>
      </c>
      <c r="I293" s="44">
        <f t="shared" si="6"/>
        <v>3.8356304497915977E-3</v>
      </c>
      <c r="K293" s="66" t="s">
        <v>3137</v>
      </c>
      <c r="L293" s="66" t="s">
        <v>3211</v>
      </c>
    </row>
    <row r="294" spans="2:12" x14ac:dyDescent="0.3">
      <c r="B294" s="27" t="s">
        <v>2424</v>
      </c>
      <c r="C294" s="27">
        <v>309</v>
      </c>
      <c r="D294" s="27" t="s">
        <v>166</v>
      </c>
      <c r="E294" s="109">
        <v>179</v>
      </c>
      <c r="F294" s="27"/>
      <c r="G294" s="27">
        <v>1</v>
      </c>
      <c r="H294" s="44">
        <v>417.14</v>
      </c>
      <c r="I294" s="44">
        <f t="shared" si="6"/>
        <v>0.42911252816800116</v>
      </c>
      <c r="K294" s="66" t="s">
        <v>3138</v>
      </c>
      <c r="L294" s="66" t="s">
        <v>3325</v>
      </c>
    </row>
    <row r="295" spans="2:12" x14ac:dyDescent="0.3">
      <c r="B295" s="27" t="s">
        <v>2424</v>
      </c>
      <c r="C295" s="27">
        <v>310</v>
      </c>
      <c r="D295" s="27" t="s">
        <v>333</v>
      </c>
      <c r="E295" s="109">
        <v>175</v>
      </c>
      <c r="F295" s="27"/>
      <c r="G295" s="27">
        <v>1</v>
      </c>
      <c r="H295" s="44">
        <v>417.14</v>
      </c>
      <c r="I295" s="44">
        <f t="shared" si="6"/>
        <v>0.41952342139329724</v>
      </c>
      <c r="K295" s="66" t="s">
        <v>3139</v>
      </c>
      <c r="L295" s="66" t="s">
        <v>3326</v>
      </c>
    </row>
    <row r="296" spans="2:12" x14ac:dyDescent="0.3">
      <c r="B296" s="27" t="s">
        <v>2424</v>
      </c>
      <c r="C296" s="27">
        <v>311</v>
      </c>
      <c r="D296" s="27" t="s">
        <v>168</v>
      </c>
      <c r="E296" s="109">
        <v>199</v>
      </c>
      <c r="F296" s="27"/>
      <c r="G296" s="27">
        <v>1</v>
      </c>
      <c r="H296" s="44">
        <v>521.42999999999995</v>
      </c>
      <c r="I296" s="44">
        <f t="shared" si="6"/>
        <v>0.38164279001975343</v>
      </c>
      <c r="K296" s="66" t="s">
        <v>3140</v>
      </c>
      <c r="L296" s="66" t="s">
        <v>3327</v>
      </c>
    </row>
    <row r="297" spans="2:12" x14ac:dyDescent="0.3">
      <c r="B297" s="27" t="s">
        <v>2424</v>
      </c>
      <c r="C297" s="27">
        <v>312</v>
      </c>
      <c r="D297" s="27" t="s">
        <v>169</v>
      </c>
      <c r="E297" s="109">
        <v>0</v>
      </c>
      <c r="F297" s="27">
        <v>3</v>
      </c>
      <c r="G297" s="27">
        <v>0</v>
      </c>
      <c r="H297" s="44">
        <v>521.42999999999995</v>
      </c>
      <c r="I297" s="44">
        <f t="shared" si="6"/>
        <v>0</v>
      </c>
      <c r="K297" s="66" t="s">
        <v>3141</v>
      </c>
      <c r="L297" s="66" t="s">
        <v>1845</v>
      </c>
    </row>
    <row r="298" spans="2:12" x14ac:dyDescent="0.3">
      <c r="B298" s="27" t="s">
        <v>2424</v>
      </c>
      <c r="C298" s="27">
        <v>313</v>
      </c>
      <c r="D298" s="27" t="s">
        <v>170</v>
      </c>
      <c r="E298" s="109">
        <v>47.9</v>
      </c>
      <c r="F298" s="27"/>
      <c r="G298" s="27">
        <v>1</v>
      </c>
      <c r="H298" s="44">
        <v>521.42999999999995</v>
      </c>
      <c r="I298" s="44">
        <f t="shared" si="6"/>
        <v>9.1862762019830083E-2</v>
      </c>
      <c r="K298" s="66" t="s">
        <v>3142</v>
      </c>
      <c r="L298" s="66" t="s">
        <v>3328</v>
      </c>
    </row>
    <row r="299" spans="2:12" x14ac:dyDescent="0.3">
      <c r="B299" s="27" t="s">
        <v>2424</v>
      </c>
      <c r="C299" s="27">
        <v>314</v>
      </c>
      <c r="D299" s="27" t="s">
        <v>6981</v>
      </c>
      <c r="E299" s="109">
        <v>12</v>
      </c>
      <c r="F299" s="27"/>
      <c r="G299" s="27">
        <v>2</v>
      </c>
      <c r="H299" s="44">
        <v>521.42999999999995</v>
      </c>
      <c r="I299" s="44">
        <f t="shared" si="6"/>
        <v>4.6027271158161215E-2</v>
      </c>
      <c r="K299" s="66" t="s">
        <v>3143</v>
      </c>
      <c r="L299" s="66" t="s">
        <v>3329</v>
      </c>
    </row>
    <row r="300" spans="2:12" x14ac:dyDescent="0.3">
      <c r="B300" s="27" t="s">
        <v>2424</v>
      </c>
      <c r="C300" s="27">
        <v>315</v>
      </c>
      <c r="D300" s="27" t="s">
        <v>520</v>
      </c>
      <c r="E300" s="109"/>
      <c r="F300" s="27"/>
      <c r="G300" s="27">
        <v>1</v>
      </c>
      <c r="H300" s="44">
        <v>260.70999999999998</v>
      </c>
      <c r="I300" s="44">
        <f t="shared" si="6"/>
        <v>0</v>
      </c>
      <c r="K300" s="66" t="s">
        <v>3144</v>
      </c>
      <c r="L300" s="66" t="s">
        <v>3330</v>
      </c>
    </row>
    <row r="301" spans="2:12" x14ac:dyDescent="0.3">
      <c r="B301" s="27" t="s">
        <v>2424</v>
      </c>
      <c r="C301" s="27">
        <v>316</v>
      </c>
      <c r="D301" s="27" t="s">
        <v>519</v>
      </c>
      <c r="E301" s="109"/>
      <c r="F301" s="27"/>
      <c r="G301" s="27">
        <v>1</v>
      </c>
      <c r="H301" s="44">
        <v>260.70999999999998</v>
      </c>
      <c r="I301" s="44">
        <f t="shared" si="6"/>
        <v>0</v>
      </c>
      <c r="K301" s="66" t="s">
        <v>3145</v>
      </c>
      <c r="L301" s="66" t="s">
        <v>3331</v>
      </c>
    </row>
    <row r="302" spans="2:12" x14ac:dyDescent="0.3">
      <c r="B302" s="27" t="s">
        <v>2424</v>
      </c>
      <c r="C302" s="27">
        <v>317</v>
      </c>
      <c r="D302" s="27" t="s">
        <v>172</v>
      </c>
      <c r="E302" s="109">
        <v>9.99</v>
      </c>
      <c r="F302" s="27"/>
      <c r="G302" s="27">
        <v>2</v>
      </c>
      <c r="H302" s="44">
        <v>104.29</v>
      </c>
      <c r="I302" s="44">
        <f t="shared" si="6"/>
        <v>0.19158116789720969</v>
      </c>
      <c r="K302" s="66" t="s">
        <v>3146</v>
      </c>
      <c r="L302" s="66" t="s">
        <v>3332</v>
      </c>
    </row>
    <row r="303" spans="2:12" x14ac:dyDescent="0.3">
      <c r="B303" s="27" t="s">
        <v>2424</v>
      </c>
      <c r="C303" s="27">
        <v>318</v>
      </c>
      <c r="D303" s="27" t="s">
        <v>2973</v>
      </c>
      <c r="E303" s="109">
        <v>6.45</v>
      </c>
      <c r="F303" s="27">
        <v>2</v>
      </c>
      <c r="G303" s="27">
        <v>1</v>
      </c>
      <c r="H303" s="44">
        <v>260.70999999999998</v>
      </c>
      <c r="I303" s="44">
        <f t="shared" si="6"/>
        <v>2.4740132714510379E-2</v>
      </c>
      <c r="K303" s="66" t="s">
        <v>3147</v>
      </c>
      <c r="L303" s="66" t="s">
        <v>3333</v>
      </c>
    </row>
    <row r="304" spans="2:12" x14ac:dyDescent="0.3">
      <c r="B304" s="27" t="s">
        <v>2424</v>
      </c>
      <c r="C304" s="27">
        <v>319</v>
      </c>
      <c r="D304" s="27" t="s">
        <v>173</v>
      </c>
      <c r="E304" s="109">
        <v>10.79</v>
      </c>
      <c r="F304" s="27">
        <v>2</v>
      </c>
      <c r="G304" s="27">
        <v>1</v>
      </c>
      <c r="H304" s="44">
        <v>260.70999999999998</v>
      </c>
      <c r="I304" s="44">
        <f t="shared" si="6"/>
        <v>4.1386981703808827E-2</v>
      </c>
      <c r="K304" s="66" t="s">
        <v>3148</v>
      </c>
      <c r="L304" s="66" t="s">
        <v>3334</v>
      </c>
    </row>
    <row r="305" spans="2:12" x14ac:dyDescent="0.3">
      <c r="B305" s="27" t="s">
        <v>2424</v>
      </c>
      <c r="C305" s="27">
        <v>320</v>
      </c>
      <c r="D305" s="27" t="s">
        <v>174</v>
      </c>
      <c r="E305" s="109"/>
      <c r="F305" s="27"/>
      <c r="G305" s="27">
        <v>2</v>
      </c>
      <c r="H305" s="44">
        <v>260.70999999999998</v>
      </c>
      <c r="I305" s="44">
        <f t="shared" si="6"/>
        <v>0</v>
      </c>
      <c r="K305" s="66" t="s">
        <v>3149</v>
      </c>
      <c r="L305" s="66" t="s">
        <v>3335</v>
      </c>
    </row>
    <row r="306" spans="2:12" x14ac:dyDescent="0.3">
      <c r="B306" s="27" t="s">
        <v>2424</v>
      </c>
      <c r="C306" s="27">
        <v>321</v>
      </c>
      <c r="D306" s="27" t="s">
        <v>175</v>
      </c>
      <c r="E306" s="109"/>
      <c r="F306" s="27"/>
      <c r="G306" s="27">
        <v>2</v>
      </c>
      <c r="H306" s="44">
        <v>260.70999999999998</v>
      </c>
      <c r="I306" s="44">
        <f t="shared" si="6"/>
        <v>0</v>
      </c>
      <c r="K306" s="66" t="s">
        <v>3150</v>
      </c>
      <c r="L306" s="66" t="s">
        <v>3336</v>
      </c>
    </row>
    <row r="307" spans="2:12" x14ac:dyDescent="0.3">
      <c r="B307" s="27" t="s">
        <v>2424</v>
      </c>
      <c r="C307" s="27">
        <v>322</v>
      </c>
      <c r="D307" s="27" t="s">
        <v>176</v>
      </c>
      <c r="E307" s="109">
        <v>4.99</v>
      </c>
      <c r="F307" s="27"/>
      <c r="G307" s="27">
        <v>2</v>
      </c>
      <c r="H307" s="44">
        <v>260.70999999999998</v>
      </c>
      <c r="I307" s="44">
        <f t="shared" si="6"/>
        <v>3.8280081316405208E-2</v>
      </c>
      <c r="K307" s="66" t="s">
        <v>3151</v>
      </c>
      <c r="L307" s="66" t="s">
        <v>3337</v>
      </c>
    </row>
    <row r="308" spans="2:12" x14ac:dyDescent="0.3">
      <c r="B308" s="27" t="s">
        <v>2424</v>
      </c>
      <c r="C308" s="27">
        <v>323</v>
      </c>
      <c r="D308" s="27" t="s">
        <v>276</v>
      </c>
      <c r="E308" s="109">
        <v>15.99</v>
      </c>
      <c r="F308" s="27">
        <v>2</v>
      </c>
      <c r="G308" s="27">
        <v>2</v>
      </c>
      <c r="H308" s="44">
        <v>521.42999999999995</v>
      </c>
      <c r="I308" s="44">
        <f t="shared" si="6"/>
        <v>6.1331338818249821E-2</v>
      </c>
      <c r="K308" s="66" t="s">
        <v>3152</v>
      </c>
      <c r="L308" s="66" t="s">
        <v>3338</v>
      </c>
    </row>
    <row r="309" spans="2:12" x14ac:dyDescent="0.3">
      <c r="B309" s="27" t="s">
        <v>2928</v>
      </c>
      <c r="C309" s="27">
        <v>324</v>
      </c>
      <c r="D309" s="27" t="s">
        <v>6935</v>
      </c>
      <c r="E309" s="109"/>
      <c r="F309" s="27"/>
      <c r="G309" s="27">
        <v>1</v>
      </c>
      <c r="H309" s="44">
        <v>521.42999999999995</v>
      </c>
      <c r="I309" s="44">
        <f t="shared" si="6"/>
        <v>0</v>
      </c>
      <c r="K309" s="66" t="s">
        <v>3153</v>
      </c>
      <c r="L309" s="66" t="s">
        <v>3208</v>
      </c>
    </row>
    <row r="310" spans="2:12" x14ac:dyDescent="0.3">
      <c r="B310" s="27" t="s">
        <v>2928</v>
      </c>
      <c r="C310" s="27">
        <v>325</v>
      </c>
      <c r="D310" s="27" t="s">
        <v>6936</v>
      </c>
      <c r="E310" s="109">
        <v>12</v>
      </c>
      <c r="F310" s="27"/>
      <c r="G310" s="27">
        <v>1</v>
      </c>
      <c r="H310" s="44">
        <v>1042.8599999999999</v>
      </c>
      <c r="I310" s="44">
        <f t="shared" si="6"/>
        <v>1.1506817789540304E-2</v>
      </c>
      <c r="K310" s="66" t="s">
        <v>3017</v>
      </c>
      <c r="L310" s="66" t="s">
        <v>3209</v>
      </c>
    </row>
    <row r="311" spans="2:12" ht="28" x14ac:dyDescent="0.3">
      <c r="B311" s="27" t="s">
        <v>2928</v>
      </c>
      <c r="C311" s="27">
        <v>326</v>
      </c>
      <c r="D311" s="214" t="s">
        <v>6909</v>
      </c>
      <c r="E311" s="109">
        <v>10</v>
      </c>
      <c r="F311" s="27"/>
      <c r="G311" s="27">
        <v>1</v>
      </c>
      <c r="H311" s="44">
        <v>521.42999999999995</v>
      </c>
      <c r="I311" s="44">
        <f t="shared" si="6"/>
        <v>1.917802964923384E-2</v>
      </c>
      <c r="K311" s="66" t="s">
        <v>3154</v>
      </c>
      <c r="L311" s="66" t="s">
        <v>3339</v>
      </c>
    </row>
    <row r="312" spans="2:12" x14ac:dyDescent="0.3">
      <c r="B312" s="27" t="s">
        <v>2928</v>
      </c>
      <c r="C312" s="27">
        <v>327</v>
      </c>
      <c r="D312" s="27" t="s">
        <v>6920</v>
      </c>
      <c r="E312" s="109">
        <v>8.99</v>
      </c>
      <c r="F312" s="27">
        <v>4</v>
      </c>
      <c r="G312" s="27">
        <v>1</v>
      </c>
      <c r="H312" s="44">
        <v>521.42999999999995</v>
      </c>
      <c r="I312" s="44">
        <f t="shared" si="6"/>
        <v>1.7241048654661223E-2</v>
      </c>
      <c r="K312" s="66" t="s">
        <v>3155</v>
      </c>
      <c r="L312" s="66" t="s">
        <v>3202</v>
      </c>
    </row>
    <row r="313" spans="2:12" x14ac:dyDescent="0.3">
      <c r="B313" s="27" t="s">
        <v>2929</v>
      </c>
      <c r="C313" s="27">
        <v>328</v>
      </c>
      <c r="D313" s="27" t="s">
        <v>2974</v>
      </c>
      <c r="E313" s="109">
        <v>10</v>
      </c>
      <c r="F313" s="27">
        <v>1</v>
      </c>
      <c r="G313" s="27">
        <v>1</v>
      </c>
      <c r="H313" s="44">
        <v>260.70999999999998</v>
      </c>
      <c r="I313" s="44">
        <f t="shared" si="6"/>
        <v>3.8356794906217642E-2</v>
      </c>
      <c r="K313" s="66" t="s">
        <v>3156</v>
      </c>
      <c r="L313" s="66" t="s">
        <v>3340</v>
      </c>
    </row>
    <row r="314" spans="2:12" x14ac:dyDescent="0.3">
      <c r="B314" s="27" t="s">
        <v>2929</v>
      </c>
      <c r="C314" s="27">
        <v>329</v>
      </c>
      <c r="D314" s="27" t="s">
        <v>2975</v>
      </c>
      <c r="E314" s="109">
        <v>8</v>
      </c>
      <c r="F314" s="27"/>
      <c r="G314" s="27">
        <v>1</v>
      </c>
      <c r="H314" s="44">
        <v>260.70999999999998</v>
      </c>
      <c r="I314" s="44">
        <f t="shared" si="6"/>
        <v>3.0685435924974112E-2</v>
      </c>
      <c r="K314" s="66" t="s">
        <v>3157</v>
      </c>
      <c r="L314" s="66" t="s">
        <v>3341</v>
      </c>
    </row>
    <row r="315" spans="2:12" x14ac:dyDescent="0.3">
      <c r="B315" s="27" t="s">
        <v>2929</v>
      </c>
      <c r="C315" s="27">
        <v>330</v>
      </c>
      <c r="D315" s="27" t="s">
        <v>2976</v>
      </c>
      <c r="E315" s="109">
        <v>7.18</v>
      </c>
      <c r="F315" s="27"/>
      <c r="G315" s="27">
        <v>1</v>
      </c>
      <c r="H315" s="44">
        <v>260.70999999999998</v>
      </c>
      <c r="I315" s="44">
        <f t="shared" si="6"/>
        <v>2.7540178742664265E-2</v>
      </c>
      <c r="K315" s="66" t="s">
        <v>3158</v>
      </c>
      <c r="L315" s="66" t="s">
        <v>3342</v>
      </c>
    </row>
    <row r="316" spans="2:12" x14ac:dyDescent="0.3">
      <c r="B316" s="27" t="s">
        <v>2929</v>
      </c>
      <c r="C316" s="27">
        <v>331</v>
      </c>
      <c r="D316" s="27" t="s">
        <v>330</v>
      </c>
      <c r="E316" s="109">
        <v>5</v>
      </c>
      <c r="F316" s="27"/>
      <c r="G316" s="27">
        <v>2</v>
      </c>
      <c r="H316" s="44">
        <v>260.70999999999998</v>
      </c>
      <c r="I316" s="44">
        <f t="shared" si="6"/>
        <v>3.8356794906217642E-2</v>
      </c>
      <c r="K316" s="66" t="s">
        <v>3159</v>
      </c>
      <c r="L316" s="66" t="s">
        <v>3343</v>
      </c>
    </row>
    <row r="317" spans="2:12" x14ac:dyDescent="0.3">
      <c r="B317" s="27" t="s">
        <v>2929</v>
      </c>
      <c r="C317" s="27">
        <v>332</v>
      </c>
      <c r="D317" s="27" t="s">
        <v>6987</v>
      </c>
      <c r="E317" s="109">
        <v>3.99</v>
      </c>
      <c r="F317" s="27">
        <v>36</v>
      </c>
      <c r="G317" s="27">
        <v>1</v>
      </c>
      <c r="H317" s="44">
        <v>260.70999999999998</v>
      </c>
      <c r="I317" s="44">
        <f t="shared" si="6"/>
        <v>1.5304361167580839E-2</v>
      </c>
      <c r="K317" s="66" t="s">
        <v>3160</v>
      </c>
      <c r="L317" s="66" t="s">
        <v>3344</v>
      </c>
    </row>
    <row r="318" spans="2:12" x14ac:dyDescent="0.3">
      <c r="B318" s="27" t="s">
        <v>2929</v>
      </c>
      <c r="C318" s="27">
        <v>333</v>
      </c>
      <c r="D318" s="27" t="s">
        <v>2978</v>
      </c>
      <c r="E318" s="109">
        <v>86</v>
      </c>
      <c r="F318" s="27"/>
      <c r="G318" s="27">
        <v>1</v>
      </c>
      <c r="H318" s="44">
        <v>521.42999999999995</v>
      </c>
      <c r="I318" s="44">
        <f t="shared" si="6"/>
        <v>0.16493105498341101</v>
      </c>
      <c r="K318" s="66" t="s">
        <v>3161</v>
      </c>
      <c r="L318" s="66" t="s">
        <v>3345</v>
      </c>
    </row>
    <row r="319" spans="2:12" x14ac:dyDescent="0.3">
      <c r="B319" s="27" t="s">
        <v>2929</v>
      </c>
      <c r="C319" s="27">
        <v>334</v>
      </c>
      <c r="D319" s="27" t="s">
        <v>2979</v>
      </c>
      <c r="E319" s="109">
        <v>35</v>
      </c>
      <c r="F319" s="27"/>
      <c r="G319" s="27">
        <v>1</v>
      </c>
      <c r="H319" s="44">
        <v>521.42999999999995</v>
      </c>
      <c r="I319" s="44">
        <f t="shared" si="6"/>
        <v>6.7123103772318435E-2</v>
      </c>
      <c r="K319" s="66" t="s">
        <v>3162</v>
      </c>
      <c r="L319" s="66" t="s">
        <v>3346</v>
      </c>
    </row>
    <row r="320" spans="2:12" x14ac:dyDescent="0.3">
      <c r="B320" s="27" t="s">
        <v>2929</v>
      </c>
      <c r="C320" s="27">
        <v>335</v>
      </c>
      <c r="D320" s="27" t="s">
        <v>2980</v>
      </c>
      <c r="E320" s="109">
        <v>60</v>
      </c>
      <c r="F320" s="27"/>
      <c r="G320" s="27">
        <v>1</v>
      </c>
      <c r="H320" s="44">
        <v>417.14</v>
      </c>
      <c r="I320" s="44">
        <f t="shared" si="6"/>
        <v>0.14383660162055906</v>
      </c>
      <c r="K320" s="66" t="s">
        <v>3163</v>
      </c>
      <c r="L320" s="66" t="s">
        <v>3347</v>
      </c>
    </row>
    <row r="321" spans="2:12" x14ac:dyDescent="0.3">
      <c r="B321" s="27" t="s">
        <v>2929</v>
      </c>
      <c r="C321" s="27">
        <v>336</v>
      </c>
      <c r="D321" s="27" t="s">
        <v>2981</v>
      </c>
      <c r="E321" s="109">
        <v>200</v>
      </c>
      <c r="F321" s="27"/>
      <c r="G321" s="27">
        <v>1</v>
      </c>
      <c r="H321" s="44">
        <v>521.42999999999995</v>
      </c>
      <c r="I321" s="44">
        <f t="shared" si="6"/>
        <v>0.38356059298467682</v>
      </c>
      <c r="K321" s="66" t="s">
        <v>3164</v>
      </c>
    </row>
    <row r="322" spans="2:12" x14ac:dyDescent="0.3">
      <c r="B322" s="162" t="s">
        <v>340</v>
      </c>
      <c r="C322" s="27"/>
      <c r="D322" s="27"/>
      <c r="E322" s="109"/>
      <c r="F322" s="27">
        <v>2</v>
      </c>
      <c r="G322" s="27"/>
      <c r="H322" s="44"/>
      <c r="I322" s="44" t="e">
        <f t="shared" si="6"/>
        <v>#DIV/0!</v>
      </c>
    </row>
    <row r="323" spans="2:12" x14ac:dyDescent="0.3">
      <c r="B323" s="27" t="s">
        <v>2932</v>
      </c>
      <c r="C323" s="27">
        <v>358</v>
      </c>
      <c r="D323" s="27" t="s">
        <v>2997</v>
      </c>
      <c r="E323" s="109">
        <v>20</v>
      </c>
      <c r="F323" s="27"/>
      <c r="G323" s="27">
        <v>3</v>
      </c>
      <c r="H323" s="44">
        <v>521.42999999999995</v>
      </c>
      <c r="I323" s="44">
        <f t="shared" si="6"/>
        <v>0.11506817789540304</v>
      </c>
      <c r="K323" s="66" t="s">
        <v>3186</v>
      </c>
      <c r="L323" s="66" t="s">
        <v>3367</v>
      </c>
    </row>
    <row r="324" spans="2:12" x14ac:dyDescent="0.3">
      <c r="B324" s="27" t="s">
        <v>2932</v>
      </c>
      <c r="C324" s="27">
        <v>359</v>
      </c>
      <c r="D324" s="27" t="s">
        <v>2998</v>
      </c>
      <c r="E324" s="109">
        <v>5.98</v>
      </c>
      <c r="F324" s="27"/>
      <c r="G324" s="27">
        <v>6</v>
      </c>
      <c r="H324" s="44">
        <v>260.70999999999998</v>
      </c>
      <c r="I324" s="44">
        <f t="shared" si="6"/>
        <v>0.13762418012350891</v>
      </c>
      <c r="K324" s="66" t="s">
        <v>3187</v>
      </c>
      <c r="L324" s="66" t="s">
        <v>3368</v>
      </c>
    </row>
    <row r="325" spans="2:12" x14ac:dyDescent="0.3">
      <c r="B325" s="27" t="s">
        <v>2932</v>
      </c>
      <c r="C325" s="27">
        <v>360</v>
      </c>
      <c r="D325" s="27" t="s">
        <v>2999</v>
      </c>
      <c r="E325" s="109">
        <v>7.99</v>
      </c>
      <c r="F325" s="27">
        <v>1</v>
      </c>
      <c r="G325" s="27">
        <v>1</v>
      </c>
      <c r="H325" s="44">
        <v>521.42999999999995</v>
      </c>
      <c r="I325" s="44">
        <f t="shared" si="6"/>
        <v>1.5323245689737839E-2</v>
      </c>
      <c r="J325" s="57"/>
      <c r="K325" s="132" t="s">
        <v>3188</v>
      </c>
      <c r="L325" s="66" t="s">
        <v>3369</v>
      </c>
    </row>
    <row r="326" spans="2:12" x14ac:dyDescent="0.3">
      <c r="B326" s="73" t="s">
        <v>2932</v>
      </c>
      <c r="C326" s="27">
        <v>361</v>
      </c>
      <c r="D326" s="27" t="s">
        <v>3000</v>
      </c>
      <c r="E326" s="109">
        <v>11.14</v>
      </c>
      <c r="F326" s="27">
        <v>20</v>
      </c>
      <c r="G326" s="27">
        <v>1</v>
      </c>
      <c r="H326" s="44">
        <v>208.57</v>
      </c>
      <c r="I326" s="44">
        <f t="shared" si="6"/>
        <v>5.3411324735100928E-2</v>
      </c>
      <c r="K326" s="66" t="s">
        <v>3189</v>
      </c>
      <c r="L326" s="66" t="s">
        <v>3370</v>
      </c>
    </row>
    <row r="327" spans="2:12" x14ac:dyDescent="0.3">
      <c r="B327" s="27" t="s">
        <v>2270</v>
      </c>
      <c r="C327" s="27">
        <v>362</v>
      </c>
      <c r="D327" s="27" t="s">
        <v>3001</v>
      </c>
      <c r="E327" s="109">
        <v>11</v>
      </c>
      <c r="F327" s="27">
        <v>10</v>
      </c>
      <c r="G327" s="27">
        <v>1</v>
      </c>
      <c r="H327" s="44">
        <v>260.70999999999998</v>
      </c>
      <c r="I327" s="44">
        <f t="shared" si="6"/>
        <v>4.2192474396839402E-2</v>
      </c>
      <c r="K327" s="66" t="s">
        <v>3190</v>
      </c>
      <c r="L327" s="66" t="s">
        <v>3365</v>
      </c>
    </row>
    <row r="328" spans="2:12" x14ac:dyDescent="0.3">
      <c r="B328" s="27" t="s">
        <v>2271</v>
      </c>
      <c r="C328" s="27">
        <v>363</v>
      </c>
      <c r="D328" s="27" t="s">
        <v>3002</v>
      </c>
      <c r="E328" s="109">
        <v>1.2</v>
      </c>
      <c r="F328" s="27">
        <v>2</v>
      </c>
      <c r="G328" s="27">
        <v>2</v>
      </c>
      <c r="H328" s="44">
        <v>26.07</v>
      </c>
      <c r="I328" s="44">
        <f t="shared" si="6"/>
        <v>9.2059838895281923E-2</v>
      </c>
      <c r="K328" s="66" t="s">
        <v>3191</v>
      </c>
      <c r="L328" s="66" t="s">
        <v>3371</v>
      </c>
    </row>
    <row r="329" spans="2:12" x14ac:dyDescent="0.3">
      <c r="B329" s="27" t="s">
        <v>2273</v>
      </c>
      <c r="C329" s="27">
        <v>364</v>
      </c>
      <c r="D329" s="27" t="s">
        <v>3003</v>
      </c>
      <c r="E329" s="109">
        <v>8</v>
      </c>
      <c r="F329" s="27">
        <v>1</v>
      </c>
      <c r="G329" s="27">
        <v>2</v>
      </c>
      <c r="H329" s="44">
        <v>104.29</v>
      </c>
      <c r="I329" s="44">
        <f t="shared" si="6"/>
        <v>0.15341835267043819</v>
      </c>
      <c r="K329" s="66" t="s">
        <v>3192</v>
      </c>
      <c r="L329" s="66" t="s">
        <v>3372</v>
      </c>
    </row>
    <row r="330" spans="2:12" x14ac:dyDescent="0.3">
      <c r="B330" s="27" t="s">
        <v>2273</v>
      </c>
      <c r="C330" s="27">
        <v>365</v>
      </c>
      <c r="D330" s="27" t="s">
        <v>3004</v>
      </c>
      <c r="E330" s="109">
        <v>8.8000000000000007</v>
      </c>
      <c r="F330" s="27">
        <v>6</v>
      </c>
      <c r="G330" s="27">
        <v>2</v>
      </c>
      <c r="H330" s="44">
        <v>104.29</v>
      </c>
      <c r="I330" s="44">
        <f t="shared" si="6"/>
        <v>0.16876018793748201</v>
      </c>
      <c r="K330" s="66" t="s">
        <v>3192</v>
      </c>
      <c r="L330" s="66" t="s">
        <v>3373</v>
      </c>
    </row>
    <row r="331" spans="2:12" x14ac:dyDescent="0.3">
      <c r="B331" s="27" t="s">
        <v>2273</v>
      </c>
      <c r="C331" s="27">
        <v>366</v>
      </c>
      <c r="D331" s="27" t="s">
        <v>3005</v>
      </c>
      <c r="E331" s="109">
        <v>3.5</v>
      </c>
      <c r="F331" s="27">
        <v>6</v>
      </c>
      <c r="G331" s="27">
        <v>2</v>
      </c>
      <c r="H331" s="44">
        <v>104.29</v>
      </c>
      <c r="I331" s="44">
        <f t="shared" si="6"/>
        <v>6.7120529293316702E-2</v>
      </c>
      <c r="K331" s="66" t="s">
        <v>3193</v>
      </c>
      <c r="L331" s="66" t="s">
        <v>3374</v>
      </c>
    </row>
    <row r="332" spans="2:12" x14ac:dyDescent="0.3">
      <c r="B332" s="27" t="s">
        <v>2306</v>
      </c>
      <c r="C332" s="27">
        <v>367</v>
      </c>
      <c r="D332" s="27" t="s">
        <v>7008</v>
      </c>
      <c r="E332" s="109"/>
      <c r="F332" s="27">
        <v>6</v>
      </c>
      <c r="G332" s="27">
        <v>2</v>
      </c>
      <c r="H332" s="44">
        <v>104.29</v>
      </c>
      <c r="I332" s="44">
        <f t="shared" si="6"/>
        <v>0</v>
      </c>
      <c r="K332" s="66" t="s">
        <v>3194</v>
      </c>
      <c r="L332" s="66" t="s">
        <v>3375</v>
      </c>
    </row>
    <row r="333" spans="2:12" x14ac:dyDescent="0.3">
      <c r="B333" s="27" t="s">
        <v>2306</v>
      </c>
      <c r="C333" s="27">
        <v>368</v>
      </c>
      <c r="D333" s="27" t="s">
        <v>341</v>
      </c>
      <c r="E333" s="109">
        <v>5</v>
      </c>
      <c r="F333" s="27">
        <v>4</v>
      </c>
      <c r="G333" s="27">
        <v>2</v>
      </c>
      <c r="H333" s="44">
        <v>521.42999999999995</v>
      </c>
      <c r="I333" s="44">
        <f t="shared" si="6"/>
        <v>1.917802964923384E-2</v>
      </c>
      <c r="K333" s="66" t="s">
        <v>3195</v>
      </c>
      <c r="L333" s="66" t="s">
        <v>3376</v>
      </c>
    </row>
    <row r="334" spans="2:12" x14ac:dyDescent="0.3">
      <c r="B334" s="27" t="s">
        <v>2424</v>
      </c>
      <c r="C334" s="27">
        <v>369</v>
      </c>
      <c r="D334" s="27" t="s">
        <v>6984</v>
      </c>
      <c r="E334" s="109">
        <v>17</v>
      </c>
      <c r="F334" s="27"/>
      <c r="G334" s="27">
        <v>1</v>
      </c>
      <c r="H334" s="44">
        <v>521.42999999999995</v>
      </c>
      <c r="I334" s="44">
        <f t="shared" si="6"/>
        <v>3.2602650403697531E-2</v>
      </c>
      <c r="K334" s="66" t="s">
        <v>3196</v>
      </c>
      <c r="L334" s="66" t="s">
        <v>3377</v>
      </c>
    </row>
    <row r="335" spans="2:12" x14ac:dyDescent="0.3">
      <c r="B335" s="27" t="s">
        <v>2424</v>
      </c>
      <c r="C335" s="27">
        <v>370</v>
      </c>
      <c r="D335" s="27" t="s">
        <v>342</v>
      </c>
      <c r="E335" s="109">
        <v>29.99</v>
      </c>
      <c r="F335" s="27"/>
      <c r="G335" s="27">
        <v>1</v>
      </c>
      <c r="H335" s="44">
        <v>260.70999999999998</v>
      </c>
      <c r="I335" s="44">
        <f t="shared" si="6"/>
        <v>0.1150320279237467</v>
      </c>
      <c r="K335" s="66" t="s">
        <v>3197</v>
      </c>
      <c r="L335" s="66" t="s">
        <v>3378</v>
      </c>
    </row>
    <row r="336" spans="2:12" x14ac:dyDescent="0.3">
      <c r="B336" s="162" t="s">
        <v>2933</v>
      </c>
      <c r="C336" s="27"/>
      <c r="D336" s="27"/>
      <c r="E336" s="109"/>
      <c r="F336" s="27"/>
      <c r="G336" s="27"/>
      <c r="H336" s="44"/>
      <c r="I336" s="44"/>
    </row>
    <row r="337" spans="2:12" x14ac:dyDescent="0.3">
      <c r="B337" s="27" t="s">
        <v>2934</v>
      </c>
      <c r="C337" s="27">
        <v>371</v>
      </c>
      <c r="D337" s="27" t="s">
        <v>343</v>
      </c>
      <c r="E337" s="109">
        <v>573.54999999999995</v>
      </c>
      <c r="F337" s="27"/>
      <c r="G337" s="27">
        <v>1</v>
      </c>
      <c r="H337" s="44">
        <v>521.42999999999995</v>
      </c>
      <c r="I337" s="44">
        <f t="shared" ref="I337:I342" si="7">(E337*G337)/H337</f>
        <v>1.0999558905318068</v>
      </c>
      <c r="K337" s="66" t="s">
        <v>3198</v>
      </c>
      <c r="L337" s="66" t="s">
        <v>3379</v>
      </c>
    </row>
    <row r="338" spans="2:12" x14ac:dyDescent="0.3">
      <c r="B338" s="27" t="s">
        <v>2935</v>
      </c>
      <c r="C338" s="27">
        <v>372</v>
      </c>
      <c r="D338" s="27" t="s">
        <v>343</v>
      </c>
      <c r="E338" s="109">
        <v>564.22</v>
      </c>
      <c r="F338" s="27"/>
      <c r="G338" s="27">
        <v>1</v>
      </c>
      <c r="H338" s="44">
        <v>521.42999999999995</v>
      </c>
      <c r="I338" s="44">
        <f t="shared" si="7"/>
        <v>1.0820627888690717</v>
      </c>
      <c r="K338" s="66" t="s">
        <v>3198</v>
      </c>
      <c r="L338" s="66" t="s">
        <v>3380</v>
      </c>
    </row>
    <row r="339" spans="2:12" x14ac:dyDescent="0.3">
      <c r="B339" s="27" t="s">
        <v>2424</v>
      </c>
      <c r="C339" s="27">
        <v>373</v>
      </c>
      <c r="D339" s="27" t="s">
        <v>343</v>
      </c>
      <c r="E339" s="109">
        <v>297.47000000000003</v>
      </c>
      <c r="F339" s="27"/>
      <c r="G339" s="27">
        <v>1</v>
      </c>
      <c r="H339" s="44">
        <v>521.42999999999995</v>
      </c>
      <c r="I339" s="44">
        <f t="shared" si="7"/>
        <v>0.57048884797575905</v>
      </c>
      <c r="K339" s="66" t="s">
        <v>3199</v>
      </c>
      <c r="L339" s="66" t="s">
        <v>3381</v>
      </c>
    </row>
    <row r="340" spans="2:12" x14ac:dyDescent="0.3">
      <c r="B340" s="27" t="s">
        <v>2928</v>
      </c>
      <c r="C340" s="27">
        <v>374</v>
      </c>
      <c r="D340" s="27" t="s">
        <v>343</v>
      </c>
      <c r="E340" s="109">
        <v>297.47000000000003</v>
      </c>
      <c r="F340" s="27"/>
      <c r="G340" s="27">
        <v>1</v>
      </c>
      <c r="H340" s="44">
        <v>521.42999999999995</v>
      </c>
      <c r="I340" s="44">
        <f t="shared" si="7"/>
        <v>0.57048884797575905</v>
      </c>
      <c r="K340" s="66" t="s">
        <v>3200</v>
      </c>
      <c r="L340" s="66" t="s">
        <v>3382</v>
      </c>
    </row>
    <row r="341" spans="2:12" x14ac:dyDescent="0.3">
      <c r="B341" s="162" t="s">
        <v>2923</v>
      </c>
      <c r="C341" s="27"/>
      <c r="D341" s="27"/>
      <c r="E341" s="109"/>
      <c r="F341" s="27"/>
      <c r="G341" s="27"/>
      <c r="H341" s="44"/>
      <c r="I341" s="44"/>
    </row>
    <row r="342" spans="2:12" x14ac:dyDescent="0.3">
      <c r="B342" s="27" t="s">
        <v>3006</v>
      </c>
      <c r="C342" s="27">
        <v>375</v>
      </c>
      <c r="D342" s="27" t="s">
        <v>3008</v>
      </c>
      <c r="E342" s="109">
        <v>50</v>
      </c>
      <c r="F342" s="27"/>
      <c r="G342" s="27">
        <v>1</v>
      </c>
      <c r="H342" s="44">
        <v>52.14</v>
      </c>
      <c r="I342" s="44">
        <f t="shared" si="7"/>
        <v>0.95895665515918682</v>
      </c>
      <c r="K342" s="66" t="s">
        <v>3383</v>
      </c>
    </row>
    <row r="343" spans="2:12" x14ac:dyDescent="0.3">
      <c r="B343" s="27" t="s">
        <v>3007</v>
      </c>
      <c r="C343" s="27">
        <v>376</v>
      </c>
      <c r="D343" s="27" t="s">
        <v>1446</v>
      </c>
      <c r="E343" s="109">
        <v>0</v>
      </c>
      <c r="F343" s="27"/>
      <c r="G343" s="27"/>
      <c r="H343" s="44"/>
      <c r="I343" s="176" t="e">
        <f>(E343*G343)/H343</f>
        <v>#DIV/0!</v>
      </c>
      <c r="J343" s="57"/>
      <c r="K343" s="66" t="s">
        <v>3384</v>
      </c>
    </row>
    <row r="344" spans="2:12" x14ac:dyDescent="0.3">
      <c r="B344" s="27" t="s">
        <v>2543</v>
      </c>
      <c r="C344" s="27">
        <v>377</v>
      </c>
      <c r="D344" s="27" t="s">
        <v>180</v>
      </c>
      <c r="E344" s="109">
        <v>25.5</v>
      </c>
      <c r="F344" s="27"/>
      <c r="G344" s="27">
        <v>1</v>
      </c>
      <c r="H344" s="44">
        <v>4.3499999999999996</v>
      </c>
      <c r="I344" s="44">
        <f t="shared" ref="I344:I345" si="8">(E344*G344)/H344</f>
        <v>5.862068965517242</v>
      </c>
      <c r="K344" s="66" t="s">
        <v>3385</v>
      </c>
      <c r="L344" s="66" t="s">
        <v>3388</v>
      </c>
    </row>
    <row r="345" spans="2:12" x14ac:dyDescent="0.3">
      <c r="B345" s="27" t="s">
        <v>3007</v>
      </c>
      <c r="C345" s="27">
        <v>378</v>
      </c>
      <c r="D345" s="27" t="s">
        <v>523</v>
      </c>
      <c r="E345" s="109">
        <v>22.29</v>
      </c>
      <c r="F345" s="27"/>
      <c r="G345" s="27">
        <v>1</v>
      </c>
      <c r="H345" s="44">
        <v>521.42999999999995</v>
      </c>
      <c r="I345" s="44">
        <f t="shared" si="8"/>
        <v>4.2747828088142224E-2</v>
      </c>
      <c r="K345" s="66" t="s">
        <v>3386</v>
      </c>
      <c r="L345" s="66" t="s">
        <v>3389</v>
      </c>
    </row>
    <row r="346" spans="2:12" x14ac:dyDescent="0.3">
      <c r="B346" s="27"/>
      <c r="C346" s="27"/>
      <c r="D346" s="27" t="s">
        <v>7045</v>
      </c>
      <c r="E346" s="109"/>
      <c r="F346" s="27"/>
      <c r="G346" s="27">
        <v>1</v>
      </c>
      <c r="H346" s="44">
        <v>2</v>
      </c>
      <c r="I346" s="44"/>
      <c r="K346" s="66" t="s">
        <v>7044</v>
      </c>
    </row>
    <row r="347" spans="2:12" x14ac:dyDescent="0.3">
      <c r="B347" s="27"/>
      <c r="C347" s="27"/>
      <c r="D347" s="27" t="s">
        <v>397</v>
      </c>
      <c r="E347" s="109"/>
      <c r="F347" s="27"/>
      <c r="G347" s="27">
        <v>1</v>
      </c>
      <c r="H347" s="44">
        <v>1</v>
      </c>
      <c r="I347" s="44"/>
      <c r="K347" s="66" t="s">
        <v>3387</v>
      </c>
    </row>
    <row r="348" spans="2:12" x14ac:dyDescent="0.3">
      <c r="B348" s="40" t="s">
        <v>344</v>
      </c>
      <c r="C348" s="27"/>
      <c r="D348" s="27"/>
      <c r="E348" s="109"/>
      <c r="F348" s="27"/>
      <c r="G348" s="27"/>
      <c r="H348" s="44"/>
      <c r="I348" s="44"/>
    </row>
    <row r="349" spans="2:12" x14ac:dyDescent="0.3">
      <c r="B349" s="162" t="s">
        <v>2923</v>
      </c>
      <c r="C349" s="27"/>
      <c r="D349" s="27"/>
      <c r="E349" s="109"/>
      <c r="F349" s="27"/>
      <c r="G349" s="27"/>
      <c r="H349" s="44"/>
      <c r="I349" s="44"/>
    </row>
    <row r="350" spans="2:12" x14ac:dyDescent="0.3">
      <c r="B350" s="27" t="s">
        <v>3390</v>
      </c>
      <c r="C350" s="27">
        <v>381</v>
      </c>
      <c r="D350" s="27" t="s">
        <v>447</v>
      </c>
      <c r="E350" s="109">
        <v>22.5</v>
      </c>
      <c r="F350" s="27"/>
      <c r="G350" s="27">
        <v>1</v>
      </c>
      <c r="H350" s="44">
        <v>8.69</v>
      </c>
      <c r="I350" s="44">
        <f t="shared" ref="I350:I411" si="9">(E350*G350)/H350</f>
        <v>2.5891829689298045</v>
      </c>
      <c r="K350" s="66" t="s">
        <v>3427</v>
      </c>
    </row>
    <row r="351" spans="2:12" x14ac:dyDescent="0.3">
      <c r="B351" s="27" t="s">
        <v>3391</v>
      </c>
      <c r="C351" s="27">
        <v>382</v>
      </c>
      <c r="D351" s="27" t="s">
        <v>347</v>
      </c>
      <c r="E351" s="109">
        <v>6</v>
      </c>
      <c r="F351" s="27"/>
      <c r="G351" s="27">
        <v>1</v>
      </c>
      <c r="H351" s="44">
        <v>6</v>
      </c>
      <c r="I351" s="44">
        <f t="shared" si="9"/>
        <v>1</v>
      </c>
      <c r="K351" s="66" t="s">
        <v>3428</v>
      </c>
    </row>
    <row r="352" spans="2:12" x14ac:dyDescent="0.3">
      <c r="B352" s="27" t="s">
        <v>3391</v>
      </c>
      <c r="C352" s="27">
        <v>383</v>
      </c>
      <c r="D352" s="27" t="s">
        <v>247</v>
      </c>
      <c r="E352" s="109">
        <v>21</v>
      </c>
      <c r="F352" s="27"/>
      <c r="G352" s="27">
        <v>1</v>
      </c>
      <c r="H352" s="44">
        <v>260.70999999999998</v>
      </c>
      <c r="I352" s="44">
        <f t="shared" si="9"/>
        <v>8.0549269303057044E-2</v>
      </c>
      <c r="K352" s="66" t="s">
        <v>3429</v>
      </c>
      <c r="L352" s="66" t="s">
        <v>3430</v>
      </c>
    </row>
    <row r="353" spans="2:12" x14ac:dyDescent="0.3">
      <c r="B353" s="27" t="s">
        <v>3391</v>
      </c>
      <c r="C353" s="27">
        <v>384</v>
      </c>
      <c r="D353" s="27" t="s">
        <v>3397</v>
      </c>
      <c r="E353" s="109">
        <v>21</v>
      </c>
      <c r="F353" s="27"/>
      <c r="G353" s="27">
        <v>1</v>
      </c>
      <c r="H353" s="44">
        <v>417.14</v>
      </c>
      <c r="I353" s="44">
        <f t="shared" si="9"/>
        <v>5.0342810567195667E-2</v>
      </c>
      <c r="K353" s="66" t="s">
        <v>3431</v>
      </c>
      <c r="L353" s="66" t="s">
        <v>3432</v>
      </c>
    </row>
    <row r="354" spans="2:12" x14ac:dyDescent="0.3">
      <c r="B354" s="27" t="s">
        <v>3390</v>
      </c>
      <c r="C354" s="27">
        <v>385</v>
      </c>
      <c r="D354" s="27" t="s">
        <v>253</v>
      </c>
      <c r="E354" s="109">
        <v>6.99</v>
      </c>
      <c r="F354" s="27"/>
      <c r="G354" s="27">
        <v>1</v>
      </c>
      <c r="H354" s="44">
        <v>104.29</v>
      </c>
      <c r="I354" s="44">
        <f t="shared" si="9"/>
        <v>6.702464282289769E-2</v>
      </c>
      <c r="K354" s="66" t="s">
        <v>3433</v>
      </c>
      <c r="L354" s="66" t="s">
        <v>3434</v>
      </c>
    </row>
    <row r="355" spans="2:12" x14ac:dyDescent="0.3">
      <c r="B355" s="27" t="s">
        <v>3390</v>
      </c>
      <c r="C355" s="27">
        <v>386</v>
      </c>
      <c r="D355" s="27" t="s">
        <v>253</v>
      </c>
      <c r="E355" s="109">
        <v>5.49</v>
      </c>
      <c r="F355" s="27"/>
      <c r="G355" s="27">
        <v>1</v>
      </c>
      <c r="H355" s="44">
        <v>104.29</v>
      </c>
      <c r="I355" s="44">
        <f t="shared" si="9"/>
        <v>5.2641672260044105E-2</v>
      </c>
      <c r="K355" s="66" t="s">
        <v>3435</v>
      </c>
      <c r="L355" s="66" t="s">
        <v>3436</v>
      </c>
    </row>
    <row r="356" spans="2:12" x14ac:dyDescent="0.3">
      <c r="B356" s="27" t="s">
        <v>3391</v>
      </c>
      <c r="C356" s="27">
        <v>387</v>
      </c>
      <c r="D356" s="27" t="s">
        <v>3398</v>
      </c>
      <c r="E356" s="109">
        <v>2.69</v>
      </c>
      <c r="F356" s="27"/>
      <c r="G356" s="27">
        <v>1</v>
      </c>
      <c r="H356" s="44">
        <v>4.3499999999999996</v>
      </c>
      <c r="I356" s="44">
        <f t="shared" si="9"/>
        <v>0.61839080459770124</v>
      </c>
      <c r="K356" s="66" t="s">
        <v>3437</v>
      </c>
      <c r="L356" s="66" t="s">
        <v>3438</v>
      </c>
    </row>
    <row r="357" spans="2:12" x14ac:dyDescent="0.3">
      <c r="B357" s="27" t="s">
        <v>3391</v>
      </c>
      <c r="C357" s="27">
        <v>388</v>
      </c>
      <c r="D357" s="27" t="s">
        <v>189</v>
      </c>
      <c r="E357" s="109">
        <v>1.9</v>
      </c>
      <c r="F357" s="27">
        <v>9</v>
      </c>
      <c r="G357" s="27">
        <v>1</v>
      </c>
      <c r="H357" s="44">
        <v>4.5</v>
      </c>
      <c r="I357" s="44">
        <f t="shared" si="9"/>
        <v>0.42222222222222222</v>
      </c>
      <c r="K357" s="66" t="s">
        <v>3439</v>
      </c>
      <c r="L357" s="66" t="s">
        <v>3440</v>
      </c>
    </row>
    <row r="358" spans="2:12" x14ac:dyDescent="0.3">
      <c r="B358" s="27" t="s">
        <v>3391</v>
      </c>
      <c r="C358" s="27">
        <v>389</v>
      </c>
      <c r="D358" s="27" t="s">
        <v>190</v>
      </c>
      <c r="E358" s="109">
        <v>0.95</v>
      </c>
      <c r="F358" s="27"/>
      <c r="G358" s="27">
        <v>1</v>
      </c>
      <c r="H358" s="44">
        <v>2</v>
      </c>
      <c r="I358" s="44">
        <f t="shared" si="9"/>
        <v>0.47499999999999998</v>
      </c>
      <c r="K358" s="66" t="s">
        <v>3441</v>
      </c>
      <c r="L358" s="66" t="s">
        <v>3442</v>
      </c>
    </row>
    <row r="359" spans="2:12" x14ac:dyDescent="0.3">
      <c r="B359" s="27" t="s">
        <v>3391</v>
      </c>
      <c r="C359" s="27">
        <v>390</v>
      </c>
      <c r="D359" s="27" t="s">
        <v>191</v>
      </c>
      <c r="E359" s="109">
        <v>1</v>
      </c>
      <c r="F359" s="27"/>
      <c r="G359" s="27">
        <v>1</v>
      </c>
      <c r="H359" s="44">
        <v>4.3499999999999996</v>
      </c>
      <c r="I359" s="44">
        <f t="shared" si="9"/>
        <v>0.22988505747126439</v>
      </c>
      <c r="K359" s="66" t="s">
        <v>3443</v>
      </c>
      <c r="L359" s="66" t="s">
        <v>3444</v>
      </c>
    </row>
    <row r="360" spans="2:12" x14ac:dyDescent="0.3">
      <c r="B360" s="27" t="s">
        <v>3391</v>
      </c>
      <c r="C360" s="27">
        <v>391</v>
      </c>
      <c r="D360" s="27" t="s">
        <v>192</v>
      </c>
      <c r="E360" s="109">
        <v>0.95</v>
      </c>
      <c r="F360" s="27"/>
      <c r="G360" s="27">
        <v>1</v>
      </c>
      <c r="H360" s="44">
        <v>4.3499999999999996</v>
      </c>
      <c r="I360" s="44">
        <f t="shared" si="9"/>
        <v>0.21839080459770116</v>
      </c>
      <c r="K360" s="66" t="s">
        <v>3443</v>
      </c>
      <c r="L360" s="66" t="s">
        <v>3445</v>
      </c>
    </row>
    <row r="361" spans="2:12" x14ac:dyDescent="0.3">
      <c r="B361" s="27" t="s">
        <v>3391</v>
      </c>
      <c r="C361" s="27">
        <v>392</v>
      </c>
      <c r="D361" s="27" t="s">
        <v>248</v>
      </c>
      <c r="E361" s="109">
        <v>1.2</v>
      </c>
      <c r="F361" s="27"/>
      <c r="G361" s="27">
        <v>1</v>
      </c>
      <c r="H361" s="44">
        <v>4.3499999999999996</v>
      </c>
      <c r="I361" s="44">
        <f t="shared" si="9"/>
        <v>0.27586206896551724</v>
      </c>
      <c r="K361" s="66" t="s">
        <v>3446</v>
      </c>
      <c r="L361" s="66" t="s">
        <v>3447</v>
      </c>
    </row>
    <row r="362" spans="2:12" x14ac:dyDescent="0.3">
      <c r="B362" s="27" t="s">
        <v>3390</v>
      </c>
      <c r="C362" s="27">
        <v>393</v>
      </c>
      <c r="D362" s="27" t="s">
        <v>193</v>
      </c>
      <c r="E362" s="109">
        <v>1</v>
      </c>
      <c r="F362" s="27"/>
      <c r="G362" s="27">
        <v>1</v>
      </c>
      <c r="H362" s="44">
        <v>2</v>
      </c>
      <c r="I362" s="44">
        <f t="shared" si="9"/>
        <v>0.5</v>
      </c>
      <c r="K362" s="66" t="s">
        <v>3448</v>
      </c>
      <c r="L362" s="66" t="s">
        <v>3449</v>
      </c>
    </row>
    <row r="363" spans="2:12" x14ac:dyDescent="0.3">
      <c r="B363" s="27" t="s">
        <v>3390</v>
      </c>
      <c r="C363" s="27">
        <v>394</v>
      </c>
      <c r="D363" s="27" t="s">
        <v>194</v>
      </c>
      <c r="E363" s="109">
        <v>0.99</v>
      </c>
      <c r="F363" s="27"/>
      <c r="G363" s="27">
        <v>1</v>
      </c>
      <c r="H363" s="44">
        <v>4.3499999999999996</v>
      </c>
      <c r="I363" s="44">
        <f t="shared" si="9"/>
        <v>0.22758620689655173</v>
      </c>
      <c r="K363" s="66" t="s">
        <v>3450</v>
      </c>
      <c r="L363" s="66" t="s">
        <v>3451</v>
      </c>
    </row>
    <row r="364" spans="2:12" x14ac:dyDescent="0.3">
      <c r="B364" s="27" t="s">
        <v>3391</v>
      </c>
      <c r="C364" s="27">
        <v>395</v>
      </c>
      <c r="D364" s="27" t="s">
        <v>195</v>
      </c>
      <c r="E364" s="109">
        <v>1.05</v>
      </c>
      <c r="F364" s="27"/>
      <c r="G364" s="27">
        <v>1</v>
      </c>
      <c r="H364" s="44">
        <v>13.04</v>
      </c>
      <c r="I364" s="44">
        <f t="shared" si="9"/>
        <v>8.0521472392638044E-2</v>
      </c>
      <c r="K364" s="66" t="s">
        <v>3452</v>
      </c>
      <c r="L364" s="66" t="s">
        <v>3453</v>
      </c>
    </row>
    <row r="365" spans="2:12" x14ac:dyDescent="0.3">
      <c r="B365" s="27" t="s">
        <v>3391</v>
      </c>
      <c r="C365" s="27">
        <v>396</v>
      </c>
      <c r="D365" s="27" t="s">
        <v>196</v>
      </c>
      <c r="E365" s="109">
        <v>2.61</v>
      </c>
      <c r="F365" s="27"/>
      <c r="G365" s="27">
        <v>1</v>
      </c>
      <c r="H365" s="44">
        <v>4.3499999999999996</v>
      </c>
      <c r="I365" s="44">
        <f t="shared" si="9"/>
        <v>0.6</v>
      </c>
      <c r="K365" s="66" t="s">
        <v>3454</v>
      </c>
      <c r="L365" s="66" t="s">
        <v>3455</v>
      </c>
    </row>
    <row r="366" spans="2:12" x14ac:dyDescent="0.3">
      <c r="B366" s="27" t="s">
        <v>3391</v>
      </c>
      <c r="C366" s="27">
        <v>397</v>
      </c>
      <c r="D366" s="27" t="s">
        <v>280</v>
      </c>
      <c r="E366" s="109">
        <v>2.5</v>
      </c>
      <c r="F366" s="27"/>
      <c r="G366" s="27">
        <v>1</v>
      </c>
      <c r="H366" s="44">
        <v>4.57</v>
      </c>
      <c r="I366" s="44">
        <f t="shared" si="9"/>
        <v>0.54704595185995619</v>
      </c>
      <c r="K366" s="66" t="s">
        <v>3456</v>
      </c>
      <c r="L366" s="66" t="s">
        <v>3457</v>
      </c>
    </row>
    <row r="367" spans="2:12" x14ac:dyDescent="0.3">
      <c r="B367" s="27" t="s">
        <v>3391</v>
      </c>
      <c r="C367" s="27">
        <v>398</v>
      </c>
      <c r="D367" s="27" t="s">
        <v>1456</v>
      </c>
      <c r="E367" s="109">
        <v>1</v>
      </c>
      <c r="F367" s="27"/>
      <c r="G367" s="27">
        <v>1</v>
      </c>
      <c r="H367" s="44">
        <v>4.3499999999999996</v>
      </c>
      <c r="I367" s="44">
        <f t="shared" si="9"/>
        <v>0.22988505747126439</v>
      </c>
      <c r="K367" s="66" t="s">
        <v>3458</v>
      </c>
      <c r="L367" s="66" t="s">
        <v>3459</v>
      </c>
    </row>
    <row r="368" spans="2:12" x14ac:dyDescent="0.3">
      <c r="B368" s="27" t="s">
        <v>3390</v>
      </c>
      <c r="C368" s="27">
        <v>399</v>
      </c>
      <c r="D368" s="27" t="s">
        <v>3399</v>
      </c>
      <c r="E368" s="109">
        <v>1.75</v>
      </c>
      <c r="F368" s="27">
        <v>4</v>
      </c>
      <c r="G368" s="27">
        <v>1</v>
      </c>
      <c r="H368" s="44">
        <v>8</v>
      </c>
      <c r="I368" s="44">
        <f t="shared" si="9"/>
        <v>0.21875</v>
      </c>
      <c r="K368" s="66" t="s">
        <v>3460</v>
      </c>
      <c r="L368" s="66" t="s">
        <v>1999</v>
      </c>
    </row>
    <row r="369" spans="2:12" x14ac:dyDescent="0.3">
      <c r="B369" s="27" t="s">
        <v>3390</v>
      </c>
      <c r="C369" s="27">
        <v>400</v>
      </c>
      <c r="D369" s="27" t="s">
        <v>251</v>
      </c>
      <c r="E369" s="109">
        <v>1.58</v>
      </c>
      <c r="F369" s="27"/>
      <c r="G369" s="27">
        <v>2</v>
      </c>
      <c r="H369" s="44">
        <v>521.42999999999995</v>
      </c>
      <c r="I369" s="44">
        <f t="shared" si="9"/>
        <v>6.0602573691578938E-3</v>
      </c>
      <c r="K369" s="66" t="s">
        <v>3461</v>
      </c>
      <c r="L369" s="66" t="s">
        <v>3462</v>
      </c>
    </row>
    <row r="370" spans="2:12" x14ac:dyDescent="0.3">
      <c r="B370" s="27" t="s">
        <v>3391</v>
      </c>
      <c r="C370" s="27">
        <v>401</v>
      </c>
      <c r="D370" s="27" t="s">
        <v>249</v>
      </c>
      <c r="E370" s="109">
        <v>2.99</v>
      </c>
      <c r="F370" s="27"/>
      <c r="G370" s="27">
        <v>1</v>
      </c>
      <c r="H370" s="44">
        <v>13.04</v>
      </c>
      <c r="I370" s="44">
        <f t="shared" si="9"/>
        <v>0.2292944785276074</v>
      </c>
      <c r="K370" s="66" t="s">
        <v>3463</v>
      </c>
      <c r="L370" s="66" t="s">
        <v>3464</v>
      </c>
    </row>
    <row r="371" spans="2:12" x14ac:dyDescent="0.3">
      <c r="B371" s="27" t="s">
        <v>3391</v>
      </c>
      <c r="C371" s="27">
        <v>402</v>
      </c>
      <c r="D371" s="27" t="s">
        <v>3400</v>
      </c>
      <c r="E371" s="109">
        <v>1.55</v>
      </c>
      <c r="F371" s="27"/>
      <c r="G371" s="27">
        <v>1</v>
      </c>
      <c r="H371" s="44">
        <v>4.3499999999999996</v>
      </c>
      <c r="I371" s="44">
        <f t="shared" si="9"/>
        <v>0.35632183908045983</v>
      </c>
      <c r="K371" s="66" t="s">
        <v>3465</v>
      </c>
      <c r="L371" s="66" t="s">
        <v>3466</v>
      </c>
    </row>
    <row r="372" spans="2:12" x14ac:dyDescent="0.3">
      <c r="B372" s="27" t="s">
        <v>3391</v>
      </c>
      <c r="C372" s="27">
        <v>403</v>
      </c>
      <c r="D372" s="27" t="s">
        <v>3401</v>
      </c>
      <c r="E372" s="109">
        <v>1.9</v>
      </c>
      <c r="F372" s="27"/>
      <c r="G372" s="27">
        <v>1</v>
      </c>
      <c r="H372" s="44">
        <v>4.3499999999999996</v>
      </c>
      <c r="I372" s="44">
        <f t="shared" si="9"/>
        <v>0.43678160919540232</v>
      </c>
      <c r="K372" s="66" t="s">
        <v>3467</v>
      </c>
      <c r="L372" s="66" t="s">
        <v>3468</v>
      </c>
    </row>
    <row r="373" spans="2:12" x14ac:dyDescent="0.3">
      <c r="B373" s="27" t="s">
        <v>3391</v>
      </c>
      <c r="C373" s="27">
        <v>404</v>
      </c>
      <c r="D373" s="27" t="s">
        <v>198</v>
      </c>
      <c r="E373" s="109">
        <v>0.35</v>
      </c>
      <c r="F373" s="27"/>
      <c r="G373" s="27">
        <v>1</v>
      </c>
      <c r="H373" s="44">
        <v>52.14</v>
      </c>
      <c r="I373" s="44">
        <f t="shared" si="9"/>
        <v>6.712696586114307E-3</v>
      </c>
      <c r="K373" s="66" t="s">
        <v>3469</v>
      </c>
      <c r="L373" s="66" t="s">
        <v>3470</v>
      </c>
    </row>
    <row r="374" spans="2:12" x14ac:dyDescent="0.3">
      <c r="B374" s="27" t="s">
        <v>3391</v>
      </c>
      <c r="C374" s="27">
        <v>405</v>
      </c>
      <c r="D374" s="27" t="s">
        <v>929</v>
      </c>
      <c r="E374" s="109">
        <v>6</v>
      </c>
      <c r="F374" s="27"/>
      <c r="G374" s="27">
        <v>1</v>
      </c>
      <c r="H374" s="44">
        <v>52.14</v>
      </c>
      <c r="I374" s="44">
        <f t="shared" si="9"/>
        <v>0.11507479861910241</v>
      </c>
      <c r="K374" s="66" t="s">
        <v>3471</v>
      </c>
      <c r="L374" s="66" t="s">
        <v>3472</v>
      </c>
    </row>
    <row r="375" spans="2:12" x14ac:dyDescent="0.3">
      <c r="B375" s="27" t="s">
        <v>3391</v>
      </c>
      <c r="C375" s="27">
        <v>406</v>
      </c>
      <c r="D375" s="27" t="s">
        <v>255</v>
      </c>
      <c r="E375" s="109">
        <v>50</v>
      </c>
      <c r="F375" s="27"/>
      <c r="G375" s="27">
        <v>1</v>
      </c>
      <c r="H375" s="44">
        <v>52.14</v>
      </c>
      <c r="I375" s="44">
        <f t="shared" si="9"/>
        <v>0.95895665515918682</v>
      </c>
      <c r="K375" s="66" t="s">
        <v>3473</v>
      </c>
    </row>
    <row r="376" spans="2:12" x14ac:dyDescent="0.3">
      <c r="B376" s="27" t="s">
        <v>3392</v>
      </c>
      <c r="C376" s="27">
        <v>407</v>
      </c>
      <c r="D376" s="27" t="s">
        <v>256</v>
      </c>
      <c r="E376" s="109">
        <v>10</v>
      </c>
      <c r="F376" s="27"/>
      <c r="G376" s="27">
        <v>1</v>
      </c>
      <c r="H376" s="44">
        <v>4.3499999999999996</v>
      </c>
      <c r="I376" s="44">
        <f t="shared" si="9"/>
        <v>2.298850574712644</v>
      </c>
      <c r="K376" s="66" t="s">
        <v>3474</v>
      </c>
    </row>
    <row r="377" spans="2:12" x14ac:dyDescent="0.3">
      <c r="B377" s="27" t="s">
        <v>3393</v>
      </c>
      <c r="C377" s="27">
        <v>408</v>
      </c>
      <c r="D377" s="27" t="s">
        <v>529</v>
      </c>
      <c r="E377" s="109">
        <v>28</v>
      </c>
      <c r="F377" s="27"/>
      <c r="G377" s="27">
        <v>1</v>
      </c>
      <c r="H377" s="44">
        <v>521.42999999999995</v>
      </c>
      <c r="I377" s="44">
        <f t="shared" si="9"/>
        <v>5.3698483017854751E-2</v>
      </c>
      <c r="K377" s="66" t="s">
        <v>3475</v>
      </c>
      <c r="L377" s="66" t="s">
        <v>3476</v>
      </c>
    </row>
    <row r="378" spans="2:12" x14ac:dyDescent="0.3">
      <c r="B378" s="27" t="s">
        <v>3394</v>
      </c>
      <c r="C378" s="27">
        <v>409</v>
      </c>
      <c r="D378" s="27" t="s">
        <v>355</v>
      </c>
      <c r="E378" s="109">
        <v>12.99</v>
      </c>
      <c r="F378" s="27"/>
      <c r="G378" s="27">
        <v>1</v>
      </c>
      <c r="H378" s="44">
        <v>260.70999999999998</v>
      </c>
      <c r="I378" s="44">
        <f t="shared" si="9"/>
        <v>4.9825476583176716E-2</v>
      </c>
      <c r="K378" s="66" t="s">
        <v>3477</v>
      </c>
      <c r="L378" s="66" t="s">
        <v>3478</v>
      </c>
    </row>
    <row r="379" spans="2:12" x14ac:dyDescent="0.3">
      <c r="B379" s="27" t="s">
        <v>3393</v>
      </c>
      <c r="C379" s="27">
        <v>410</v>
      </c>
      <c r="D379" s="27" t="s">
        <v>3402</v>
      </c>
      <c r="E379" s="109">
        <v>10</v>
      </c>
      <c r="F379" s="27"/>
      <c r="G379" s="27">
        <v>1</v>
      </c>
      <c r="H379" s="44">
        <v>260.70999999999998</v>
      </c>
      <c r="I379" s="44">
        <f t="shared" si="9"/>
        <v>3.8356794906217642E-2</v>
      </c>
      <c r="L379" s="66" t="s">
        <v>3479</v>
      </c>
    </row>
    <row r="380" spans="2:12" x14ac:dyDescent="0.3">
      <c r="B380" s="27" t="s">
        <v>3393</v>
      </c>
      <c r="C380" s="27">
        <v>411</v>
      </c>
      <c r="D380" s="27" t="s">
        <v>349</v>
      </c>
      <c r="E380" s="109">
        <v>15.99</v>
      </c>
      <c r="F380" s="27"/>
      <c r="G380" s="27">
        <v>1</v>
      </c>
      <c r="H380" s="44">
        <v>52.14</v>
      </c>
      <c r="I380" s="44">
        <f t="shared" si="9"/>
        <v>0.30667433831990792</v>
      </c>
      <c r="K380" s="66" t="s">
        <v>3480</v>
      </c>
      <c r="L380" s="66" t="s">
        <v>3481</v>
      </c>
    </row>
    <row r="381" spans="2:12" x14ac:dyDescent="0.3">
      <c r="B381" s="27" t="s">
        <v>3393</v>
      </c>
      <c r="C381" s="27">
        <v>412</v>
      </c>
      <c r="D381" s="27" t="s">
        <v>349</v>
      </c>
      <c r="E381" s="109">
        <v>15.99</v>
      </c>
      <c r="F381" s="27"/>
      <c r="G381" s="27">
        <v>1</v>
      </c>
      <c r="H381" s="44">
        <v>52.14</v>
      </c>
      <c r="I381" s="44">
        <f t="shared" si="9"/>
        <v>0.30667433831990792</v>
      </c>
      <c r="K381" s="66" t="s">
        <v>3482</v>
      </c>
      <c r="L381" s="66" t="s">
        <v>3483</v>
      </c>
    </row>
    <row r="382" spans="2:12" x14ac:dyDescent="0.3">
      <c r="B382" s="27" t="s">
        <v>3394</v>
      </c>
      <c r="C382" s="27">
        <v>413</v>
      </c>
      <c r="D382" s="27" t="s">
        <v>350</v>
      </c>
      <c r="E382" s="109">
        <v>9.74</v>
      </c>
      <c r="F382" s="27"/>
      <c r="G382" s="27">
        <v>1</v>
      </c>
      <c r="H382" s="44">
        <v>104.29</v>
      </c>
      <c r="I382" s="44">
        <f t="shared" si="9"/>
        <v>9.3393422188129252E-2</v>
      </c>
      <c r="K382" s="66" t="s">
        <v>3484</v>
      </c>
      <c r="L382" s="66" t="s">
        <v>3485</v>
      </c>
    </row>
    <row r="383" spans="2:12" x14ac:dyDescent="0.3">
      <c r="B383" s="27" t="s">
        <v>3394</v>
      </c>
      <c r="C383" s="27">
        <v>414</v>
      </c>
      <c r="D383" s="27" t="s">
        <v>417</v>
      </c>
      <c r="E383" s="109">
        <v>5.99</v>
      </c>
      <c r="F383" s="27"/>
      <c r="G383" s="27">
        <v>1</v>
      </c>
      <c r="H383" s="44">
        <v>104.29</v>
      </c>
      <c r="I383" s="44">
        <f t="shared" si="9"/>
        <v>5.74359957809953E-2</v>
      </c>
      <c r="K383" s="66" t="s">
        <v>3486</v>
      </c>
      <c r="L383" s="66" t="s">
        <v>3487</v>
      </c>
    </row>
    <row r="384" spans="2:12" x14ac:dyDescent="0.3">
      <c r="B384" s="27" t="s">
        <v>3394</v>
      </c>
      <c r="C384" s="27">
        <v>415</v>
      </c>
      <c r="D384" s="27" t="s">
        <v>528</v>
      </c>
      <c r="E384" s="109">
        <v>25</v>
      </c>
      <c r="F384" s="27"/>
      <c r="G384" s="27">
        <v>1</v>
      </c>
      <c r="H384" s="44">
        <v>260.70999999999998</v>
      </c>
      <c r="I384" s="44">
        <f t="shared" si="9"/>
        <v>9.5891987265544099E-2</v>
      </c>
      <c r="K384" s="66" t="s">
        <v>3488</v>
      </c>
      <c r="L384" s="66" t="s">
        <v>3489</v>
      </c>
    </row>
    <row r="385" spans="2:12" x14ac:dyDescent="0.3">
      <c r="B385" s="27" t="s">
        <v>3394</v>
      </c>
      <c r="C385" s="27">
        <v>416</v>
      </c>
      <c r="D385" s="27" t="s">
        <v>348</v>
      </c>
      <c r="E385" s="109">
        <v>20</v>
      </c>
      <c r="F385" s="27"/>
      <c r="G385" s="27">
        <v>1</v>
      </c>
      <c r="H385" s="44">
        <v>52.14</v>
      </c>
      <c r="I385" s="44">
        <f t="shared" si="9"/>
        <v>0.3835826620636747</v>
      </c>
      <c r="K385" s="66" t="s">
        <v>3490</v>
      </c>
    </row>
    <row r="386" spans="2:12" x14ac:dyDescent="0.3">
      <c r="B386" s="162" t="s">
        <v>340</v>
      </c>
      <c r="C386" s="27"/>
      <c r="D386" s="27"/>
      <c r="E386" s="109"/>
      <c r="F386" s="27"/>
      <c r="G386" s="27"/>
      <c r="H386" s="44"/>
      <c r="I386" s="44"/>
    </row>
    <row r="387" spans="2:12" x14ac:dyDescent="0.3">
      <c r="B387" s="27" t="s">
        <v>3395</v>
      </c>
      <c r="C387" s="27">
        <v>443</v>
      </c>
      <c r="D387" s="27" t="s">
        <v>3417</v>
      </c>
      <c r="E387" s="109">
        <v>5.4</v>
      </c>
      <c r="F387" s="27"/>
      <c r="G387" s="27">
        <v>1</v>
      </c>
      <c r="H387" s="44">
        <v>52.14</v>
      </c>
      <c r="I387" s="44">
        <f t="shared" si="9"/>
        <v>0.10356731875719218</v>
      </c>
      <c r="K387" s="66" t="s">
        <v>3542</v>
      </c>
      <c r="L387" s="66" t="s">
        <v>3543</v>
      </c>
    </row>
    <row r="388" spans="2:12" x14ac:dyDescent="0.3">
      <c r="B388" s="27" t="s">
        <v>3395</v>
      </c>
      <c r="C388" s="27">
        <v>444</v>
      </c>
      <c r="D388" s="27" t="s">
        <v>354</v>
      </c>
      <c r="E388" s="109">
        <v>3.95</v>
      </c>
      <c r="F388" s="27"/>
      <c r="G388" s="27">
        <v>2</v>
      </c>
      <c r="H388" s="44">
        <v>521.42999999999995</v>
      </c>
      <c r="I388" s="44">
        <f t="shared" si="9"/>
        <v>1.5150643422894733E-2</v>
      </c>
      <c r="K388" s="66" t="s">
        <v>3544</v>
      </c>
      <c r="L388" s="66" t="s">
        <v>3545</v>
      </c>
    </row>
    <row r="389" spans="2:12" x14ac:dyDescent="0.3">
      <c r="B389" s="27" t="s">
        <v>3395</v>
      </c>
      <c r="C389" s="27">
        <v>445</v>
      </c>
      <c r="D389" s="27" t="s">
        <v>3418</v>
      </c>
      <c r="E389" s="109">
        <v>3.45</v>
      </c>
      <c r="F389" s="27"/>
      <c r="G389" s="27">
        <v>1</v>
      </c>
      <c r="H389" s="44">
        <v>521.42999999999995</v>
      </c>
      <c r="I389" s="44">
        <f t="shared" si="9"/>
        <v>6.6164202289856746E-3</v>
      </c>
      <c r="K389" s="66" t="s">
        <v>3546</v>
      </c>
      <c r="L389" s="66" t="s">
        <v>3547</v>
      </c>
    </row>
    <row r="390" spans="2:12" x14ac:dyDescent="0.3">
      <c r="B390" s="27" t="s">
        <v>3395</v>
      </c>
      <c r="C390" s="27">
        <v>446</v>
      </c>
      <c r="D390" s="27" t="s">
        <v>3419</v>
      </c>
      <c r="E390" s="109">
        <v>2.4900000000000002</v>
      </c>
      <c r="F390" s="27"/>
      <c r="G390" s="27">
        <v>1</v>
      </c>
      <c r="H390" s="44">
        <v>156.43</v>
      </c>
      <c r="I390" s="44">
        <f t="shared" si="9"/>
        <v>1.5917662852394043E-2</v>
      </c>
      <c r="K390" s="66" t="s">
        <v>3548</v>
      </c>
      <c r="L390" s="66" t="s">
        <v>3549</v>
      </c>
    </row>
    <row r="391" spans="2:12" x14ac:dyDescent="0.3">
      <c r="B391" s="27" t="s">
        <v>2424</v>
      </c>
      <c r="C391" s="27">
        <v>447</v>
      </c>
      <c r="D391" s="27" t="s">
        <v>351</v>
      </c>
      <c r="E391" s="109">
        <v>9.99</v>
      </c>
      <c r="F391" s="27"/>
      <c r="G391" s="27">
        <v>1</v>
      </c>
      <c r="H391" s="44">
        <v>52.14</v>
      </c>
      <c r="I391" s="44">
        <f t="shared" si="9"/>
        <v>0.19159953970080554</v>
      </c>
      <c r="K391" s="66" t="s">
        <v>3550</v>
      </c>
      <c r="L391" s="66" t="s">
        <v>3551</v>
      </c>
    </row>
    <row r="392" spans="2:12" x14ac:dyDescent="0.3">
      <c r="B392" s="27" t="s">
        <v>3395</v>
      </c>
      <c r="C392" s="27">
        <v>448</v>
      </c>
      <c r="D392" s="27" t="s">
        <v>352</v>
      </c>
      <c r="E392" s="109">
        <v>10</v>
      </c>
      <c r="F392" s="27"/>
      <c r="G392" s="27">
        <v>1</v>
      </c>
      <c r="H392" s="44">
        <v>52.14</v>
      </c>
      <c r="I392" s="44">
        <f t="shared" si="9"/>
        <v>0.19179133103183735</v>
      </c>
      <c r="K392" s="66" t="s">
        <v>3552</v>
      </c>
      <c r="L392" s="66" t="s">
        <v>3535</v>
      </c>
    </row>
    <row r="393" spans="2:12" x14ac:dyDescent="0.3">
      <c r="B393" s="27" t="s">
        <v>2931</v>
      </c>
      <c r="C393" s="27">
        <v>449</v>
      </c>
      <c r="D393" s="27" t="s">
        <v>355</v>
      </c>
      <c r="E393" s="109">
        <v>22.99</v>
      </c>
      <c r="F393" s="27"/>
      <c r="G393" s="27">
        <v>1</v>
      </c>
      <c r="H393" s="44">
        <v>260.70999999999998</v>
      </c>
      <c r="I393" s="44">
        <f t="shared" si="9"/>
        <v>8.8182271489394351E-2</v>
      </c>
      <c r="K393" s="66" t="s">
        <v>3553</v>
      </c>
      <c r="L393" s="66" t="s">
        <v>3554</v>
      </c>
    </row>
    <row r="394" spans="2:12" x14ac:dyDescent="0.3">
      <c r="B394" s="162" t="s">
        <v>2923</v>
      </c>
      <c r="C394" s="27"/>
      <c r="D394" s="27"/>
      <c r="E394" s="109"/>
      <c r="F394" s="27"/>
      <c r="G394" s="27"/>
      <c r="H394" s="44"/>
      <c r="I394" s="44"/>
    </row>
    <row r="395" spans="2:12" x14ac:dyDescent="0.3">
      <c r="B395" s="27" t="s">
        <v>3396</v>
      </c>
      <c r="C395" s="27">
        <v>450</v>
      </c>
      <c r="D395" s="27" t="s">
        <v>181</v>
      </c>
      <c r="E395" s="109">
        <v>3.85</v>
      </c>
      <c r="F395" s="27"/>
      <c r="G395" s="27">
        <v>4</v>
      </c>
      <c r="H395" s="44">
        <v>52.14</v>
      </c>
      <c r="I395" s="44">
        <f t="shared" si="9"/>
        <v>0.29535864978902954</v>
      </c>
      <c r="K395" s="66" t="s">
        <v>3555</v>
      </c>
    </row>
    <row r="396" spans="2:12" x14ac:dyDescent="0.3">
      <c r="B396" s="27" t="s">
        <v>3396</v>
      </c>
      <c r="C396" s="27">
        <v>451</v>
      </c>
      <c r="D396" s="27" t="s">
        <v>182</v>
      </c>
      <c r="E396" s="109">
        <v>0</v>
      </c>
      <c r="F396" s="27"/>
      <c r="G396" s="27">
        <v>1</v>
      </c>
      <c r="H396" s="44">
        <v>104.29</v>
      </c>
      <c r="I396" s="44">
        <f t="shared" si="9"/>
        <v>0</v>
      </c>
      <c r="K396" s="66" t="s">
        <v>3556</v>
      </c>
    </row>
    <row r="397" spans="2:12" x14ac:dyDescent="0.3">
      <c r="B397" s="27" t="s">
        <v>3396</v>
      </c>
      <c r="C397" s="27">
        <v>452</v>
      </c>
      <c r="D397" s="27" t="s">
        <v>183</v>
      </c>
      <c r="E397" s="109">
        <v>80</v>
      </c>
      <c r="F397" s="27"/>
      <c r="G397" s="27">
        <v>1</v>
      </c>
      <c r="H397" s="44">
        <v>104.29</v>
      </c>
      <c r="I397" s="44">
        <f t="shared" si="9"/>
        <v>0.76709176335219098</v>
      </c>
      <c r="K397" s="66" t="s">
        <v>3557</v>
      </c>
    </row>
    <row r="398" spans="2:12" x14ac:dyDescent="0.3">
      <c r="B398" s="27" t="s">
        <v>3396</v>
      </c>
      <c r="C398" s="27">
        <v>453</v>
      </c>
      <c r="D398" s="27" t="s">
        <v>184</v>
      </c>
      <c r="E398" s="107">
        <v>18.5</v>
      </c>
      <c r="F398" s="27"/>
      <c r="G398" s="27">
        <v>2</v>
      </c>
      <c r="H398" s="44">
        <v>52.14</v>
      </c>
      <c r="I398" s="44">
        <f t="shared" si="9"/>
        <v>0.70962792481779824</v>
      </c>
      <c r="K398" s="66" t="s">
        <v>3558</v>
      </c>
    </row>
    <row r="399" spans="2:12" x14ac:dyDescent="0.3">
      <c r="B399" s="27" t="s">
        <v>3396</v>
      </c>
      <c r="C399" s="27">
        <v>454</v>
      </c>
      <c r="D399" s="27" t="s">
        <v>185</v>
      </c>
      <c r="E399" s="107">
        <v>50.5</v>
      </c>
      <c r="F399" s="27"/>
      <c r="G399" s="27">
        <v>1</v>
      </c>
      <c r="H399" s="44">
        <v>52.14</v>
      </c>
      <c r="I399" s="44">
        <f t="shared" si="9"/>
        <v>0.96854622171077864</v>
      </c>
      <c r="K399" s="66" t="s">
        <v>3559</v>
      </c>
    </row>
    <row r="400" spans="2:12" x14ac:dyDescent="0.3">
      <c r="B400" s="27" t="s">
        <v>3396</v>
      </c>
      <c r="C400" s="27">
        <v>455</v>
      </c>
      <c r="D400" s="27" t="s">
        <v>279</v>
      </c>
      <c r="E400" s="109">
        <v>1.05</v>
      </c>
      <c r="F400" s="27">
        <v>40</v>
      </c>
      <c r="G400" s="27">
        <v>1</v>
      </c>
      <c r="H400" s="44">
        <v>52.14</v>
      </c>
      <c r="I400" s="44">
        <f t="shared" si="9"/>
        <v>2.0138089758342925E-2</v>
      </c>
      <c r="K400" s="66" t="s">
        <v>3560</v>
      </c>
      <c r="L400" s="66" t="s">
        <v>3561</v>
      </c>
    </row>
    <row r="401" spans="2:12" x14ac:dyDescent="0.3">
      <c r="B401" s="27" t="s">
        <v>3396</v>
      </c>
      <c r="C401" s="27">
        <v>456</v>
      </c>
      <c r="D401" s="27" t="s">
        <v>346</v>
      </c>
      <c r="E401" s="109">
        <v>1.25</v>
      </c>
      <c r="F401" s="27">
        <v>16</v>
      </c>
      <c r="G401" s="27">
        <v>1</v>
      </c>
      <c r="H401" s="44">
        <v>8.69</v>
      </c>
      <c r="I401" s="44">
        <f t="shared" si="9"/>
        <v>0.14384349827387802</v>
      </c>
      <c r="K401" s="66" t="s">
        <v>3562</v>
      </c>
      <c r="L401" s="66" t="s">
        <v>3563</v>
      </c>
    </row>
    <row r="402" spans="2:12" x14ac:dyDescent="0.3">
      <c r="B402" s="27" t="s">
        <v>3396</v>
      </c>
      <c r="C402" s="27">
        <v>457</v>
      </c>
      <c r="D402" s="27" t="s">
        <v>3420</v>
      </c>
      <c r="E402" s="109">
        <v>1.89</v>
      </c>
      <c r="F402" s="27">
        <v>16</v>
      </c>
      <c r="G402" s="27">
        <v>1</v>
      </c>
      <c r="H402" s="44">
        <v>8.69</v>
      </c>
      <c r="I402" s="44">
        <f t="shared" si="9"/>
        <v>0.21749136939010358</v>
      </c>
      <c r="K402" s="66" t="s">
        <v>3562</v>
      </c>
      <c r="L402" s="66" t="s">
        <v>3564</v>
      </c>
    </row>
    <row r="403" spans="2:12" x14ac:dyDescent="0.3">
      <c r="B403" s="27" t="s">
        <v>3396</v>
      </c>
      <c r="C403" s="27">
        <v>458</v>
      </c>
      <c r="D403" s="27" t="s">
        <v>278</v>
      </c>
      <c r="E403" s="109">
        <v>2.1</v>
      </c>
      <c r="F403" s="27"/>
      <c r="G403" s="27">
        <v>1</v>
      </c>
      <c r="H403" s="44">
        <v>52.14</v>
      </c>
      <c r="I403" s="44">
        <f t="shared" si="9"/>
        <v>4.0276179516685849E-2</v>
      </c>
      <c r="K403" s="66" t="s">
        <v>3565</v>
      </c>
      <c r="L403" s="66" t="s">
        <v>3566</v>
      </c>
    </row>
    <row r="404" spans="2:12" x14ac:dyDescent="0.3">
      <c r="B404" s="27" t="s">
        <v>3396</v>
      </c>
      <c r="C404" s="27">
        <v>459</v>
      </c>
      <c r="D404" s="27" t="s">
        <v>3421</v>
      </c>
      <c r="E404" s="109">
        <v>3.2</v>
      </c>
      <c r="F404" s="27"/>
      <c r="G404" s="27">
        <v>1</v>
      </c>
      <c r="H404" s="44">
        <v>104.29</v>
      </c>
      <c r="I404" s="44">
        <f t="shared" si="9"/>
        <v>3.0683670534087638E-2</v>
      </c>
      <c r="K404" s="66" t="s">
        <v>3567</v>
      </c>
      <c r="L404" s="66" t="s">
        <v>3568</v>
      </c>
    </row>
    <row r="405" spans="2:12" x14ac:dyDescent="0.3">
      <c r="B405" s="27" t="s">
        <v>3396</v>
      </c>
      <c r="C405" s="27">
        <v>460</v>
      </c>
      <c r="D405" s="27" t="s">
        <v>3422</v>
      </c>
      <c r="E405" s="109">
        <v>3.39</v>
      </c>
      <c r="F405" s="27"/>
      <c r="G405" s="27">
        <v>1</v>
      </c>
      <c r="H405" s="44">
        <v>52.14</v>
      </c>
      <c r="I405" s="44">
        <f t="shared" si="9"/>
        <v>6.5017261219792871E-2</v>
      </c>
      <c r="K405" s="66" t="s">
        <v>3565</v>
      </c>
      <c r="L405" s="66" t="s">
        <v>3569</v>
      </c>
    </row>
    <row r="406" spans="2:12" x14ac:dyDescent="0.3">
      <c r="B406" s="27" t="s">
        <v>3396</v>
      </c>
      <c r="C406" s="27">
        <v>461</v>
      </c>
      <c r="D406" s="27" t="s">
        <v>3423</v>
      </c>
      <c r="E406" s="110">
        <v>2.99</v>
      </c>
      <c r="F406" s="27">
        <v>8</v>
      </c>
      <c r="G406" s="27">
        <v>1</v>
      </c>
      <c r="H406" s="44">
        <v>52.14</v>
      </c>
      <c r="I406" s="44">
        <f t="shared" si="9"/>
        <v>5.7345607978519376E-2</v>
      </c>
      <c r="K406" s="66" t="s">
        <v>3570</v>
      </c>
      <c r="L406" s="66" t="s">
        <v>3571</v>
      </c>
    </row>
    <row r="407" spans="2:12" x14ac:dyDescent="0.3">
      <c r="B407" s="27" t="s">
        <v>3396</v>
      </c>
      <c r="C407" s="27">
        <v>462</v>
      </c>
      <c r="D407" s="27" t="s">
        <v>3424</v>
      </c>
      <c r="E407" s="109">
        <v>2.4900000000000002</v>
      </c>
      <c r="F407" s="27">
        <v>30</v>
      </c>
      <c r="G407" s="27">
        <v>4</v>
      </c>
      <c r="H407" s="44">
        <v>52.14</v>
      </c>
      <c r="I407" s="44">
        <f t="shared" si="9"/>
        <v>0.19102416570771003</v>
      </c>
      <c r="K407" s="66" t="s">
        <v>3572</v>
      </c>
      <c r="L407" s="66" t="s">
        <v>3573</v>
      </c>
    </row>
    <row r="408" spans="2:12" x14ac:dyDescent="0.3">
      <c r="B408" s="27" t="s">
        <v>3396</v>
      </c>
      <c r="C408" s="27">
        <v>463</v>
      </c>
      <c r="D408" s="27" t="s">
        <v>188</v>
      </c>
      <c r="E408" s="109">
        <v>6.99</v>
      </c>
      <c r="F408" s="27"/>
      <c r="G408" s="27">
        <v>1</v>
      </c>
      <c r="H408" s="44">
        <v>104.29</v>
      </c>
      <c r="I408" s="44">
        <f t="shared" si="9"/>
        <v>6.702464282289769E-2</v>
      </c>
      <c r="K408" s="66" t="s">
        <v>3574</v>
      </c>
      <c r="L408" s="66" t="s">
        <v>3575</v>
      </c>
    </row>
    <row r="409" spans="2:12" x14ac:dyDescent="0.3">
      <c r="B409" s="162" t="s">
        <v>340</v>
      </c>
      <c r="C409" s="27"/>
      <c r="D409" s="27"/>
      <c r="E409" s="109"/>
      <c r="F409" s="27"/>
      <c r="G409" s="27"/>
      <c r="H409" s="44"/>
      <c r="I409" s="44"/>
    </row>
    <row r="410" spans="2:12" x14ac:dyDescent="0.3">
      <c r="B410" s="27" t="s">
        <v>3396</v>
      </c>
      <c r="C410" s="27">
        <v>467</v>
      </c>
      <c r="D410" s="27" t="s">
        <v>353</v>
      </c>
      <c r="E410" s="109">
        <v>9.99</v>
      </c>
      <c r="F410" s="27">
        <v>1</v>
      </c>
      <c r="G410" s="27">
        <v>1</v>
      </c>
      <c r="H410" s="44">
        <v>521.42999999999995</v>
      </c>
      <c r="I410" s="44">
        <f t="shared" si="9"/>
        <v>1.9158851619584607E-2</v>
      </c>
      <c r="K410" s="66" t="s">
        <v>3582</v>
      </c>
      <c r="L410" s="66" t="s">
        <v>3583</v>
      </c>
    </row>
    <row r="411" spans="2:12" x14ac:dyDescent="0.3">
      <c r="B411" s="27" t="s">
        <v>3396</v>
      </c>
      <c r="C411" s="27">
        <v>468</v>
      </c>
      <c r="D411" s="27" t="s">
        <v>3426</v>
      </c>
      <c r="E411" s="109">
        <v>6.99</v>
      </c>
      <c r="F411" s="27">
        <v>40</v>
      </c>
      <c r="G411" s="27">
        <v>1</v>
      </c>
      <c r="H411" s="44">
        <v>521.42999999999995</v>
      </c>
      <c r="I411" s="44">
        <f t="shared" si="9"/>
        <v>1.3405442724814455E-2</v>
      </c>
      <c r="K411" s="66" t="s">
        <v>3584</v>
      </c>
      <c r="L411" s="66" t="s">
        <v>3585</v>
      </c>
    </row>
    <row r="412" spans="2:12" x14ac:dyDescent="0.3">
      <c r="B412" s="27"/>
      <c r="C412" s="27"/>
      <c r="D412" s="27"/>
      <c r="E412" s="109"/>
      <c r="F412" s="27"/>
      <c r="G412" s="27"/>
      <c r="H412" s="44"/>
      <c r="I412" s="44"/>
    </row>
    <row r="413" spans="2:12" x14ac:dyDescent="0.3">
      <c r="B413" s="40" t="s">
        <v>14</v>
      </c>
      <c r="C413" s="27"/>
      <c r="D413" s="27"/>
      <c r="E413" s="109"/>
      <c r="F413" s="27"/>
      <c r="G413" s="27"/>
      <c r="H413" s="44"/>
      <c r="I413" s="44"/>
    </row>
    <row r="414" spans="2:12" x14ac:dyDescent="0.3">
      <c r="B414" s="162" t="s">
        <v>2923</v>
      </c>
      <c r="C414" s="27"/>
      <c r="D414" s="27"/>
      <c r="E414" s="109"/>
      <c r="F414" s="27"/>
      <c r="G414" s="27"/>
      <c r="H414" s="44"/>
      <c r="I414" s="44"/>
    </row>
    <row r="415" spans="2:12" x14ac:dyDescent="0.3">
      <c r="B415" s="27" t="s">
        <v>356</v>
      </c>
      <c r="C415" s="27">
        <v>469</v>
      </c>
      <c r="D415" s="27" t="s">
        <v>356</v>
      </c>
      <c r="E415" s="109">
        <v>179.99</v>
      </c>
      <c r="F415" s="27"/>
      <c r="G415" s="27">
        <v>1</v>
      </c>
      <c r="H415" s="44">
        <v>521.42999999999995</v>
      </c>
      <c r="I415" s="44">
        <f t="shared" ref="I415:I417" si="10">(E415*G415)/H415</f>
        <v>0.34518535565655989</v>
      </c>
      <c r="K415" s="66" t="s">
        <v>3590</v>
      </c>
      <c r="L415" s="66" t="s">
        <v>3596</v>
      </c>
    </row>
    <row r="416" spans="2:12" x14ac:dyDescent="0.3">
      <c r="B416" s="27" t="s">
        <v>3586</v>
      </c>
      <c r="C416" s="27">
        <v>470</v>
      </c>
      <c r="D416" s="27" t="s">
        <v>3586</v>
      </c>
      <c r="E416" s="109">
        <v>5</v>
      </c>
      <c r="F416" s="27"/>
      <c r="G416" s="27">
        <v>1</v>
      </c>
      <c r="H416" s="44">
        <v>1</v>
      </c>
      <c r="I416" s="44">
        <f t="shared" si="10"/>
        <v>5</v>
      </c>
      <c r="K416" s="66" t="s">
        <v>3591</v>
      </c>
    </row>
    <row r="417" spans="2:12" x14ac:dyDescent="0.3">
      <c r="B417" s="27" t="s">
        <v>2518</v>
      </c>
      <c r="C417" s="27">
        <v>471</v>
      </c>
      <c r="D417" s="27" t="s">
        <v>210</v>
      </c>
      <c r="E417" s="109">
        <v>50</v>
      </c>
      <c r="F417" s="27"/>
      <c r="G417" s="27">
        <v>1</v>
      </c>
      <c r="H417" s="44">
        <v>52.14</v>
      </c>
      <c r="I417" s="44">
        <f t="shared" si="10"/>
        <v>0.95895665515918682</v>
      </c>
      <c r="K417" s="66" t="s">
        <v>3592</v>
      </c>
    </row>
    <row r="418" spans="2:12" x14ac:dyDescent="0.3">
      <c r="B418" s="162" t="s">
        <v>340</v>
      </c>
      <c r="C418" s="27"/>
      <c r="D418" s="27"/>
      <c r="E418" s="109"/>
      <c r="F418" s="27"/>
      <c r="G418" s="27"/>
      <c r="H418" s="44"/>
      <c r="I418" s="44"/>
    </row>
    <row r="419" spans="2:12" x14ac:dyDescent="0.3">
      <c r="B419" s="27"/>
      <c r="C419" s="27">
        <v>472</v>
      </c>
      <c r="D419" s="27" t="s">
        <v>3588</v>
      </c>
      <c r="E419" s="109">
        <v>3.99</v>
      </c>
      <c r="F419" s="27">
        <v>2</v>
      </c>
      <c r="G419" s="27">
        <v>1</v>
      </c>
      <c r="H419" s="44">
        <v>260.70999999999998</v>
      </c>
      <c r="I419" s="44">
        <f t="shared" ref="I419:I421" si="11">(E419*G419)/H419</f>
        <v>1.5304361167580839E-2</v>
      </c>
      <c r="K419" s="66" t="s">
        <v>3593</v>
      </c>
      <c r="L419" s="66" t="s">
        <v>3597</v>
      </c>
    </row>
    <row r="420" spans="2:12" x14ac:dyDescent="0.3">
      <c r="B420" s="27" t="s">
        <v>380</v>
      </c>
      <c r="C420" s="27">
        <v>473</v>
      </c>
      <c r="D420" s="27" t="s">
        <v>380</v>
      </c>
      <c r="E420" s="109">
        <v>7895</v>
      </c>
      <c r="F420" s="27"/>
      <c r="G420" s="27">
        <v>1</v>
      </c>
      <c r="H420" s="44">
        <v>1</v>
      </c>
      <c r="I420" s="44">
        <f t="shared" si="11"/>
        <v>7895</v>
      </c>
      <c r="K420" s="66" t="s">
        <v>3594</v>
      </c>
      <c r="L420" s="66" t="s">
        <v>3598</v>
      </c>
    </row>
    <row r="421" spans="2:12" x14ac:dyDescent="0.3">
      <c r="B421" s="27" t="s">
        <v>3587</v>
      </c>
      <c r="C421" s="27">
        <v>474</v>
      </c>
      <c r="D421" s="27" t="s">
        <v>3589</v>
      </c>
      <c r="E421" s="109">
        <v>89.95</v>
      </c>
      <c r="F421" s="27"/>
      <c r="G421" s="27">
        <v>1</v>
      </c>
      <c r="H421" s="44">
        <v>521.42999999999995</v>
      </c>
      <c r="I421" s="44">
        <f t="shared" si="11"/>
        <v>0.17250637669485838</v>
      </c>
      <c r="K421" s="66" t="s">
        <v>3595</v>
      </c>
      <c r="L421" s="66" t="s">
        <v>3599</v>
      </c>
    </row>
    <row r="422" spans="2:12" x14ac:dyDescent="0.3">
      <c r="B422" s="27"/>
      <c r="C422" s="27"/>
      <c r="D422" s="27"/>
      <c r="E422" s="109"/>
      <c r="F422" s="27"/>
      <c r="G422" s="27"/>
      <c r="H422" s="44"/>
      <c r="I422" s="44"/>
    </row>
    <row r="423" spans="2:12" x14ac:dyDescent="0.3">
      <c r="B423" s="40" t="s">
        <v>257</v>
      </c>
      <c r="C423" s="27"/>
      <c r="D423" s="27"/>
      <c r="E423" s="109"/>
      <c r="F423" s="27"/>
      <c r="G423" s="27"/>
      <c r="H423" s="44"/>
      <c r="I423" s="44"/>
    </row>
    <row r="424" spans="2:12" x14ac:dyDescent="0.3">
      <c r="B424" s="162" t="s">
        <v>2923</v>
      </c>
      <c r="C424" s="27"/>
      <c r="D424" s="27"/>
      <c r="E424" s="109"/>
      <c r="F424" s="27"/>
      <c r="G424" s="27"/>
      <c r="H424" s="44"/>
      <c r="I424" s="44"/>
    </row>
    <row r="425" spans="2:12" x14ac:dyDescent="0.3">
      <c r="B425" s="27" t="s">
        <v>2529</v>
      </c>
      <c r="C425" s="27">
        <v>475</v>
      </c>
      <c r="D425" s="27" t="s">
        <v>212</v>
      </c>
      <c r="E425" s="109">
        <v>200</v>
      </c>
      <c r="F425" s="27"/>
      <c r="G425" s="27">
        <v>1</v>
      </c>
      <c r="H425" s="44">
        <v>521.42999999999995</v>
      </c>
      <c r="I425" s="44">
        <f t="shared" ref="I425:I453" si="12">(E425*G425)/H425</f>
        <v>0.38356059298467682</v>
      </c>
      <c r="K425" s="66" t="s">
        <v>3615</v>
      </c>
      <c r="L425" s="66" t="s">
        <v>3643</v>
      </c>
    </row>
    <row r="426" spans="2:12" x14ac:dyDescent="0.3">
      <c r="B426" s="27" t="s">
        <v>2529</v>
      </c>
      <c r="C426" s="27">
        <v>476</v>
      </c>
      <c r="D426" s="27" t="s">
        <v>3606</v>
      </c>
      <c r="E426" s="109">
        <v>24.99</v>
      </c>
      <c r="F426" s="27"/>
      <c r="G426" s="27">
        <v>1</v>
      </c>
      <c r="H426" s="44">
        <v>521.42999999999995</v>
      </c>
      <c r="I426" s="44">
        <f t="shared" si="12"/>
        <v>4.7925896093435359E-2</v>
      </c>
      <c r="K426" s="66" t="s">
        <v>3616</v>
      </c>
      <c r="L426" s="66" t="s">
        <v>3644</v>
      </c>
    </row>
    <row r="427" spans="2:12" x14ac:dyDescent="0.3">
      <c r="B427" s="27" t="s">
        <v>2529</v>
      </c>
      <c r="C427" s="27">
        <v>477</v>
      </c>
      <c r="D427" s="27" t="s">
        <v>214</v>
      </c>
      <c r="E427" s="109">
        <v>164.3</v>
      </c>
      <c r="F427" s="27"/>
      <c r="G427" s="27">
        <v>1</v>
      </c>
      <c r="H427" s="44">
        <v>208.57</v>
      </c>
      <c r="I427" s="44">
        <f>(E427*G427)/H427</f>
        <v>0.78774512154192844</v>
      </c>
      <c r="K427" s="66" t="s">
        <v>3617</v>
      </c>
      <c r="L427" s="66" t="s">
        <v>3645</v>
      </c>
    </row>
    <row r="428" spans="2:12" x14ac:dyDescent="0.3">
      <c r="B428" s="27" t="s">
        <v>3600</v>
      </c>
      <c r="C428" s="27">
        <v>478</v>
      </c>
      <c r="D428" s="27" t="s">
        <v>357</v>
      </c>
      <c r="E428" s="109">
        <v>119.99</v>
      </c>
      <c r="F428" s="27"/>
      <c r="G428" s="27">
        <v>1</v>
      </c>
      <c r="H428" s="44">
        <v>208.57</v>
      </c>
      <c r="I428" s="44">
        <f t="shared" ref="I428:I440" si="13">(E428*G428)/H428</f>
        <v>0.57529846094836268</v>
      </c>
      <c r="K428" s="66" t="s">
        <v>3618</v>
      </c>
      <c r="L428" s="66" t="s">
        <v>3646</v>
      </c>
    </row>
    <row r="429" spans="2:12" x14ac:dyDescent="0.3">
      <c r="B429" s="27" t="s">
        <v>2531</v>
      </c>
      <c r="C429" s="27">
        <v>479</v>
      </c>
      <c r="D429" s="27" t="s">
        <v>216</v>
      </c>
      <c r="E429" s="110">
        <v>20</v>
      </c>
      <c r="F429" s="27"/>
      <c r="G429" s="27">
        <v>7</v>
      </c>
      <c r="H429" s="44">
        <v>52.14</v>
      </c>
      <c r="I429" s="44">
        <f t="shared" si="13"/>
        <v>2.6850786344457229</v>
      </c>
      <c r="K429" s="66" t="s">
        <v>3619</v>
      </c>
    </row>
    <row r="430" spans="2:12" x14ac:dyDescent="0.3">
      <c r="B430" s="27" t="s">
        <v>2530</v>
      </c>
      <c r="C430" s="27">
        <v>480</v>
      </c>
      <c r="D430" s="27" t="s">
        <v>216</v>
      </c>
      <c r="E430" s="109">
        <v>15</v>
      </c>
      <c r="F430" s="27"/>
      <c r="G430" s="27">
        <v>6</v>
      </c>
      <c r="H430" s="44">
        <v>52.14</v>
      </c>
      <c r="I430" s="44">
        <f t="shared" si="13"/>
        <v>1.7261219792865363</v>
      </c>
      <c r="K430" s="66" t="s">
        <v>3620</v>
      </c>
    </row>
    <row r="431" spans="2:12" x14ac:dyDescent="0.3">
      <c r="B431" s="27" t="s">
        <v>2530</v>
      </c>
      <c r="C431" s="27">
        <v>481</v>
      </c>
      <c r="D431" s="27" t="s">
        <v>216</v>
      </c>
      <c r="E431" s="109">
        <v>10</v>
      </c>
      <c r="F431" s="27"/>
      <c r="G431" s="27">
        <v>1</v>
      </c>
      <c r="H431" s="44">
        <v>52.14</v>
      </c>
      <c r="I431" s="44">
        <f t="shared" si="13"/>
        <v>0.19179133103183735</v>
      </c>
      <c r="K431" s="66" t="s">
        <v>3621</v>
      </c>
    </row>
    <row r="432" spans="2:12" x14ac:dyDescent="0.3">
      <c r="B432" s="27" t="s">
        <v>3601</v>
      </c>
      <c r="C432" s="27">
        <v>482</v>
      </c>
      <c r="D432" s="27" t="s">
        <v>216</v>
      </c>
      <c r="E432" s="109">
        <v>50</v>
      </c>
      <c r="F432" s="27"/>
      <c r="G432" s="27">
        <v>1</v>
      </c>
      <c r="H432" s="44">
        <v>52.14</v>
      </c>
      <c r="I432" s="44">
        <f t="shared" si="13"/>
        <v>0.95895665515918682</v>
      </c>
      <c r="K432" s="66" t="s">
        <v>3622</v>
      </c>
    </row>
    <row r="433" spans="2:12" x14ac:dyDescent="0.3">
      <c r="B433" s="27" t="s">
        <v>3602</v>
      </c>
      <c r="C433" s="27">
        <v>483</v>
      </c>
      <c r="D433" s="27" t="s">
        <v>537</v>
      </c>
      <c r="E433" s="109">
        <v>60</v>
      </c>
      <c r="F433" s="27"/>
      <c r="G433" s="27">
        <v>1</v>
      </c>
      <c r="H433" s="44">
        <v>521.42999999999995</v>
      </c>
      <c r="I433" s="44">
        <f t="shared" si="13"/>
        <v>0.11506817789540304</v>
      </c>
      <c r="K433" s="66" t="s">
        <v>3623</v>
      </c>
    </row>
    <row r="434" spans="2:12" x14ac:dyDescent="0.3">
      <c r="B434" s="27" t="s">
        <v>3602</v>
      </c>
      <c r="C434" s="27">
        <v>484</v>
      </c>
      <c r="D434" s="27" t="s">
        <v>537</v>
      </c>
      <c r="E434" s="109">
        <v>10</v>
      </c>
      <c r="F434" s="27"/>
      <c r="G434" s="27">
        <v>1</v>
      </c>
      <c r="H434" s="44">
        <v>52.14</v>
      </c>
      <c r="I434" s="44">
        <f t="shared" si="13"/>
        <v>0.19179133103183735</v>
      </c>
      <c r="K434" s="66" t="s">
        <v>3624</v>
      </c>
    </row>
    <row r="435" spans="2:12" x14ac:dyDescent="0.3">
      <c r="B435" s="27" t="s">
        <v>2534</v>
      </c>
      <c r="C435" s="27">
        <v>485</v>
      </c>
      <c r="D435" s="27" t="s">
        <v>1544</v>
      </c>
      <c r="E435" s="109">
        <v>10</v>
      </c>
      <c r="F435" s="27"/>
      <c r="G435" s="27">
        <v>1</v>
      </c>
      <c r="H435" s="44">
        <v>52.14</v>
      </c>
      <c r="I435" s="44">
        <f t="shared" si="13"/>
        <v>0.19179133103183735</v>
      </c>
      <c r="K435" s="66" t="s">
        <v>3625</v>
      </c>
    </row>
    <row r="436" spans="2:12" x14ac:dyDescent="0.3">
      <c r="B436" s="27" t="s">
        <v>3603</v>
      </c>
      <c r="C436" s="27">
        <v>486</v>
      </c>
      <c r="D436" s="27" t="s">
        <v>539</v>
      </c>
      <c r="E436" s="109">
        <v>1.99</v>
      </c>
      <c r="F436" s="27"/>
      <c r="G436" s="27">
        <v>1</v>
      </c>
      <c r="H436" s="44">
        <v>52.14</v>
      </c>
      <c r="I436" s="44">
        <f t="shared" si="13"/>
        <v>3.8166474875335636E-2</v>
      </c>
      <c r="K436" s="66" t="s">
        <v>3626</v>
      </c>
      <c r="L436" s="66" t="s">
        <v>3647</v>
      </c>
    </row>
    <row r="437" spans="2:12" x14ac:dyDescent="0.3">
      <c r="B437" s="27" t="s">
        <v>3603</v>
      </c>
      <c r="C437" s="27">
        <v>487</v>
      </c>
      <c r="D437" s="27" t="s">
        <v>3607</v>
      </c>
      <c r="E437" s="109">
        <v>5.09</v>
      </c>
      <c r="F437" s="27"/>
      <c r="G437" s="27">
        <v>1</v>
      </c>
      <c r="H437" s="44">
        <v>52.14</v>
      </c>
      <c r="I437" s="44">
        <f t="shared" si="13"/>
        <v>9.7621787495205212E-2</v>
      </c>
      <c r="K437" s="66" t="s">
        <v>3626</v>
      </c>
      <c r="L437" s="66" t="s">
        <v>3648</v>
      </c>
    </row>
    <row r="438" spans="2:12" x14ac:dyDescent="0.3">
      <c r="B438" s="27" t="s">
        <v>3603</v>
      </c>
      <c r="C438" s="27">
        <v>488</v>
      </c>
      <c r="D438" s="27" t="s">
        <v>360</v>
      </c>
      <c r="E438" s="109">
        <v>4.99</v>
      </c>
      <c r="F438" s="27">
        <v>10</v>
      </c>
      <c r="G438" s="27">
        <v>1</v>
      </c>
      <c r="H438" s="44">
        <v>52.14</v>
      </c>
      <c r="I438" s="44">
        <f t="shared" si="13"/>
        <v>9.570387418488685E-2</v>
      </c>
      <c r="K438" s="66" t="s">
        <v>3627</v>
      </c>
      <c r="L438" s="66" t="s">
        <v>3649</v>
      </c>
    </row>
    <row r="439" spans="2:12" x14ac:dyDescent="0.3">
      <c r="B439" s="27" t="s">
        <v>3603</v>
      </c>
      <c r="C439" s="27">
        <v>489</v>
      </c>
      <c r="D439" s="27" t="s">
        <v>358</v>
      </c>
      <c r="E439" s="109">
        <v>3.49</v>
      </c>
      <c r="F439" s="27">
        <v>50</v>
      </c>
      <c r="G439" s="27">
        <v>1</v>
      </c>
      <c r="H439" s="44">
        <v>52.14</v>
      </c>
      <c r="I439" s="44">
        <f t="shared" si="13"/>
        <v>6.6935174530111247E-2</v>
      </c>
      <c r="K439" s="66" t="s">
        <v>3628</v>
      </c>
      <c r="L439" s="66" t="s">
        <v>3650</v>
      </c>
    </row>
    <row r="440" spans="2:12" x14ac:dyDescent="0.3">
      <c r="B440" s="27" t="s">
        <v>3603</v>
      </c>
      <c r="C440" s="27">
        <v>490</v>
      </c>
      <c r="D440" s="27" t="s">
        <v>3608</v>
      </c>
      <c r="E440" s="109">
        <v>3.99</v>
      </c>
      <c r="F440" s="27"/>
      <c r="G440" s="27">
        <v>1</v>
      </c>
      <c r="H440" s="44">
        <v>52.14</v>
      </c>
      <c r="I440" s="44">
        <f t="shared" si="13"/>
        <v>7.652474108170311E-2</v>
      </c>
      <c r="K440" s="66" t="s">
        <v>3629</v>
      </c>
      <c r="L440" s="66" t="s">
        <v>3651</v>
      </c>
    </row>
    <row r="441" spans="2:12" x14ac:dyDescent="0.3">
      <c r="B441" s="162" t="s">
        <v>340</v>
      </c>
      <c r="C441" s="27"/>
      <c r="D441" s="27"/>
      <c r="E441" s="109"/>
      <c r="F441" s="27"/>
      <c r="G441" s="27"/>
      <c r="H441" s="44"/>
      <c r="I441" s="44"/>
    </row>
    <row r="442" spans="2:12" x14ac:dyDescent="0.3">
      <c r="B442" s="27" t="s">
        <v>2529</v>
      </c>
      <c r="C442" s="27">
        <v>494</v>
      </c>
      <c r="D442" s="27" t="s">
        <v>3611</v>
      </c>
      <c r="E442" s="109">
        <v>15</v>
      </c>
      <c r="F442" s="27"/>
      <c r="G442" s="27">
        <v>1</v>
      </c>
      <c r="H442" s="44">
        <v>52.14</v>
      </c>
      <c r="I442" s="44">
        <f t="shared" si="12"/>
        <v>0.28768699654775604</v>
      </c>
      <c r="K442" s="66" t="s">
        <v>3633</v>
      </c>
    </row>
    <row r="443" spans="2:12" x14ac:dyDescent="0.3">
      <c r="B443" s="162" t="s">
        <v>2923</v>
      </c>
      <c r="C443" s="27"/>
      <c r="D443" s="27"/>
      <c r="E443" s="109"/>
      <c r="F443" s="27"/>
      <c r="G443" s="27"/>
      <c r="H443" s="44"/>
      <c r="I443" s="44"/>
    </row>
    <row r="444" spans="2:12" x14ac:dyDescent="0.3">
      <c r="B444" s="27" t="s">
        <v>219</v>
      </c>
      <c r="C444" s="27">
        <v>495</v>
      </c>
      <c r="D444" s="27" t="s">
        <v>219</v>
      </c>
      <c r="E444" s="109">
        <v>157.5</v>
      </c>
      <c r="F444" s="27"/>
      <c r="G444" s="27">
        <v>1</v>
      </c>
      <c r="H444" s="44">
        <v>52.14</v>
      </c>
      <c r="I444" s="44">
        <f t="shared" si="12"/>
        <v>3.0207134637514383</v>
      </c>
      <c r="L444" s="66" t="s">
        <v>3652</v>
      </c>
    </row>
    <row r="445" spans="2:12" x14ac:dyDescent="0.3">
      <c r="B445" s="27" t="s">
        <v>2543</v>
      </c>
      <c r="C445" s="27">
        <v>496</v>
      </c>
      <c r="D445" s="27" t="s">
        <v>362</v>
      </c>
      <c r="E445" s="109">
        <v>45</v>
      </c>
      <c r="F445" s="27"/>
      <c r="G445" s="27">
        <v>1</v>
      </c>
      <c r="H445" s="44">
        <v>4.3499999999999996</v>
      </c>
      <c r="I445" s="44">
        <f t="shared" si="12"/>
        <v>10.344827586206897</v>
      </c>
      <c r="K445" s="66" t="s">
        <v>3634</v>
      </c>
      <c r="L445" s="66" t="s">
        <v>3653</v>
      </c>
    </row>
    <row r="446" spans="2:12" x14ac:dyDescent="0.3">
      <c r="B446" s="27" t="s">
        <v>2543</v>
      </c>
      <c r="C446" s="27">
        <v>497</v>
      </c>
      <c r="D446" s="27" t="s">
        <v>3612</v>
      </c>
      <c r="E446" s="109">
        <v>5.99</v>
      </c>
      <c r="F446" s="27"/>
      <c r="G446" s="27">
        <v>1</v>
      </c>
      <c r="H446" s="44">
        <v>4.3499999999999996</v>
      </c>
      <c r="I446" s="44">
        <f t="shared" si="12"/>
        <v>1.3770114942528737</v>
      </c>
      <c r="K446" s="66" t="s">
        <v>3635</v>
      </c>
      <c r="L446" s="66" t="s">
        <v>3654</v>
      </c>
    </row>
    <row r="447" spans="2:12" x14ac:dyDescent="0.3">
      <c r="B447" s="27" t="s">
        <v>2544</v>
      </c>
      <c r="C447" s="27">
        <v>498</v>
      </c>
      <c r="D447" s="27" t="s">
        <v>218</v>
      </c>
      <c r="E447" s="109">
        <v>15</v>
      </c>
      <c r="F447" s="27"/>
      <c r="G447" s="27">
        <v>1</v>
      </c>
      <c r="H447" s="44">
        <v>1</v>
      </c>
      <c r="I447" s="44">
        <f t="shared" si="12"/>
        <v>15</v>
      </c>
      <c r="K447" s="66" t="s">
        <v>3636</v>
      </c>
    </row>
    <row r="448" spans="2:12" x14ac:dyDescent="0.3">
      <c r="B448" s="27" t="s">
        <v>3605</v>
      </c>
      <c r="C448" s="27">
        <v>499</v>
      </c>
      <c r="D448" s="27" t="s">
        <v>3613</v>
      </c>
      <c r="E448" s="109">
        <v>22.5</v>
      </c>
      <c r="F448" s="27"/>
      <c r="G448" s="27">
        <v>1</v>
      </c>
      <c r="H448" s="44">
        <v>52.14</v>
      </c>
      <c r="I448" s="44">
        <f t="shared" si="12"/>
        <v>0.43153049482163408</v>
      </c>
      <c r="K448" s="66" t="s">
        <v>3637</v>
      </c>
    </row>
    <row r="449" spans="2:12" x14ac:dyDescent="0.3">
      <c r="B449" s="27" t="s">
        <v>364</v>
      </c>
      <c r="C449" s="27">
        <v>500</v>
      </c>
      <c r="D449" s="27" t="s">
        <v>221</v>
      </c>
      <c r="E449" s="109">
        <v>70</v>
      </c>
      <c r="F449" s="27"/>
      <c r="G449" s="27">
        <v>1</v>
      </c>
      <c r="H449" s="44">
        <v>52.14</v>
      </c>
      <c r="I449" s="44">
        <f t="shared" si="12"/>
        <v>1.3425393172228615</v>
      </c>
      <c r="K449" s="66" t="s">
        <v>3638</v>
      </c>
    </row>
    <row r="450" spans="2:12" x14ac:dyDescent="0.3">
      <c r="B450" s="27" t="s">
        <v>2546</v>
      </c>
      <c r="C450" s="27">
        <v>501</v>
      </c>
      <c r="D450" s="27" t="s">
        <v>222</v>
      </c>
      <c r="E450" s="109">
        <v>80</v>
      </c>
      <c r="F450" s="27"/>
      <c r="G450" s="27">
        <v>1</v>
      </c>
      <c r="H450" s="44">
        <v>521.42999999999995</v>
      </c>
      <c r="I450" s="44">
        <f t="shared" si="12"/>
        <v>0.15342423719387072</v>
      </c>
      <c r="K450" s="66" t="s">
        <v>3639</v>
      </c>
      <c r="L450" s="66" t="s">
        <v>3655</v>
      </c>
    </row>
    <row r="451" spans="2:12" x14ac:dyDescent="0.3">
      <c r="B451" s="27" t="s">
        <v>2545</v>
      </c>
      <c r="C451" s="27">
        <v>502</v>
      </c>
      <c r="D451" s="27" t="s">
        <v>2547</v>
      </c>
      <c r="E451" s="109">
        <v>6</v>
      </c>
      <c r="F451" s="27"/>
      <c r="G451" s="27">
        <v>1</v>
      </c>
      <c r="H451" s="44">
        <v>521.42999999999995</v>
      </c>
      <c r="I451" s="44">
        <f t="shared" si="12"/>
        <v>1.1506817789540304E-2</v>
      </c>
      <c r="L451" s="66" t="s">
        <v>3656</v>
      </c>
    </row>
    <row r="452" spans="2:12" x14ac:dyDescent="0.3">
      <c r="B452" s="162" t="s">
        <v>340</v>
      </c>
      <c r="C452" s="27"/>
      <c r="D452" s="27"/>
      <c r="E452" s="109"/>
      <c r="F452" s="27"/>
      <c r="G452" s="27"/>
      <c r="H452" s="44"/>
      <c r="I452" s="44"/>
    </row>
    <row r="453" spans="2:12" x14ac:dyDescent="0.3">
      <c r="B453" s="27" t="s">
        <v>364</v>
      </c>
      <c r="C453" s="27">
        <v>505</v>
      </c>
      <c r="D453" s="27" t="s">
        <v>220</v>
      </c>
      <c r="E453" s="109">
        <v>329.08</v>
      </c>
      <c r="F453" s="27"/>
      <c r="G453" s="27">
        <v>1</v>
      </c>
      <c r="H453" s="44">
        <v>52.14</v>
      </c>
      <c r="I453" s="44">
        <f t="shared" si="12"/>
        <v>6.3114691215957031</v>
      </c>
      <c r="K453" s="66" t="s">
        <v>3642</v>
      </c>
      <c r="L453" s="66" t="s">
        <v>3657</v>
      </c>
    </row>
    <row r="454" spans="2:12" x14ac:dyDescent="0.3">
      <c r="D454" s="178" t="s">
        <v>7034</v>
      </c>
      <c r="E454" s="110">
        <v>232.5</v>
      </c>
      <c r="G454" s="27">
        <v>1</v>
      </c>
      <c r="H454" s="44">
        <v>52.14</v>
      </c>
      <c r="I454" s="44">
        <f t="shared" ref="I454" si="14">(E454*G454)/H454</f>
        <v>4.4591484464902189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Summary</vt:lpstr>
      <vt:lpstr>Single Male</vt:lpstr>
      <vt:lpstr>Single male Comments</vt:lpstr>
      <vt:lpstr>Single Female</vt:lpstr>
      <vt:lpstr>Single female Comments</vt:lpstr>
      <vt:lpstr>Couple</vt:lpstr>
      <vt:lpstr>Couple Comments</vt:lpstr>
      <vt:lpstr>Single +1</vt:lpstr>
      <vt:lpstr>Single +1 Comments</vt:lpstr>
      <vt:lpstr>Couple +1</vt:lpstr>
      <vt:lpstr>Couple +1 Comments</vt:lpstr>
      <vt:lpstr>Couple +2</vt:lpstr>
      <vt:lpstr>Couple +2 Comments</vt:lpstr>
      <vt:lpstr>Couple +3</vt:lpstr>
      <vt:lpstr>Couple +3 Comments</vt:lpstr>
      <vt:lpstr>Male pensioner </vt:lpstr>
      <vt:lpstr>Male pensioner Comments</vt:lpstr>
      <vt:lpstr>Female pensioner</vt:lpstr>
      <vt:lpstr>Female pensioner Comments</vt:lpstr>
      <vt:lpstr>Partnered pensioner</vt:lpstr>
      <vt:lpstr>Partnered pensioner Comments</vt:lpstr>
      <vt:lpstr>Child</vt:lpstr>
      <vt:lpstr>Child 2021</vt:lpstr>
      <vt:lpstr>Comparison</vt:lpstr>
      <vt:lpstr>Comparison 2 - Basket Value</vt:lpstr>
      <vt:lpstr>Comparison 3 - Basket Items</vt:lpstr>
      <vt:lpstr>Private Rental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Andrew</dc:creator>
  <cp:lastModifiedBy>Smith, Andrew</cp:lastModifiedBy>
  <cp:lastPrinted>2019-02-26T15:05:26Z</cp:lastPrinted>
  <dcterms:created xsi:type="dcterms:W3CDTF">2017-05-22T14:41:56Z</dcterms:created>
  <dcterms:modified xsi:type="dcterms:W3CDTF">2022-05-31T15:55:13Z</dcterms:modified>
</cp:coreProperties>
</file>