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730" windowHeight="11760" tabRatio="672" activeTab="6"/>
  </bookViews>
  <sheets>
    <sheet name="Figure 1 &amp; 2" sheetId="1" r:id="rId1"/>
    <sheet name="Figure 3" sheetId="6" r:id="rId2"/>
    <sheet name="Figure 4" sheetId="8" r:id="rId3"/>
    <sheet name="Table 1" sheetId="2" r:id="rId4"/>
    <sheet name="Table 2 &amp; 3" sheetId="11" r:id="rId5"/>
    <sheet name="Figure 5 &amp; 6" sheetId="12" r:id="rId6"/>
    <sheet name="Table 4 (new)" sheetId="20" r:id="rId7"/>
    <sheet name="Figure 7 &amp; Table 5" sheetId="13" r:id="rId8"/>
    <sheet name="Figure 8, 9 &amp; 10" sheetId="5" r:id="rId9"/>
    <sheet name="Figure 11 &amp; 12" sheetId="7" r:id="rId10"/>
    <sheet name="Census Numbers" sheetId="3" r:id="rId11"/>
    <sheet name="Place of death" sheetId="19" r:id="rId12"/>
  </sheets>
  <definedNames>
    <definedName name="_xlnm._FilterDatabase" localSheetId="11" hidden="1">#REF!</definedName>
    <definedName name="fe" localSheetId="6">#REF!</definedName>
    <definedName name="fe">#REF!</definedName>
    <definedName name="fem" localSheetId="6">#REF!</definedName>
    <definedName name="fem">#REF!</definedName>
    <definedName name="female" localSheetId="6">#REF!</definedName>
    <definedName name="female">#REF!</definedName>
    <definedName name="femaleimprove" localSheetId="6">#REF!</definedName>
    <definedName name="femaleimprove">#REF!</definedName>
    <definedName name="femaletab" localSheetId="6">#REF!</definedName>
    <definedName name="femaletab">#REF!</definedName>
    <definedName name="ma" localSheetId="6">#REF!</definedName>
    <definedName name="ma">#REF!</definedName>
    <definedName name="male" localSheetId="6">#REF!</definedName>
    <definedName name="male">#REF!</definedName>
    <definedName name="malei" localSheetId="6">#REF!</definedName>
    <definedName name="malei">#REF!</definedName>
    <definedName name="maleimprove" localSheetId="6">#REF!</definedName>
    <definedName name="maleimprove">#REF!</definedName>
    <definedName name="maletab" localSheetId="6">#REF!</definedName>
    <definedName name="maletab">#REF!</definedName>
    <definedName name="mat" localSheetId="6">#REF!</definedName>
    <definedName name="mat">#REF!</definedName>
    <definedName name="_xlnm.Print_Area" localSheetId="6">#REF!</definedName>
    <definedName name="_xlnm.Print_Area">#REF!</definedName>
    <definedName name="_xlnm.Print_Titles">#N/A</definedName>
    <definedName name="SPSS">#REF!</definedName>
  </definedNames>
  <calcPr calcId="145621"/>
</workbook>
</file>

<file path=xl/calcChain.xml><?xml version="1.0" encoding="utf-8"?>
<calcChain xmlns="http://schemas.openxmlformats.org/spreadsheetml/2006/main">
  <c r="C10" i="19" l="1"/>
  <c r="C6" i="19"/>
  <c r="C7" i="19"/>
  <c r="C8" i="19"/>
  <c r="C9" i="19"/>
  <c r="C5" i="19"/>
  <c r="K17" i="8" l="1"/>
  <c r="E11" i="13" l="1"/>
  <c r="F11" i="13"/>
  <c r="G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E13" i="13"/>
  <c r="F13" i="13"/>
  <c r="G13" i="13"/>
  <c r="H13" i="13"/>
  <c r="I13" i="13"/>
  <c r="J13" i="13"/>
  <c r="K13" i="13"/>
  <c r="L13" i="13"/>
  <c r="M13" i="13"/>
  <c r="E14" i="13"/>
  <c r="F14" i="13"/>
  <c r="G14" i="13"/>
  <c r="H14" i="13"/>
  <c r="I14" i="13"/>
  <c r="J14" i="13"/>
  <c r="K14" i="13"/>
  <c r="L14" i="13"/>
  <c r="M14" i="13"/>
  <c r="E15" i="13"/>
  <c r="F15" i="13"/>
  <c r="G15" i="13"/>
  <c r="H15" i="13"/>
  <c r="I15" i="13"/>
  <c r="J15" i="13"/>
  <c r="K15" i="13"/>
  <c r="L15" i="13"/>
  <c r="M15" i="13"/>
  <c r="D12" i="13"/>
  <c r="D13" i="13"/>
  <c r="D14" i="13"/>
  <c r="D15" i="13"/>
  <c r="D11" i="13"/>
  <c r="E75" i="3" l="1"/>
  <c r="D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75" i="3" l="1"/>
  <c r="E51" i="3" l="1"/>
  <c r="D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51" i="3" s="1"/>
  <c r="J17" i="8" l="1"/>
  <c r="J9" i="8"/>
  <c r="K9" i="8"/>
  <c r="C27" i="8" l="1"/>
  <c r="D27" i="8"/>
  <c r="B27" i="8"/>
  <c r="C23" i="8"/>
  <c r="D23" i="8"/>
  <c r="B23" i="8"/>
  <c r="C20" i="8"/>
  <c r="D20" i="8"/>
  <c r="B20" i="8"/>
  <c r="C17" i="8"/>
  <c r="D17" i="8"/>
  <c r="B17" i="8"/>
  <c r="C12" i="8"/>
  <c r="D12" i="8"/>
  <c r="B12" i="8"/>
  <c r="D32" i="2" l="1"/>
  <c r="C32" i="2"/>
  <c r="B32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E32" i="2" l="1"/>
  <c r="F10" i="2"/>
  <c r="F32" i="2" s="1"/>
  <c r="F36" i="2" s="1"/>
  <c r="C22" i="6"/>
  <c r="D22" i="6"/>
  <c r="B22" i="6"/>
  <c r="H36" i="2" l="1"/>
  <c r="G36" i="2"/>
  <c r="E79" i="2"/>
  <c r="F79" i="2" s="1"/>
  <c r="D101" i="2"/>
  <c r="C101" i="2"/>
  <c r="B101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E25" i="3"/>
  <c r="D25" i="3"/>
  <c r="C25" i="3"/>
  <c r="F101" i="2" l="1"/>
  <c r="F105" i="2" s="1"/>
  <c r="E101" i="2"/>
  <c r="G105" i="2"/>
  <c r="H105" i="2"/>
  <c r="D67" i="2" l="1"/>
  <c r="C67" i="2"/>
  <c r="B67" i="2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E67" i="2" l="1"/>
  <c r="F45" i="2"/>
  <c r="F67" i="2" s="1"/>
  <c r="F71" i="2" s="1"/>
  <c r="G71" i="2" l="1"/>
  <c r="H71" i="2"/>
</calcChain>
</file>

<file path=xl/sharedStrings.xml><?xml version="1.0" encoding="utf-8"?>
<sst xmlns="http://schemas.openxmlformats.org/spreadsheetml/2006/main" count="437" uniqueCount="144">
  <si>
    <t>Total Annual Death Notifications 2006 - 2017 (ALL)</t>
  </si>
  <si>
    <t>Total Annual Death Notifications 2006 - 2017 (MALE)</t>
  </si>
  <si>
    <t>Total Annual Death Notifications 2006 - 2017 (FEMALE)</t>
  </si>
  <si>
    <t>Year</t>
  </si>
  <si>
    <t>ONS Coded Deaths</t>
  </si>
  <si>
    <t>Number of deaths</t>
  </si>
  <si>
    <t>0-4</t>
  </si>
  <si>
    <t>5-9</t>
  </si>
  <si>
    <t>10-14'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</si>
  <si>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</si>
  <si>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</si>
  <si>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</si>
  <si>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</si>
  <si>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</si>
  <si>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</si>
  <si>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</si>
  <si>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</si>
  <si>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</si>
  <si>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</si>
  <si>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</si>
  <si>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</si>
  <si>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</si>
  <si>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</si>
  <si>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</si>
  <si>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</si>
  <si>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</si>
  <si>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100-105</t>
  </si>
  <si>
    <t>Grand Total</t>
  </si>
  <si>
    <t>15-19'</t>
  </si>
  <si>
    <t>Males</t>
  </si>
  <si>
    <t>Females</t>
  </si>
  <si>
    <t>Age group</t>
  </si>
  <si>
    <t>ESP</t>
  </si>
  <si>
    <t>Deaths</t>
  </si>
  <si>
    <t>Population</t>
  </si>
  <si>
    <t>Age-specific</t>
  </si>
  <si>
    <t>Age-standardised</t>
  </si>
  <si>
    <t>&lt;1</t>
  </si>
  <si>
    <t>1-4</t>
  </si>
  <si>
    <t>10-14</t>
  </si>
  <si>
    <t>95+</t>
  </si>
  <si>
    <t>Total</t>
  </si>
  <si>
    <t>95% confidence interval</t>
  </si>
  <si>
    <t>Rate per 100,000</t>
  </si>
  <si>
    <t>Lower limit</t>
  </si>
  <si>
    <t>Upper limit</t>
  </si>
  <si>
    <t>The age-standardised mortality rate per 100,000 population (all ages) is:</t>
  </si>
  <si>
    <t>Age Bracket</t>
  </si>
  <si>
    <t>Persons</t>
  </si>
  <si>
    <t>This template uses all-cause mortality figures for deaths occurring in 2017, and populations for 2016, in the Isle of Man</t>
  </si>
  <si>
    <t>Calculates age-standardised mortality rates per 100,000 population for all ages up to 95+ using the 2013 European Standard Population (ESP)</t>
  </si>
  <si>
    <t>MALES</t>
  </si>
  <si>
    <t>FEMALES</t>
  </si>
  <si>
    <t>Male</t>
  </si>
  <si>
    <t>Female</t>
  </si>
  <si>
    <t>Top Causes of Death 2017: Based on Chapter Level of ICD-10 Codes</t>
  </si>
  <si>
    <t>Totals</t>
  </si>
  <si>
    <t>Age</t>
  </si>
  <si>
    <t>0-49</t>
  </si>
  <si>
    <t>50-69</t>
  </si>
  <si>
    <t>70-79</t>
  </si>
  <si>
    <t>80-89</t>
  </si>
  <si>
    <t>90+</t>
  </si>
  <si>
    <t>IOM</t>
  </si>
  <si>
    <t>Eng and Wales</t>
  </si>
  <si>
    <t>UK/IOM 2017 comparison - Age %'s</t>
  </si>
  <si>
    <t>85+</t>
  </si>
  <si>
    <t>Rate</t>
  </si>
  <si>
    <t>Lower Limit</t>
  </si>
  <si>
    <t>Upper Limit</t>
  </si>
  <si>
    <t>95% Confidence Interval</t>
  </si>
  <si>
    <t>Upper</t>
  </si>
  <si>
    <t>Lower</t>
  </si>
  <si>
    <t>Code</t>
  </si>
  <si>
    <t>Description (All Deaths)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</si>
  <si>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</si>
  <si>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</si>
  <si>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</si>
  <si>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</si>
  <si>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</si>
  <si>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</si>
  <si>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</si>
  <si>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</si>
  <si>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</si>
  <si>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Total </t>
  </si>
  <si>
    <t>C00-D48</t>
  </si>
  <si>
    <t>Neoplasms</t>
  </si>
  <si>
    <t>F00-F99</t>
  </si>
  <si>
    <t>Mental and behavioural disorders</t>
  </si>
  <si>
    <t>G00-G99</t>
  </si>
  <si>
    <t>Diseases of the nervous system</t>
  </si>
  <si>
    <t>I00-I99</t>
  </si>
  <si>
    <t>Diseases of the circulatory system</t>
  </si>
  <si>
    <t>J00-J99</t>
  </si>
  <si>
    <t>Diseases of the respiratory system</t>
  </si>
  <si>
    <t>2006</t>
  </si>
  <si>
    <t>2016</t>
  </si>
  <si>
    <t>2017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</si>
  <si>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</si>
  <si>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</si>
  <si>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</si>
  <si>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</si>
  <si>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</si>
  <si>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</si>
  <si>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</si>
  <si>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2013-2015</t>
  </si>
  <si>
    <t>2014-2016</t>
  </si>
  <si>
    <t>2015-2017</t>
  </si>
  <si>
    <t>Cancer</t>
  </si>
  <si>
    <t>3-year period</t>
  </si>
  <si>
    <t>Area</t>
  </si>
  <si>
    <t>Isle of Man</t>
  </si>
  <si>
    <t>England</t>
  </si>
  <si>
    <t>Totals 2017</t>
  </si>
  <si>
    <t>2017 death registrations by place of death</t>
  </si>
  <si>
    <t>Place</t>
  </si>
  <si>
    <t>Number</t>
  </si>
  <si>
    <t>Hospital</t>
  </si>
  <si>
    <t>Hospice</t>
  </si>
  <si>
    <t>Nursing Home</t>
  </si>
  <si>
    <t>Residential Home</t>
  </si>
  <si>
    <t>% of total</t>
  </si>
  <si>
    <t>Home</t>
  </si>
  <si>
    <t>Nursing/Care/Residential Home</t>
  </si>
  <si>
    <t>Other</t>
  </si>
  <si>
    <t>Jersey</t>
  </si>
  <si>
    <t>Country Living</t>
  </si>
  <si>
    <t>Forest of Dean</t>
  </si>
  <si>
    <t>Larger Towns and Cities</t>
  </si>
  <si>
    <t>Canterbury</t>
  </si>
  <si>
    <t>Prosperous Semi-rural</t>
  </si>
  <si>
    <t>South Staffordshire</t>
  </si>
  <si>
    <t>Urban Living</t>
  </si>
  <si>
    <t>Kettering</t>
  </si>
  <si>
    <t>South Derbyshire</t>
  </si>
  <si>
    <t>Selby</t>
  </si>
  <si>
    <t>Service Economy</t>
  </si>
  <si>
    <t>Sefton</t>
  </si>
  <si>
    <t>Lancaster</t>
  </si>
  <si>
    <t>Prosperous Towns</t>
  </si>
  <si>
    <t>Stockport</t>
  </si>
  <si>
    <t>Lichfield</t>
  </si>
  <si>
    <t>1008.0</t>
  </si>
  <si>
    <t>Area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</si>
</sst>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##0"/>
    <numFmt numFmtId="166" formatCode="0.0%"/>
  </numFmts>
  <fonts count="15" x14ac:knownFonts="1">
    <font>
      <sz val="11"/>
      <color theme="1"/>
      <name val="Tahoma"/>
      <family val="2"/>
    </font>
    <font>
      <b/>
      <sz val="11"/>
      <color theme="0"/>
      <name val="Calibri"/>
      <family val="2"/>
      <scheme val="minor"/>
    </font>
    <font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23">
    <xf numFmtId="0" fontId="0" fillId="0" borderId="0"/>
    <xf numFmtId="0" fontId="3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0" fontId="9" fillId="0" borderId="0"/>
    <xf numFmtId="0" fontId="12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6" borderId="4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1" applyFont="1" applyFill="1"/>
    <xf numFmtId="0" fontId="4" fillId="0" borderId="0" xfId="1" applyFont="1" applyFill="1"/>
    <xf numFmtId="1" fontId="4" fillId="0" borderId="0" xfId="1" applyNumberFormat="1" applyFont="1" applyFill="1"/>
    <xf numFmtId="49" fontId="3" fillId="0" borderId="0" xfId="1" applyNumberFormat="1" applyFont="1" applyFill="1"/>
    <xf numFmtId="3" fontId="3" fillId="0" borderId="0" xfId="1" applyNumberFormat="1" applyFont="1" applyFill="1"/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/>
    <xf numFmtId="2" fontId="3" fillId="0" borderId="0" xfId="1" applyNumberFormat="1" applyFont="1" applyFill="1"/>
    <xf numFmtId="164" fontId="3" fillId="0" borderId="0" xfId="1" applyNumberFormat="1" applyFont="1" applyFill="1"/>
    <xf numFmtId="0" fontId="3" fillId="0" borderId="0" xfId="1" applyNumberFormat="1" applyFill="1" applyBorder="1"/>
    <xf numFmtId="1" fontId="3" fillId="0" borderId="0" xfId="1" applyNumberFormat="1" applyFont="1" applyFill="1"/>
    <xf numFmtId="164" fontId="4" fillId="0" borderId="0" xfId="1" applyNumberFormat="1" applyFont="1" applyFill="1"/>
    <xf numFmtId="165" fontId="0" fillId="0" borderId="0" xfId="0" applyNumberFormat="1"/>
    <xf numFmtId="0" fontId="6" fillId="0" borderId="0" xfId="0" applyFont="1"/>
    <xf numFmtId="0" fontId="0" fillId="0" borderId="0" xfId="0" applyFill="1"/>
    <xf numFmtId="0" fontId="8" fillId="0" borderId="0" xfId="3"/>
    <xf numFmtId="0" fontId="2" fillId="5" borderId="0" xfId="0" applyFont="1" applyFill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5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10" fillId="0" borderId="0" xfId="0" applyFont="1"/>
    <xf numFmtId="0" fontId="5" fillId="4" borderId="0" xfId="0" applyFont="1" applyFill="1"/>
    <xf numFmtId="0" fontId="7" fillId="0" borderId="0" xfId="3" applyFont="1"/>
    <xf numFmtId="0" fontId="7" fillId="0" borderId="0" xfId="3" applyFont="1" applyFill="1"/>
    <xf numFmtId="0" fontId="2" fillId="5" borderId="0" xfId="3" applyFont="1" applyFill="1"/>
    <xf numFmtId="0" fontId="14" fillId="4" borderId="0" xfId="3" applyFont="1" applyFill="1"/>
    <xf numFmtId="0" fontId="8" fillId="0" borderId="0" xfId="3" applyFont="1"/>
    <xf numFmtId="0" fontId="0" fillId="0" borderId="0" xfId="0" applyFont="1"/>
    <xf numFmtId="0" fontId="2" fillId="5" borderId="0" xfId="0" applyFont="1" applyFill="1" applyAlignment="1">
      <alignment horizontal="center" wrapText="1"/>
    </xf>
    <xf numFmtId="166" fontId="7" fillId="0" borderId="0" xfId="2" applyNumberFormat="1" applyFont="1"/>
    <xf numFmtId="164" fontId="7" fillId="0" borderId="0" xfId="3" applyNumberFormat="1" applyFont="1"/>
    <xf numFmtId="166" fontId="0" fillId="0" borderId="0" xfId="2" applyNumberFormat="1" applyFont="1"/>
    <xf numFmtId="0" fontId="10" fillId="3" borderId="1" xfId="0" applyFont="1" applyFill="1" applyBorder="1"/>
    <xf numFmtId="164" fontId="10" fillId="3" borderId="2" xfId="0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0" fontId="0" fillId="0" borderId="1" xfId="0" applyFont="1" applyBorder="1"/>
    <xf numFmtId="164" fontId="0" fillId="0" borderId="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" borderId="2" xfId="0" applyFont="1" applyFill="1" applyBorder="1"/>
    <xf numFmtId="0" fontId="0" fillId="0" borderId="2" xfId="0" applyFont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8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quotePrefix="1" applyAlignment="1">
      <alignment horizontal="center"/>
    </xf>
  </cellXfs>
  <cellStyles count="23">
    <cellStyle name="Comma 2" xfId="11"/>
    <cellStyle name="Comma 3" xfId="12"/>
    <cellStyle name="Hyperlink 2" xfId="13"/>
    <cellStyle name="Hyperlink 2 2" xfId="14"/>
    <cellStyle name="Hyperlink 3" xfId="8"/>
    <cellStyle name="Normal" xfId="0" builtinId="0"/>
    <cellStyle name="Normal 2" xfId="1"/>
    <cellStyle name="Normal 2 2" xfId="15"/>
    <cellStyle name="Normal 2 2 2" xfId="16"/>
    <cellStyle name="Normal 2 3" xfId="10"/>
    <cellStyle name="Normal 2 4" xfId="22"/>
    <cellStyle name="Normal 3" xfId="3"/>
    <cellStyle name="Normal 3 2" xfId="17"/>
    <cellStyle name="Normal 3 3" xfId="18"/>
    <cellStyle name="Normal 4" xfId="4"/>
    <cellStyle name="Normal 4 2" xfId="19"/>
    <cellStyle name="Normal 5" xfId="5"/>
    <cellStyle name="Normal 6" xfId="6"/>
    <cellStyle name="Normal 6 2" xfId="7"/>
    <cellStyle name="Normal 7" xfId="9"/>
    <cellStyle name="Note 2" xfId="20"/>
    <cellStyle name="Percent" xfId="2" builtinId="5"/>
    <cellStyle name="Percent 2" xfId="21"/>
  </cellStyles>
  <dxfs count="29">
    <dxf>
      <numFmt numFmtId="0" formatCode="General"/>
    </dxf>
    <dxf>
      <numFmt numFmtId="0" formatCode="General"/>
    </dxf>
    <dxf>
      <numFmt numFmtId="0" formatCode="General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Males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'Figure 1 &amp; 2'!$D$3:$D$14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'Figure 1 &amp; 2'!$E$3:$E$14</c:f>
              <c:numCache>
                <c:formatCode>General</c:formatCode>
                <c:ptCount val="12"/>
                <c:pt idx="0">
                  <c:v>353</c:v>
                </c:pt>
                <c:pt idx="1">
                  <c:v>348</c:v>
                </c:pt>
                <c:pt idx="2">
                  <c:v>406</c:v>
                </c:pt>
                <c:pt idx="3">
                  <c:v>423</c:v>
                </c:pt>
                <c:pt idx="4">
                  <c:v>388</c:v>
                </c:pt>
                <c:pt idx="5">
                  <c:v>449</c:v>
                </c:pt>
                <c:pt idx="6">
                  <c:v>378</c:v>
                </c:pt>
                <c:pt idx="7">
                  <c:v>411</c:v>
                </c:pt>
                <c:pt idx="8">
                  <c:v>378</c:v>
                </c:pt>
                <c:pt idx="9">
                  <c:v>418</c:v>
                </c:pt>
                <c:pt idx="10">
                  <c:v>428</c:v>
                </c:pt>
                <c:pt idx="11">
                  <c:v>409</c:v>
                </c:pt>
              </c:numCache>
            </c:numRef>
          </c:val>
          <c:smooth val="0"/>
        </c:ser>
        <c:ser>
          <c:idx val="2"/>
          <c:order val="1"/>
          <c:tx>
            <c:v>Females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'Figure 1 &amp; 2'!$D$3:$D$14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'Figure 1 &amp; 2'!$H$3:$H$14</c:f>
              <c:numCache>
                <c:formatCode>General</c:formatCode>
                <c:ptCount val="12"/>
                <c:pt idx="0">
                  <c:v>410</c:v>
                </c:pt>
                <c:pt idx="1">
                  <c:v>433</c:v>
                </c:pt>
                <c:pt idx="2">
                  <c:v>427</c:v>
                </c:pt>
                <c:pt idx="3">
                  <c:v>400</c:v>
                </c:pt>
                <c:pt idx="4">
                  <c:v>422</c:v>
                </c:pt>
                <c:pt idx="5">
                  <c:v>388</c:v>
                </c:pt>
                <c:pt idx="6">
                  <c:v>423</c:v>
                </c:pt>
                <c:pt idx="7">
                  <c:v>367</c:v>
                </c:pt>
                <c:pt idx="8">
                  <c:v>427</c:v>
                </c:pt>
                <c:pt idx="9">
                  <c:v>434</c:v>
                </c:pt>
                <c:pt idx="10">
                  <c:v>428</c:v>
                </c:pt>
                <c:pt idx="11">
                  <c:v>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11680"/>
        <c:axId val="106930560"/>
      </c:lineChart>
      <c:catAx>
        <c:axId val="1067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930560"/>
        <c:crosses val="autoZero"/>
        <c:auto val="1"/>
        <c:lblAlgn val="ctr"/>
        <c:lblOffset val="100"/>
        <c:noMultiLvlLbl val="0"/>
      </c:catAx>
      <c:valAx>
        <c:axId val="106930560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GB" sz="1050"/>
                  <a:t>Number of deaths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711680"/>
        <c:crosses val="autoZero"/>
        <c:crossBetween val="between"/>
        <c:majorUnit val="200"/>
        <c:minorUnit val="1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0642592089782E-2"/>
          <c:y val="0.18522513294720683"/>
          <c:w val="0.41814361480676987"/>
          <c:h val="0.69690619287566125"/>
        </c:manualLayout>
      </c:layout>
      <c:pieChart>
        <c:varyColors val="1"/>
        <c:ser>
          <c:idx val="0"/>
          <c:order val="0"/>
          <c:tx>
            <c:v>% of Deaths - Females</c:v>
          </c:tx>
          <c:dLbls>
            <c:dLbl>
              <c:idx val="7"/>
              <c:layout>
                <c:manualLayout>
                  <c:x val="1.7051823694451986E-2"/>
                  <c:y val="-3.7377750596494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Lit>
              <c:ptCount val="9"/>
              <c:pt idx="0">
                <c:v>C00-D48 Neoplasms</c:v>
              </c:pt>
              <c:pt idx="1">
                <c:v>I00-I99 Diseases of the circulatory system</c:v>
              </c:pt>
              <c:pt idx="2">
                <c:v>F00-F99 Mental and behavioural disorders</c:v>
              </c:pt>
              <c:pt idx="3">
                <c:v>J00-J99 Diseases of the respiratory system</c:v>
              </c:pt>
              <c:pt idx="4">
                <c:v>G00-G99 Diseases of the nervous system</c:v>
              </c:pt>
              <c:pt idx="5">
                <c:v>K00-K93 Diseases of the digestive system</c:v>
              </c:pt>
              <c:pt idx="6">
                <c:v>V01-Y98 External causes of morbidity and mortality</c:v>
              </c:pt>
              <c:pt idx="7">
                <c:v>N00-N99 Diseases of the genitourinary system</c:v>
              </c:pt>
              <c:pt idx="8">
                <c:v>Other Causes of Death</c:v>
              </c:pt>
            </c:strLit>
          </c:cat>
          <c:val>
            <c:numLit>
              <c:formatCode>0.0%</c:formatCode>
              <c:ptCount val="9"/>
              <c:pt idx="0">
                <c:v>0.25995316159250587</c:v>
              </c:pt>
              <c:pt idx="1">
                <c:v>0.24824355971896955</c:v>
              </c:pt>
              <c:pt idx="2">
                <c:v>0.13817330210772832</c:v>
              </c:pt>
              <c:pt idx="3">
                <c:v>0.13817330210772832</c:v>
              </c:pt>
              <c:pt idx="4">
                <c:v>6.7915690866510545E-2</c:v>
              </c:pt>
              <c:pt idx="5">
                <c:v>4.2154566744730677E-2</c:v>
              </c:pt>
              <c:pt idx="6">
                <c:v>3.9812646370023422E-2</c:v>
              </c:pt>
              <c:pt idx="7">
                <c:v>2.3419203747072601E-2</c:v>
              </c:pt>
              <c:pt idx="8">
                <c:v>4.2154566744730684E-2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9747126436781608"/>
          <c:y val="0.20814630781580423"/>
          <c:w val="0.49149425287356324"/>
          <c:h val="0.7368876186412329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973976608187145E-2"/>
          <c:y val="0.15706641414141415"/>
          <c:w val="0.44530950292397659"/>
          <c:h val="0.7691709595959596"/>
        </c:manualLayout>
      </c:layout>
      <c:pieChart>
        <c:varyColors val="1"/>
        <c:ser>
          <c:idx val="0"/>
          <c:order val="0"/>
          <c:tx>
            <c:v>% of Deaths - Males</c:v>
          </c:tx>
          <c:dLbls>
            <c:dLbl>
              <c:idx val="7"/>
              <c:layout>
                <c:manualLayout>
                  <c:x val="2.0796783625730993E-3"/>
                  <c:y val="-9.1621212121212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Lit>
              <c:ptCount val="9"/>
              <c:pt idx="0">
                <c:v>C00-D48 Neoplasms</c:v>
              </c:pt>
              <c:pt idx="1">
                <c:v>I00-I99 Diseases of the circulatory system</c:v>
              </c:pt>
              <c:pt idx="2">
                <c:v>J00-J99 Diseases of the respiratory system</c:v>
              </c:pt>
              <c:pt idx="3">
                <c:v>F00-F99 Mental and behavioural disorders</c:v>
              </c:pt>
              <c:pt idx="4">
                <c:v>V01-Y98 External causes of morbidity and mortality</c:v>
              </c:pt>
              <c:pt idx="5">
                <c:v>K00-K93 Diseases of the digestive system</c:v>
              </c:pt>
              <c:pt idx="6">
                <c:v>G00-G99 Diseases of the nervous system</c:v>
              </c:pt>
              <c:pt idx="7">
                <c:v>Other  Causes of Death</c:v>
              </c:pt>
              <c:pt idx="8">
                <c:v>N00-N99 Sum of Diseases of the genitourinary system</c:v>
              </c:pt>
            </c:strLit>
          </c:cat>
          <c:val>
            <c:numLit>
              <c:formatCode>0.0%</c:formatCode>
              <c:ptCount val="9"/>
              <c:pt idx="0">
                <c:v>0.32273838630806845</c:v>
              </c:pt>
              <c:pt idx="1">
                <c:v>0.31051344743276282</c:v>
              </c:pt>
              <c:pt idx="2">
                <c:v>0.11491442542787286</c:v>
              </c:pt>
              <c:pt idx="3">
                <c:v>5.8679706601466992E-2</c:v>
              </c:pt>
              <c:pt idx="4">
                <c:v>5.3789731051344741E-2</c:v>
              </c:pt>
              <c:pt idx="5">
                <c:v>4.1564792176039117E-2</c:v>
              </c:pt>
              <c:pt idx="6">
                <c:v>3.6674816625916873E-2</c:v>
              </c:pt>
              <c:pt idx="7">
                <c:v>6.1124694376528114E-2</c:v>
              </c:pt>
              <c:pt idx="8">
                <c:v>2.2004889975550123E-2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2555555555555555"/>
          <c:y val="0.16269368686868688"/>
          <c:w val="0.46330409356725144"/>
          <c:h val="0.7739515151515151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General</c:formatCode>
              <c:ptCount val="18"/>
            </c:numLit>
          </c:val>
        </c:ser>
        <c:ser>
          <c:idx val="1"/>
          <c:order val="1"/>
          <c:tx>
            <c:v>Sex</c:v>
          </c:tx>
          <c:invertIfNegative val="0"/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</c:numLit>
          </c:val>
        </c:ser>
        <c:ser>
          <c:idx val="2"/>
          <c:order val="2"/>
          <c:tx>
            <c:v>Percent</c:v>
          </c:tx>
          <c:spPr>
            <a:solidFill>
              <a:schemeClr val="accent1"/>
            </a:solidFill>
          </c:spPr>
          <c:invertIfNegative val="0"/>
          <c:dLbls>
            <c:dLbl>
              <c:idx val="3"/>
              <c:delete val="1"/>
            </c:dLbl>
            <c:dLbl>
              <c:idx val="8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0.0%</c:formatCode>
              <c:ptCount val="18"/>
              <c:pt idx="0">
                <c:v>1.8018018018018018E-2</c:v>
              </c:pt>
              <c:pt idx="1">
                <c:v>0.21621621621621623</c:v>
              </c:pt>
              <c:pt idx="2">
                <c:v>0.27927927927927926</c:v>
              </c:pt>
              <c:pt idx="3">
                <c:v>0</c:v>
              </c:pt>
              <c:pt idx="4">
                <c:v>2.7027027027027029E-2</c:v>
              </c:pt>
              <c:pt idx="5">
                <c:v>1.8018018018018018E-2</c:v>
              </c:pt>
              <c:pt idx="6">
                <c:v>0.11711711711711711</c:v>
              </c:pt>
              <c:pt idx="7">
                <c:v>9.0090090090090086E-2</c:v>
              </c:pt>
              <c:pt idx="8">
                <c:v>0</c:v>
              </c:pt>
              <c:pt idx="9">
                <c:v>4.5045045045045043E-2</c:v>
              </c:pt>
              <c:pt idx="10">
                <c:v>1.8018018018018018E-2</c:v>
              </c:pt>
              <c:pt idx="11">
                <c:v>9.0090090090090089E-3</c:v>
              </c:pt>
              <c:pt idx="12">
                <c:v>7.2072072072072071E-2</c:v>
              </c:pt>
              <c:pt idx="13">
                <c:v>4.5045045045045043E-2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4.5045045045045043E-2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8398080"/>
        <c:axId val="108399616"/>
      </c:barChart>
      <c:catAx>
        <c:axId val="108398080"/>
        <c:scaling>
          <c:orientation val="maxMin"/>
        </c:scaling>
        <c:delete val="0"/>
        <c:axPos val="l"/>
        <c:majorTickMark val="out"/>
        <c:minorTickMark val="none"/>
        <c:tickLblPos val="nextTo"/>
        <c:crossAx val="108399616"/>
        <c:crosses val="autoZero"/>
        <c:auto val="1"/>
        <c:lblAlgn val="ctr"/>
        <c:lblOffset val="100"/>
        <c:noMultiLvlLbl val="0"/>
      </c:catAx>
      <c:valAx>
        <c:axId val="1083996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398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General</c:formatCode>
              <c:ptCount val="18"/>
            </c:numLit>
          </c:val>
        </c:ser>
        <c:ser>
          <c:idx val="1"/>
          <c:order val="1"/>
          <c:tx>
            <c:v>Sex</c:v>
          </c:tx>
          <c:invertIfNegative val="0"/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</c:numLit>
          </c:val>
        </c:ser>
        <c:ser>
          <c:idx val="2"/>
          <c:order val="2"/>
          <c:tx>
            <c:v>Percent</c:v>
          </c:tx>
          <c:spPr>
            <a:solidFill>
              <a:schemeClr val="accent1"/>
            </a:solidFill>
          </c:spPr>
          <c:invertIfNegative val="0"/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0.0%</c:formatCode>
              <c:ptCount val="18"/>
              <c:pt idx="0">
                <c:v>1.5151515151515152E-2</c:v>
              </c:pt>
              <c:pt idx="1">
                <c:v>0.33333333333333331</c:v>
              </c:pt>
              <c:pt idx="2">
                <c:v>0.22727272727272727</c:v>
              </c:pt>
              <c:pt idx="3">
                <c:v>7.575757575757576E-3</c:v>
              </c:pt>
              <c:pt idx="4">
                <c:v>1.5151515151515152E-2</c:v>
              </c:pt>
              <c:pt idx="5">
                <c:v>3.787878787878788E-2</c:v>
              </c:pt>
              <c:pt idx="6">
                <c:v>0</c:v>
              </c:pt>
              <c:pt idx="7">
                <c:v>0</c:v>
              </c:pt>
              <c:pt idx="8">
                <c:v>0.12121212121212122</c:v>
              </c:pt>
              <c:pt idx="9">
                <c:v>3.0303030303030304E-2</c:v>
              </c:pt>
              <c:pt idx="10">
                <c:v>3.0303030303030304E-2</c:v>
              </c:pt>
              <c:pt idx="11">
                <c:v>7.575757575757576E-3</c:v>
              </c:pt>
              <c:pt idx="12">
                <c:v>7.575757575757576E-2</c:v>
              </c:pt>
              <c:pt idx="13">
                <c:v>6.8181818181818177E-2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3.0303030303030304E-2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8446080"/>
        <c:axId val="108447616"/>
      </c:barChart>
      <c:catAx>
        <c:axId val="108446080"/>
        <c:scaling>
          <c:orientation val="maxMin"/>
        </c:scaling>
        <c:delete val="0"/>
        <c:axPos val="l"/>
        <c:majorTickMark val="out"/>
        <c:minorTickMark val="none"/>
        <c:tickLblPos val="nextTo"/>
        <c:crossAx val="108447616"/>
        <c:crosses val="autoZero"/>
        <c:auto val="1"/>
        <c:lblAlgn val="ctr"/>
        <c:lblOffset val="100"/>
        <c:noMultiLvlLbl val="0"/>
      </c:catAx>
      <c:valAx>
        <c:axId val="1084476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446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'Figure 1 &amp; 2'!$A$3:$A$14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'Figure 1 &amp; 2'!$B$3:$B$14</c:f>
              <c:numCache>
                <c:formatCode>General</c:formatCode>
                <c:ptCount val="12"/>
                <c:pt idx="0">
                  <c:v>763</c:v>
                </c:pt>
                <c:pt idx="1">
                  <c:v>781</c:v>
                </c:pt>
                <c:pt idx="2">
                  <c:v>833</c:v>
                </c:pt>
                <c:pt idx="3">
                  <c:v>823</c:v>
                </c:pt>
                <c:pt idx="4">
                  <c:v>810</c:v>
                </c:pt>
                <c:pt idx="5">
                  <c:v>837</c:v>
                </c:pt>
                <c:pt idx="6">
                  <c:v>801</c:v>
                </c:pt>
                <c:pt idx="7">
                  <c:v>778</c:v>
                </c:pt>
                <c:pt idx="8">
                  <c:v>805</c:v>
                </c:pt>
                <c:pt idx="9">
                  <c:v>852</c:v>
                </c:pt>
                <c:pt idx="10">
                  <c:v>856</c:v>
                </c:pt>
                <c:pt idx="11">
                  <c:v>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38752"/>
        <c:axId val="106940288"/>
      </c:lineChart>
      <c:catAx>
        <c:axId val="10693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940288"/>
        <c:crosses val="autoZero"/>
        <c:auto val="1"/>
        <c:lblAlgn val="ctr"/>
        <c:lblOffset val="100"/>
        <c:noMultiLvlLbl val="0"/>
      </c:catAx>
      <c:valAx>
        <c:axId val="106940288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deaths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938752"/>
        <c:crosses val="autoZero"/>
        <c:crossBetween val="between"/>
        <c:majorUnit val="200"/>
        <c:min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Persons</c:v>
                </c:pt>
              </c:strCache>
            </c:strRef>
          </c:tx>
          <c:marker>
            <c:symbol val="none"/>
          </c:marker>
          <c:cat>
            <c:strRef>
              <c:f>'Figure 3'!$A$4:$A$22</c:f>
              <c:strCache>
                <c:ptCount val="19"/>
                <c:pt idx="0">
                  <c:v>5-9</c:v>
                </c:pt>
                <c:pt idx="1">
                  <c:v>10-14'</c:v>
                </c:pt>
                <c:pt idx="2">
                  <c:v>15-19'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95+</c:v>
                </c:pt>
              </c:strCache>
            </c:strRef>
          </c:cat>
          <c:val>
            <c:numRef>
              <c:f>'Figure 3'!$B$4:$B$22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19</c:v>
                </c:pt>
                <c:pt idx="10">
                  <c:v>30</c:v>
                </c:pt>
                <c:pt idx="11">
                  <c:v>36</c:v>
                </c:pt>
                <c:pt idx="12">
                  <c:v>59</c:v>
                </c:pt>
                <c:pt idx="13">
                  <c:v>85</c:v>
                </c:pt>
                <c:pt idx="14">
                  <c:v>98</c:v>
                </c:pt>
                <c:pt idx="15">
                  <c:v>142</c:v>
                </c:pt>
                <c:pt idx="16">
                  <c:v>134</c:v>
                </c:pt>
                <c:pt idx="17">
                  <c:v>122</c:v>
                </c:pt>
                <c:pt idx="18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marker>
            <c:symbol val="none"/>
          </c:marker>
          <c:cat>
            <c:strRef>
              <c:f>'Figure 3'!$A$4:$A$22</c:f>
              <c:strCache>
                <c:ptCount val="19"/>
                <c:pt idx="0">
                  <c:v>5-9</c:v>
                </c:pt>
                <c:pt idx="1">
                  <c:v>10-14'</c:v>
                </c:pt>
                <c:pt idx="2">
                  <c:v>15-19'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95+</c:v>
                </c:pt>
              </c:strCache>
            </c:strRef>
          </c:cat>
          <c:val>
            <c:numRef>
              <c:f>'Figure 3'!$C$4:$C$22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23</c:v>
                </c:pt>
                <c:pt idx="13">
                  <c:v>35</c:v>
                </c:pt>
                <c:pt idx="14">
                  <c:v>45</c:v>
                </c:pt>
                <c:pt idx="15">
                  <c:v>75</c:v>
                </c:pt>
                <c:pt idx="16">
                  <c:v>80</c:v>
                </c:pt>
                <c:pt idx="17">
                  <c:v>77</c:v>
                </c:pt>
                <c:pt idx="18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Male</c:v>
                </c:pt>
              </c:strCache>
            </c:strRef>
          </c:tx>
          <c:marker>
            <c:symbol val="none"/>
          </c:marker>
          <c:cat>
            <c:strRef>
              <c:f>'Figure 3'!$A$4:$A$22</c:f>
              <c:strCache>
                <c:ptCount val="19"/>
                <c:pt idx="0">
                  <c:v>5-9</c:v>
                </c:pt>
                <c:pt idx="1">
                  <c:v>10-14'</c:v>
                </c:pt>
                <c:pt idx="2">
                  <c:v>15-19'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95+</c:v>
                </c:pt>
              </c:strCache>
            </c:strRef>
          </c:cat>
          <c:val>
            <c:numRef>
              <c:f>'Figure 3'!$D$4:$D$22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12</c:v>
                </c:pt>
                <c:pt idx="10">
                  <c:v>20</c:v>
                </c:pt>
                <c:pt idx="11">
                  <c:v>26</c:v>
                </c:pt>
                <c:pt idx="12">
                  <c:v>36</c:v>
                </c:pt>
                <c:pt idx="13">
                  <c:v>50</c:v>
                </c:pt>
                <c:pt idx="14">
                  <c:v>53</c:v>
                </c:pt>
                <c:pt idx="15">
                  <c:v>67</c:v>
                </c:pt>
                <c:pt idx="16">
                  <c:v>54</c:v>
                </c:pt>
                <c:pt idx="17">
                  <c:v>45</c:v>
                </c:pt>
                <c:pt idx="18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55008"/>
        <c:axId val="107756928"/>
      </c:lineChart>
      <c:catAx>
        <c:axId val="10775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overlay val="0"/>
        </c:title>
        <c:majorTickMark val="out"/>
        <c:minorTickMark val="none"/>
        <c:tickLblPos val="nextTo"/>
        <c:crossAx val="107756928"/>
        <c:crosses val="autoZero"/>
        <c:auto val="1"/>
        <c:lblAlgn val="ctr"/>
        <c:lblOffset val="100"/>
        <c:noMultiLvlLbl val="0"/>
      </c:catAx>
      <c:valAx>
        <c:axId val="107756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deaths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755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4'!$I$12</c:f>
              <c:strCache>
                <c:ptCount val="1"/>
                <c:pt idx="0">
                  <c:v>0-49</c:v>
                </c:pt>
              </c:strCache>
            </c:strRef>
          </c:tx>
          <c:invertIfNegative val="0"/>
          <c:cat>
            <c:numRef>
              <c:f>'Figure 4'!$J$11:$K$11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4'!$J$12:$K$12</c:f>
              <c:numCache>
                <c:formatCode>General</c:formatCode>
                <c:ptCount val="2"/>
                <c:pt idx="0">
                  <c:v>16</c:v>
                </c:pt>
                <c:pt idx="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'Figure 4'!$I$13</c:f>
              <c:strCache>
                <c:ptCount val="1"/>
                <c:pt idx="0">
                  <c:v>50-69</c:v>
                </c:pt>
              </c:strCache>
            </c:strRef>
          </c:tx>
          <c:invertIfNegative val="0"/>
          <c:cat>
            <c:numRef>
              <c:f>'Figure 4'!$J$11:$K$11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4'!$J$13:$K$13</c:f>
              <c:numCache>
                <c:formatCode>General</c:formatCode>
                <c:ptCount val="2"/>
                <c:pt idx="0">
                  <c:v>50</c:v>
                </c:pt>
                <c:pt idx="1">
                  <c:v>63</c:v>
                </c:pt>
              </c:numCache>
            </c:numRef>
          </c:val>
        </c:ser>
        <c:ser>
          <c:idx val="2"/>
          <c:order val="2"/>
          <c:tx>
            <c:strRef>
              <c:f>'Figure 4'!$I$14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numRef>
              <c:f>'Figure 4'!$J$11:$K$11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4'!$J$14:$K$14</c:f>
              <c:numCache>
                <c:formatCode>General</c:formatCode>
                <c:ptCount val="2"/>
                <c:pt idx="0">
                  <c:v>80</c:v>
                </c:pt>
                <c:pt idx="1">
                  <c:v>66</c:v>
                </c:pt>
              </c:numCache>
            </c:numRef>
          </c:val>
        </c:ser>
        <c:ser>
          <c:idx val="3"/>
          <c:order val="3"/>
          <c:tx>
            <c:strRef>
              <c:f>'Figure 4'!$I$15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numRef>
              <c:f>'Figure 4'!$J$11:$K$11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4'!$J$15:$K$15</c:f>
              <c:numCache>
                <c:formatCode>General</c:formatCode>
                <c:ptCount val="2"/>
                <c:pt idx="0">
                  <c:v>155</c:v>
                </c:pt>
                <c:pt idx="1">
                  <c:v>132</c:v>
                </c:pt>
              </c:numCache>
            </c:numRef>
          </c:val>
        </c:ser>
        <c:ser>
          <c:idx val="4"/>
          <c:order val="4"/>
          <c:tx>
            <c:strRef>
              <c:f>'Figure 4'!$I$16</c:f>
              <c:strCache>
                <c:ptCount val="1"/>
                <c:pt idx="0">
                  <c:v>90+</c:v>
                </c:pt>
              </c:strCache>
            </c:strRef>
          </c:tx>
          <c:invertIfNegative val="0"/>
          <c:cat>
            <c:numRef>
              <c:f>'Figure 4'!$J$11:$K$11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4'!$J$16:$K$16</c:f>
              <c:numCache>
                <c:formatCode>General</c:formatCode>
                <c:ptCount val="2"/>
                <c:pt idx="0">
                  <c:v>126</c:v>
                </c:pt>
                <c:pt idx="1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9"/>
        <c:overlap val="100"/>
        <c:axId val="107785216"/>
        <c:axId val="107795584"/>
      </c:barChart>
      <c:catAx>
        <c:axId val="107785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Females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795584"/>
        <c:crosses val="autoZero"/>
        <c:auto val="1"/>
        <c:lblAlgn val="ctr"/>
        <c:lblOffset val="100"/>
        <c:noMultiLvlLbl val="0"/>
      </c:catAx>
      <c:valAx>
        <c:axId val="107795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deaths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07785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2071222578659"/>
          <c:y val="7.2787408664046246E-2"/>
          <c:w val="0.84682949353553028"/>
          <c:h val="0.51470910045808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4'!$I$4</c:f>
              <c:strCache>
                <c:ptCount val="1"/>
                <c:pt idx="0">
                  <c:v>0-49</c:v>
                </c:pt>
              </c:strCache>
            </c:strRef>
          </c:tx>
          <c:invertIfNegative val="0"/>
          <c:cat>
            <c:numRef>
              <c:f>'Figure 4'!$J$3:$K$3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4'!$J$4:$K$4</c:f>
              <c:numCache>
                <c:formatCode>General</c:formatCode>
                <c:ptCount val="2"/>
                <c:pt idx="0">
                  <c:v>21</c:v>
                </c:pt>
                <c:pt idx="1">
                  <c:v>33</c:v>
                </c:pt>
              </c:numCache>
            </c:numRef>
          </c:val>
        </c:ser>
        <c:ser>
          <c:idx val="1"/>
          <c:order val="1"/>
          <c:tx>
            <c:strRef>
              <c:f>'Figure 4'!$I$5</c:f>
              <c:strCache>
                <c:ptCount val="1"/>
                <c:pt idx="0">
                  <c:v>50-69</c:v>
                </c:pt>
              </c:strCache>
            </c:strRef>
          </c:tx>
          <c:invertIfNegative val="0"/>
          <c:cat>
            <c:numRef>
              <c:f>'Figure 4'!$J$3:$K$3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4'!$J$5:$K$5</c:f>
              <c:numCache>
                <c:formatCode>General</c:formatCode>
                <c:ptCount val="2"/>
                <c:pt idx="0">
                  <c:v>94</c:v>
                </c:pt>
                <c:pt idx="1">
                  <c:v>86</c:v>
                </c:pt>
              </c:numCache>
            </c:numRef>
          </c:val>
        </c:ser>
        <c:ser>
          <c:idx val="2"/>
          <c:order val="2"/>
          <c:tx>
            <c:strRef>
              <c:f>'Figure 4'!$I$6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numRef>
              <c:f>'Figure 4'!$J$3:$K$3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4'!$J$6:$K$6</c:f>
              <c:numCache>
                <c:formatCode>General</c:formatCode>
                <c:ptCount val="2"/>
                <c:pt idx="0">
                  <c:v>103</c:v>
                </c:pt>
                <c:pt idx="1">
                  <c:v>115</c:v>
                </c:pt>
              </c:numCache>
            </c:numRef>
          </c:val>
        </c:ser>
        <c:ser>
          <c:idx val="3"/>
          <c:order val="3"/>
          <c:tx>
            <c:strRef>
              <c:f>'Figure 4'!$I$7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numRef>
              <c:f>'Figure 4'!$J$3:$K$3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4'!$J$7:$K$7</c:f>
              <c:numCache>
                <c:formatCode>General</c:formatCode>
                <c:ptCount val="2"/>
                <c:pt idx="0">
                  <c:v>121</c:v>
                </c:pt>
                <c:pt idx="1">
                  <c:v>120</c:v>
                </c:pt>
              </c:numCache>
            </c:numRef>
          </c:val>
        </c:ser>
        <c:ser>
          <c:idx val="4"/>
          <c:order val="4"/>
          <c:tx>
            <c:strRef>
              <c:f>'Figure 4'!$I$8</c:f>
              <c:strCache>
                <c:ptCount val="1"/>
                <c:pt idx="0">
                  <c:v>90+</c:v>
                </c:pt>
              </c:strCache>
            </c:strRef>
          </c:tx>
          <c:invertIfNegative val="0"/>
          <c:cat>
            <c:numRef>
              <c:f>'Figure 4'!$J$3:$K$3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4'!$J$8:$K$8</c:f>
              <c:numCache>
                <c:formatCode>General</c:formatCode>
                <c:ptCount val="2"/>
                <c:pt idx="0">
                  <c:v>70</c:v>
                </c:pt>
                <c:pt idx="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19392"/>
        <c:axId val="107821312"/>
      </c:barChart>
      <c:catAx>
        <c:axId val="107819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821312"/>
        <c:crosses val="autoZero"/>
        <c:auto val="1"/>
        <c:lblAlgn val="ctr"/>
        <c:lblOffset val="100"/>
        <c:noMultiLvlLbl val="0"/>
      </c:catAx>
      <c:valAx>
        <c:axId val="107821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deaths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7819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'Figure 5 &amp; 6'!$B$3</c:f>
              <c:strCache>
                <c:ptCount val="1"/>
                <c:pt idx="0">
                  <c:v>Upper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5 &amp; 6'!$A$4:$A$6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6'!$B$4:$B$6</c:f>
              <c:numCache>
                <c:formatCode>General</c:formatCode>
                <c:ptCount val="3"/>
                <c:pt idx="0">
                  <c:v>1282.0999999999999</c:v>
                </c:pt>
                <c:pt idx="1">
                  <c:v>1388.7</c:v>
                </c:pt>
                <c:pt idx="2">
                  <c:v>1211.5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 &amp; 6'!$C$3</c:f>
              <c:strCache>
                <c:ptCount val="1"/>
                <c:pt idx="0">
                  <c:v>Lower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5 &amp; 6'!$A$4:$A$6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6'!$C$4:$C$6</c:f>
              <c:numCache>
                <c:formatCode>General</c:formatCode>
                <c:ptCount val="3"/>
                <c:pt idx="0">
                  <c:v>1038.3</c:v>
                </c:pt>
                <c:pt idx="1">
                  <c:v>1143.9000000000001</c:v>
                </c:pt>
                <c:pt idx="2">
                  <c:v>997.4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5 &amp; 6'!$D$3</c:f>
              <c:strCache>
                <c:ptCount val="1"/>
                <c:pt idx="0">
                  <c:v>Rate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accent1"/>
              </a:solidFill>
            </c:spPr>
          </c:marker>
          <c:cat>
            <c:numRef>
              <c:f>'Figure 5 &amp; 6'!$A$4:$A$6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6'!$D$4:$D$6</c:f>
              <c:numCache>
                <c:formatCode>General</c:formatCode>
                <c:ptCount val="3"/>
                <c:pt idx="0">
                  <c:v>1160.2</c:v>
                </c:pt>
                <c:pt idx="1">
                  <c:v>1266.3</c:v>
                </c:pt>
                <c:pt idx="2">
                  <c:v>1104.4000000000001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07930368"/>
        <c:axId val="107932288"/>
      </c:stockChart>
      <c:catAx>
        <c:axId val="10793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of death registration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932288"/>
        <c:crosses val="autoZero"/>
        <c:auto val="1"/>
        <c:lblAlgn val="ctr"/>
        <c:lblOffset val="100"/>
        <c:noMultiLvlLbl val="0"/>
      </c:catAx>
      <c:valAx>
        <c:axId val="107932288"/>
        <c:scaling>
          <c:orientation val="minMax"/>
          <c:min val="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per 100,000 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930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'Figure 5 &amp; 6'!$B$19</c:f>
              <c:strCache>
                <c:ptCount val="1"/>
                <c:pt idx="0">
                  <c:v>Upper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5 &amp; 6'!$A$20:$A$22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6'!$B$20:$B$22</c:f>
              <c:numCache>
                <c:formatCode>General</c:formatCode>
                <c:ptCount val="3"/>
                <c:pt idx="0">
                  <c:v>1025.8</c:v>
                </c:pt>
                <c:pt idx="1">
                  <c:v>862.2</c:v>
                </c:pt>
                <c:pt idx="2">
                  <c:v>913.7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 &amp; 6'!$C$19</c:f>
              <c:strCache>
                <c:ptCount val="1"/>
                <c:pt idx="0">
                  <c:v>Lower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5 &amp; 6'!$A$20:$A$22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6'!$C$20:$C$22</c:f>
              <c:numCache>
                <c:formatCode>General</c:formatCode>
                <c:ptCount val="3"/>
                <c:pt idx="0">
                  <c:v>849.2</c:v>
                </c:pt>
                <c:pt idx="1">
                  <c:v>702.2</c:v>
                </c:pt>
                <c:pt idx="2">
                  <c:v>755.4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5 &amp; 6'!$D$19</c:f>
              <c:strCache>
                <c:ptCount val="1"/>
                <c:pt idx="0">
                  <c:v>Rate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accent1"/>
              </a:solidFill>
            </c:spPr>
          </c:marker>
          <c:cat>
            <c:numRef>
              <c:f>'Figure 5 &amp; 6'!$A$20:$A$22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6'!$D$20:$D$22</c:f>
              <c:numCache>
                <c:formatCode>General</c:formatCode>
                <c:ptCount val="3"/>
                <c:pt idx="0">
                  <c:v>937.5</c:v>
                </c:pt>
                <c:pt idx="1">
                  <c:v>782.2</c:v>
                </c:pt>
                <c:pt idx="2">
                  <c:v>834.5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08077440"/>
        <c:axId val="108079360"/>
      </c:stockChart>
      <c:catAx>
        <c:axId val="10807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of death registration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079360"/>
        <c:crosses val="autoZero"/>
        <c:auto val="1"/>
        <c:lblAlgn val="ctr"/>
        <c:lblOffset val="100"/>
        <c:noMultiLvlLbl val="0"/>
      </c:catAx>
      <c:valAx>
        <c:axId val="108079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per 100,000 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077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 &amp; Table 5'!$B$11:$C$11</c:f>
              <c:strCache>
                <c:ptCount val="1"/>
                <c:pt idx="0">
                  <c:v>C00-D48 Cancer</c:v>
                </c:pt>
              </c:strCache>
            </c:strRef>
          </c:tx>
          <c:marker>
            <c:symbol val="none"/>
          </c:marker>
          <c:cat>
            <c:strRef>
              <c:f>'Figure 7 &amp; Table 5'!$D$10:$M$10</c:f>
              <c:strCache>
                <c:ptCount val="10"/>
                <c:pt idx="0">
                  <c:v>2006-2008</c:v>
                </c:pt>
                <c:pt idx="1">
                  <c:v>2007-2009</c:v>
                </c:pt>
                <c:pt idx="2">
                  <c:v>2008-2010</c:v>
                </c:pt>
                <c:pt idx="3">
                  <c:v>2009-2011</c:v>
                </c:pt>
                <c:pt idx="4">
                  <c:v>2010-2012</c:v>
                </c:pt>
                <c:pt idx="5">
                  <c:v>2011-2013</c:v>
                </c:pt>
                <c:pt idx="6">
                  <c:v>2012-2014</c:v>
                </c:pt>
                <c:pt idx="7">
                  <c:v>2013-2015</c:v>
                </c:pt>
                <c:pt idx="8">
                  <c:v>2014-2016</c:v>
                </c:pt>
                <c:pt idx="9">
                  <c:v>2015-2017</c:v>
                </c:pt>
              </c:strCache>
            </c:strRef>
          </c:cat>
          <c:val>
            <c:numRef>
              <c:f>'Figure 7 &amp; Table 5'!$D$11:$M$11</c:f>
              <c:numCache>
                <c:formatCode>0.0</c:formatCode>
                <c:ptCount val="10"/>
                <c:pt idx="0">
                  <c:v>214</c:v>
                </c:pt>
                <c:pt idx="1">
                  <c:v>224</c:v>
                </c:pt>
                <c:pt idx="2">
                  <c:v>229.66666666666666</c:v>
                </c:pt>
                <c:pt idx="3">
                  <c:v>240.33333333333334</c:v>
                </c:pt>
                <c:pt idx="4">
                  <c:v>237.33333333333334</c:v>
                </c:pt>
                <c:pt idx="5">
                  <c:v>248.33333333333334</c:v>
                </c:pt>
                <c:pt idx="6">
                  <c:v>250.33333333333334</c:v>
                </c:pt>
                <c:pt idx="7">
                  <c:v>251.33333333333334</c:v>
                </c:pt>
                <c:pt idx="8">
                  <c:v>241.33333333333334</c:v>
                </c:pt>
                <c:pt idx="9">
                  <c:v>233.66666666666666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 &amp; Table 5'!$B$12:$C$12</c:f>
              <c:strCache>
                <c:ptCount val="1"/>
                <c:pt idx="0">
                  <c:v>F00-F99 Mental and behavioural disorders</c:v>
                </c:pt>
              </c:strCache>
            </c:strRef>
          </c:tx>
          <c:marker>
            <c:symbol val="none"/>
          </c:marker>
          <c:cat>
            <c:strRef>
              <c:f>'Figure 7 &amp; Table 5'!$D$10:$M$10</c:f>
              <c:strCache>
                <c:ptCount val="10"/>
                <c:pt idx="0">
                  <c:v>2006-2008</c:v>
                </c:pt>
                <c:pt idx="1">
                  <c:v>2007-2009</c:v>
                </c:pt>
                <c:pt idx="2">
                  <c:v>2008-2010</c:v>
                </c:pt>
                <c:pt idx="3">
                  <c:v>2009-2011</c:v>
                </c:pt>
                <c:pt idx="4">
                  <c:v>2010-2012</c:v>
                </c:pt>
                <c:pt idx="5">
                  <c:v>2011-2013</c:v>
                </c:pt>
                <c:pt idx="6">
                  <c:v>2012-2014</c:v>
                </c:pt>
                <c:pt idx="7">
                  <c:v>2013-2015</c:v>
                </c:pt>
                <c:pt idx="8">
                  <c:v>2014-2016</c:v>
                </c:pt>
                <c:pt idx="9">
                  <c:v>2015-2017</c:v>
                </c:pt>
              </c:strCache>
            </c:strRef>
          </c:cat>
          <c:val>
            <c:numRef>
              <c:f>'Figure 7 &amp; Table 5'!$D$12:$M$12</c:f>
              <c:numCache>
                <c:formatCode>0.0</c:formatCode>
                <c:ptCount val="10"/>
                <c:pt idx="0">
                  <c:v>18</c:v>
                </c:pt>
                <c:pt idx="1">
                  <c:v>20.666666666666668</c:v>
                </c:pt>
                <c:pt idx="2">
                  <c:v>25.333333333333332</c:v>
                </c:pt>
                <c:pt idx="3">
                  <c:v>28</c:v>
                </c:pt>
                <c:pt idx="4">
                  <c:v>30.666666666666668</c:v>
                </c:pt>
                <c:pt idx="5">
                  <c:v>31.333333333333332</c:v>
                </c:pt>
                <c:pt idx="6">
                  <c:v>40.333333333333336</c:v>
                </c:pt>
                <c:pt idx="7">
                  <c:v>42.666666666666664</c:v>
                </c:pt>
                <c:pt idx="8">
                  <c:v>52.666666666666664</c:v>
                </c:pt>
                <c:pt idx="9">
                  <c:v>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7 &amp; Table 5'!$B$13:$C$13</c:f>
              <c:strCache>
                <c:ptCount val="1"/>
                <c:pt idx="0">
                  <c:v>G00-G99 Diseases of the nervous system</c:v>
                </c:pt>
              </c:strCache>
            </c:strRef>
          </c:tx>
          <c:marker>
            <c:symbol val="none"/>
          </c:marker>
          <c:cat>
            <c:strRef>
              <c:f>'Figure 7 &amp; Table 5'!$D$10:$M$10</c:f>
              <c:strCache>
                <c:ptCount val="10"/>
                <c:pt idx="0">
                  <c:v>2006-2008</c:v>
                </c:pt>
                <c:pt idx="1">
                  <c:v>2007-2009</c:v>
                </c:pt>
                <c:pt idx="2">
                  <c:v>2008-2010</c:v>
                </c:pt>
                <c:pt idx="3">
                  <c:v>2009-2011</c:v>
                </c:pt>
                <c:pt idx="4">
                  <c:v>2010-2012</c:v>
                </c:pt>
                <c:pt idx="5">
                  <c:v>2011-2013</c:v>
                </c:pt>
                <c:pt idx="6">
                  <c:v>2012-2014</c:v>
                </c:pt>
                <c:pt idx="7">
                  <c:v>2013-2015</c:v>
                </c:pt>
                <c:pt idx="8">
                  <c:v>2014-2016</c:v>
                </c:pt>
                <c:pt idx="9">
                  <c:v>2015-2017</c:v>
                </c:pt>
              </c:strCache>
            </c:strRef>
          </c:cat>
          <c:val>
            <c:numRef>
              <c:f>'Figure 7 &amp; Table 5'!$D$13:$M$13</c:f>
              <c:numCache>
                <c:formatCode>0.0</c:formatCode>
                <c:ptCount val="10"/>
                <c:pt idx="0">
                  <c:v>27</c:v>
                </c:pt>
                <c:pt idx="1">
                  <c:v>29</c:v>
                </c:pt>
                <c:pt idx="2">
                  <c:v>27.666666666666668</c:v>
                </c:pt>
                <c:pt idx="3">
                  <c:v>25.666666666666668</c:v>
                </c:pt>
                <c:pt idx="4">
                  <c:v>26</c:v>
                </c:pt>
                <c:pt idx="5">
                  <c:v>26.333333333333332</c:v>
                </c:pt>
                <c:pt idx="6">
                  <c:v>29.666666666666668</c:v>
                </c:pt>
                <c:pt idx="7">
                  <c:v>31.333333333333332</c:v>
                </c:pt>
                <c:pt idx="8">
                  <c:v>39</c:v>
                </c:pt>
                <c:pt idx="9">
                  <c:v>41.666666666666664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7 &amp; Table 5'!$B$14:$C$14</c:f>
              <c:strCache>
                <c:ptCount val="1"/>
                <c:pt idx="0">
                  <c:v>I00-I99 Diseases of the circulatory system</c:v>
                </c:pt>
              </c:strCache>
            </c:strRef>
          </c:tx>
          <c:marker>
            <c:symbol val="none"/>
          </c:marker>
          <c:cat>
            <c:strRef>
              <c:f>'Figure 7 &amp; Table 5'!$D$10:$M$10</c:f>
              <c:strCache>
                <c:ptCount val="10"/>
                <c:pt idx="0">
                  <c:v>2006-2008</c:v>
                </c:pt>
                <c:pt idx="1">
                  <c:v>2007-2009</c:v>
                </c:pt>
                <c:pt idx="2">
                  <c:v>2008-2010</c:v>
                </c:pt>
                <c:pt idx="3">
                  <c:v>2009-2011</c:v>
                </c:pt>
                <c:pt idx="4">
                  <c:v>2010-2012</c:v>
                </c:pt>
                <c:pt idx="5">
                  <c:v>2011-2013</c:v>
                </c:pt>
                <c:pt idx="6">
                  <c:v>2012-2014</c:v>
                </c:pt>
                <c:pt idx="7">
                  <c:v>2013-2015</c:v>
                </c:pt>
                <c:pt idx="8">
                  <c:v>2014-2016</c:v>
                </c:pt>
                <c:pt idx="9">
                  <c:v>2015-2017</c:v>
                </c:pt>
              </c:strCache>
            </c:strRef>
          </c:cat>
          <c:val>
            <c:numRef>
              <c:f>'Figure 7 &amp; Table 5'!$D$14:$M$14</c:f>
              <c:numCache>
                <c:formatCode>0.0</c:formatCode>
                <c:ptCount val="10"/>
                <c:pt idx="0">
                  <c:v>317.66666666666669</c:v>
                </c:pt>
                <c:pt idx="1">
                  <c:v>317</c:v>
                </c:pt>
                <c:pt idx="2">
                  <c:v>314.33333333333331</c:v>
                </c:pt>
                <c:pt idx="3">
                  <c:v>304</c:v>
                </c:pt>
                <c:pt idx="4">
                  <c:v>291.33333333333331</c:v>
                </c:pt>
                <c:pt idx="5">
                  <c:v>268</c:v>
                </c:pt>
                <c:pt idx="6">
                  <c:v>245.33333333333334</c:v>
                </c:pt>
                <c:pt idx="7">
                  <c:v>247</c:v>
                </c:pt>
                <c:pt idx="8">
                  <c:v>250</c:v>
                </c:pt>
                <c:pt idx="9">
                  <c:v>253.33333333333334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7 &amp; Table 5'!$B$15:$C$15</c:f>
              <c:strCache>
                <c:ptCount val="1"/>
                <c:pt idx="0">
                  <c:v>J00-J99 Diseases of the respiratory system</c:v>
                </c:pt>
              </c:strCache>
            </c:strRef>
          </c:tx>
          <c:marker>
            <c:symbol val="none"/>
          </c:marker>
          <c:cat>
            <c:strRef>
              <c:f>'Figure 7 &amp; Table 5'!$D$10:$M$10</c:f>
              <c:strCache>
                <c:ptCount val="10"/>
                <c:pt idx="0">
                  <c:v>2006-2008</c:v>
                </c:pt>
                <c:pt idx="1">
                  <c:v>2007-2009</c:v>
                </c:pt>
                <c:pt idx="2">
                  <c:v>2008-2010</c:v>
                </c:pt>
                <c:pt idx="3">
                  <c:v>2009-2011</c:v>
                </c:pt>
                <c:pt idx="4">
                  <c:v>2010-2012</c:v>
                </c:pt>
                <c:pt idx="5">
                  <c:v>2011-2013</c:v>
                </c:pt>
                <c:pt idx="6">
                  <c:v>2012-2014</c:v>
                </c:pt>
                <c:pt idx="7">
                  <c:v>2013-2015</c:v>
                </c:pt>
                <c:pt idx="8">
                  <c:v>2014-2016</c:v>
                </c:pt>
                <c:pt idx="9">
                  <c:v>2015-2017</c:v>
                </c:pt>
              </c:strCache>
            </c:strRef>
          </c:cat>
          <c:val>
            <c:numRef>
              <c:f>'Figure 7 &amp; Table 5'!$D$15:$M$15</c:f>
              <c:numCache>
                <c:formatCode>0.0</c:formatCode>
                <c:ptCount val="10"/>
                <c:pt idx="0">
                  <c:v>91</c:v>
                </c:pt>
                <c:pt idx="1">
                  <c:v>94.333333333333329</c:v>
                </c:pt>
                <c:pt idx="2">
                  <c:v>96</c:v>
                </c:pt>
                <c:pt idx="3">
                  <c:v>104</c:v>
                </c:pt>
                <c:pt idx="4">
                  <c:v>109.66666666666667</c:v>
                </c:pt>
                <c:pt idx="5">
                  <c:v>109.66666666666667</c:v>
                </c:pt>
                <c:pt idx="6">
                  <c:v>109.66666666666667</c:v>
                </c:pt>
                <c:pt idx="7">
                  <c:v>108.66666666666667</c:v>
                </c:pt>
                <c:pt idx="8">
                  <c:v>111.66666666666667</c:v>
                </c:pt>
                <c:pt idx="9">
                  <c:v>108.33333333333333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06720"/>
        <c:axId val="108212608"/>
      </c:lineChart>
      <c:catAx>
        <c:axId val="10820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212608"/>
        <c:crosses val="autoZero"/>
        <c:auto val="1"/>
        <c:lblAlgn val="ctr"/>
        <c:lblOffset val="100"/>
        <c:noMultiLvlLbl val="0"/>
      </c:catAx>
      <c:valAx>
        <c:axId val="10821260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820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40930028077911E-2"/>
          <c:y val="0.12312525485736603"/>
          <c:w val="0.39293715454734685"/>
          <c:h val="0.74288346341827627"/>
        </c:manualLayout>
      </c:layout>
      <c:pieChart>
        <c:varyColors val="1"/>
        <c:ser>
          <c:idx val="0"/>
          <c:order val="0"/>
          <c:tx>
            <c:v>% of Deaths - Persons</c:v>
          </c:tx>
          <c:dLbls>
            <c:dLbl>
              <c:idx val="7"/>
              <c:layout>
                <c:manualLayout>
                  <c:x val="1.1680153144727187E-2"/>
                  <c:y val="-1.6533939822073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Lit>
              <c:ptCount val="10"/>
              <c:pt idx="0">
                <c:v>C00-D48 Neoplasms</c:v>
              </c:pt>
              <c:pt idx="1">
                <c:v>I00-I99 Diseases of the circulatory system</c:v>
              </c:pt>
              <c:pt idx="2">
                <c:v>J00-J99 Diseases of the respiratory system</c:v>
              </c:pt>
              <c:pt idx="3">
                <c:v>F00-F99 Mental and behavioural disorders</c:v>
              </c:pt>
              <c:pt idx="4">
                <c:v>G00-G99 Diseases of the nervous system</c:v>
              </c:pt>
              <c:pt idx="5">
                <c:v>V01-Y98 External causes of morbidity and mortality</c:v>
              </c:pt>
              <c:pt idx="6">
                <c:v>K00-K93 Diseases of the digestive system</c:v>
              </c:pt>
              <c:pt idx="7">
                <c:v>N00-N99 Diseases of the genitourinary system</c:v>
              </c:pt>
              <c:pt idx="8">
                <c:v>A00-B99 Certain infectious and parasitic diseases</c:v>
              </c:pt>
              <c:pt idx="9">
                <c:v>Other Causes of Death</c:v>
              </c:pt>
            </c:strLit>
          </c:cat>
          <c:val>
            <c:numLit>
              <c:formatCode>0.0%</c:formatCode>
              <c:ptCount val="10"/>
              <c:pt idx="0">
                <c:v>0.29066985645933013</c:v>
              </c:pt>
              <c:pt idx="1">
                <c:v>0.27870813397129185</c:v>
              </c:pt>
              <c:pt idx="2">
                <c:v>0.12679425837320574</c:v>
              </c:pt>
              <c:pt idx="3">
                <c:v>9.9282296650717708E-2</c:v>
              </c:pt>
              <c:pt idx="4">
                <c:v>5.2631578947368418E-2</c:v>
              </c:pt>
              <c:pt idx="5">
                <c:v>4.6650717703349283E-2</c:v>
              </c:pt>
              <c:pt idx="6">
                <c:v>4.1866028708133975E-2</c:v>
              </c:pt>
              <c:pt idx="7">
                <c:v>2.2727272727272728E-2</c:v>
              </c:pt>
              <c:pt idx="8">
                <c:v>1.3157894736842105E-2</c:v>
              </c:pt>
              <c:pt idx="9">
                <c:v>2.7511961722488036E-2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6361193573275955"/>
          <c:y val="0.15142394157252081"/>
          <c:w val="0.52560639463372816"/>
          <c:h val="0.7115722925938605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16</xdr:row>
      <xdr:rowOff>4762</xdr:rowOff>
    </xdr:from>
    <xdr:to>
      <xdr:col>5</xdr:col>
      <xdr:colOff>828675</xdr:colOff>
      <xdr:row>31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476249</xdr:colOff>
      <xdr:row>32</xdr:row>
      <xdr:rowOff>100012</xdr:rowOff>
    </xdr:from>
    <xdr:to>
      <xdr:col>5</xdr:col>
      <xdr:colOff>800100</xdr:colOff>
      <xdr:row>47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0.12454</cdr:x>
      <cdr:y>0.08935</cdr:y>
    </cdr:from>
    <cdr:to>
      <cdr:x>0.20557</cdr:x>
      <cdr:y>0.18495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808990" y="245110"/>
          <a:ext cx="526415" cy="262255"/>
        </a:xfrm>
        <a:prstGeom xmlns:a="http://schemas.openxmlformats.org/drawingml/2006/main" prst="wedgeRectCallout">
          <a:avLst>
            <a:gd name="adj1" fmla="val -19889"/>
            <a:gd name="adj2" fmla="val 100885"/>
          </a:avLst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500" kern="1400">
              <a:solidFill>
                <a:srgbClr val="000000"/>
              </a:solidFill>
              <a:effectLst/>
              <a:latin typeface="Tahoma"/>
              <a:ea typeface="Times New Roman"/>
              <a:cs typeface="Times New Roman"/>
            </a:rPr>
            <a:t>Lowest 2006: 763</a:t>
          </a:r>
          <a:endParaRPr lang="en-GB" sz="1100" kern="1400">
            <a:solidFill>
              <a:srgbClr val="000000"/>
            </a:solidFill>
            <a:effectLst/>
            <a:latin typeface="Tahoma"/>
            <a:ea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0.8521</cdr:x>
      <cdr:y>0.0169</cdr:y>
    </cdr:from>
    <cdr:to>
      <cdr:x>0.93011</cdr:x>
      <cdr:y>0.11435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5535295" y="46355"/>
          <a:ext cx="506730" cy="267335"/>
        </a:xfrm>
        <a:prstGeom xmlns:a="http://schemas.openxmlformats.org/drawingml/2006/main" prst="wedgeRectCallout">
          <a:avLst>
            <a:gd name="adj1" fmla="val -20833"/>
            <a:gd name="adj2" fmla="val 98752"/>
          </a:avLst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500" kern="1400">
              <a:solidFill>
                <a:srgbClr val="000000"/>
              </a:solidFill>
              <a:effectLst/>
              <a:latin typeface="Tahoma"/>
              <a:ea typeface="Times New Roman"/>
              <a:cs typeface="Times New Roman"/>
            </a:rPr>
            <a:t>Highest 2016: 856</a:t>
          </a:r>
          <a:endParaRPr lang="en-GB" sz="1100" kern="1400">
            <a:solidFill>
              <a:srgbClr val="000000"/>
            </a:solidFill>
            <a:effectLst/>
            <a:latin typeface="Tahoma"/>
            <a:ea typeface="Times New Roman"/>
            <a:cs typeface="Times New Roman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27</xdr:row>
      <xdr:rowOff>14287</xdr:rowOff>
    </xdr:from>
    <xdr:to>
      <xdr:col>10</xdr:col>
      <xdr:colOff>352424</xdr:colOff>
      <xdr:row>42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18</xdr:row>
      <xdr:rowOff>147637</xdr:rowOff>
    </xdr:from>
    <xdr:to>
      <xdr:col>15</xdr:col>
      <xdr:colOff>571500</xdr:colOff>
      <xdr:row>29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30</xdr:row>
      <xdr:rowOff>147637</xdr:rowOff>
    </xdr:from>
    <xdr:to>
      <xdr:col>15</xdr:col>
      <xdr:colOff>581025</xdr:colOff>
      <xdr:row>40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</xdr:row>
      <xdr:rowOff>0</xdr:rowOff>
    </xdr:from>
    <xdr:to>
      <xdr:col>11</xdr:col>
      <xdr:colOff>133350</xdr:colOff>
      <xdr:row>15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15</xdr:row>
      <xdr:rowOff>161925</xdr:rowOff>
    </xdr:from>
    <xdr:to>
      <xdr:col>11</xdr:col>
      <xdr:colOff>200025</xdr:colOff>
      <xdr:row>31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2019299</xdr:colOff>
      <xdr:row>16</xdr:row>
      <xdr:rowOff>28575</xdr:rowOff>
    </xdr:from>
    <xdr:to>
      <xdr:col>9</xdr:col>
      <xdr:colOff>581024</xdr:colOff>
      <xdr:row>30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667800</xdr:colOff>
      <xdr:row>23</xdr:row>
      <xdr:rowOff>159525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667800</xdr:colOff>
      <xdr:row>47</xdr:row>
      <xdr:rowOff>159525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667800</xdr:colOff>
      <xdr:row>71</xdr:row>
      <xdr:rowOff>159525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26</xdr:row>
      <xdr:rowOff>28575</xdr:rowOff>
    </xdr:from>
    <xdr:to>
      <xdr:col>13</xdr:col>
      <xdr:colOff>319913</xdr:colOff>
      <xdr:row>48</xdr:row>
      <xdr:rowOff>7125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</xdr:row>
      <xdr:rowOff>66675</xdr:rowOff>
    </xdr:from>
    <xdr:to>
      <xdr:col>13</xdr:col>
      <xdr:colOff>358013</xdr:colOff>
      <xdr:row>23</xdr:row>
      <xdr:rowOff>45225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5" displayName="Table15" ref="A2:B14" totalsRowShown="0" headerRowDxfId="28" dataDxfId="27">
  <tableColumns count="2">
    <tableColumn id="1" name="Year" dataDxfId="26"/>
    <tableColumn id="3" name="Number of deaths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3" displayName="Table13" ref="A3:E29" totalsRowShown="0" headerRowDxfId="24" headerRowBorderDxfId="23" tableBorderDxfId="22">
  <autoFilter ref="A3:E29"/>
  <tableColumns count="5">
    <tableColumn id="1" name="Area"/>
    <tableColumn id="2" name="Area Description"/>
    <tableColumn id="3" name="Persons"/>
    <tableColumn id="4" name="Males"/>
    <tableColumn id="5" name="Femal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B10:M15" totalsRowShown="0" headerRowDxfId="21" dataDxfId="20" headerRowCellStyle="Normal 3" dataCellStyle="Normal 3">
  <autoFilter ref="B10:M15"/>
  <tableColumns count="12">
    <tableColumn id="1" name="Code" dataDxfId="19" dataCellStyle="Normal 3"/>
    <tableColumn id="2" name="Description (All Deaths)" dataDxfId="18" dataCellStyle="Normal 3"/>
    <tableColumn id="3" name="2006-2008" dataDxfId="17" dataCellStyle="Normal 3">
      <calculatedColumnFormula>AVERAGE(D4:F4)</calculatedColumnFormula>
    </tableColumn>
    <tableColumn id="4" name="2007-2009" dataDxfId="16" dataCellStyle="Normal 3">
      <calculatedColumnFormula>AVERAGE(E4:G4)</calculatedColumnFormula>
    </tableColumn>
    <tableColumn id="5" name="2008-2010" dataDxfId="15" dataCellStyle="Normal 3">
      <calculatedColumnFormula>AVERAGE(F4:H4)</calculatedColumnFormula>
    </tableColumn>
    <tableColumn id="6" name="2009-2011" dataDxfId="14" dataCellStyle="Normal 3">
      <calculatedColumnFormula>AVERAGE(G4:I4)</calculatedColumnFormula>
    </tableColumn>
    <tableColumn id="7" name="2010-2012" dataDxfId="13" dataCellStyle="Normal 3">
      <calculatedColumnFormula>AVERAGE(H4:J4)</calculatedColumnFormula>
    </tableColumn>
    <tableColumn id="8" name="2011-2013" dataDxfId="12" dataCellStyle="Normal 3">
      <calculatedColumnFormula>AVERAGE(I4:K4)</calculatedColumnFormula>
    </tableColumn>
    <tableColumn id="9" name="2012-2014" dataDxfId="11" dataCellStyle="Normal 3">
      <calculatedColumnFormula>AVERAGE(J4:L4)</calculatedColumnFormula>
    </tableColumn>
    <tableColumn id="10" name="2013-2015" dataDxfId="10" dataCellStyle="Normal 3">
      <calculatedColumnFormula>AVERAGE(K4:M4)</calculatedColumnFormula>
    </tableColumn>
    <tableColumn id="11" name="2014-2016" dataDxfId="9" dataCellStyle="Normal 3">
      <calculatedColumnFormula>AVERAGE(L4:N4)</calculatedColumnFormula>
    </tableColumn>
    <tableColumn id="12" name="2015-2017" dataDxfId="8" dataCellStyle="Normal 3">
      <calculatedColumnFormula>AVERAGE(M4:O4)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C33:H43" totalsRowShown="0">
  <tableColumns count="6">
    <tableColumn id="1" name="3-year period"/>
    <tableColumn id="2" name="Cancer" dataDxfId="7"/>
    <tableColumn id="3" name="Mental and behavioural disorders" dataDxfId="6"/>
    <tableColumn id="4" name="Diseases of the nervous system" dataDxfId="5"/>
    <tableColumn id="5" name="Diseases of the circulatory system" dataDxfId="4"/>
    <tableColumn id="6" name="Diseases of the respiratory system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1" displayName="Table1" ref="B3:E25" totalsRowCount="1">
  <tableColumns count="4">
    <tableColumn id="1" name="Age Bracket" totalsRowLabel="Total"/>
    <tableColumn id="2" name="Persons" totalsRowFunction="sum" dataDxfId="2"/>
    <tableColumn id="3" name="Males" totalsRowFunction="sum"/>
    <tableColumn id="4" name="Females" totalsRowFunction="sum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le16" displayName="Table16" ref="B29:E51" totalsRowCount="1">
  <tableColumns count="4">
    <tableColumn id="1" name="Age Bracket" totalsRowLabel="Total"/>
    <tableColumn id="2" name="Persons" totalsRowFunction="sum" dataDxfId="1">
      <calculatedColumnFormula>SUM(Table16[[#This Row],[Males]:[Females]])</calculatedColumnFormula>
    </tableColumn>
    <tableColumn id="3" name="Males" totalsRowFunction="sum"/>
    <tableColumn id="4" name="Females" totalsRowFunction="sum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167" displayName="Table167" ref="B55:E75" totalsRowCount="1">
  <tableColumns count="4">
    <tableColumn id="1" name="Age Bracket" totalsRowLabel="Total"/>
    <tableColumn id="2" name="Persons" totalsRowFunction="sum" dataDxfId="0">
      <calculatedColumnFormula>SUM(Table167[[#This Row],[Males]:[Females]])</calculatedColumnFormula>
    </tableColumn>
    <tableColumn id="3" name="Males" totalsRowFunction="sum"/>
    <tableColumn id="4" name="Females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6" sqref="A6"/>
    </sheetView>
  </sheetViews>
  <sheetFormatPr defaultRowHeight="14.25" x14ac:dyDescent="0.2"/>
  <cols>
    <col min="1" max="1" width="15.875" customWidth="1"/>
    <col min="2" max="2" width="19.375" customWidth="1"/>
    <col min="3" max="3" width="15.875" customWidth="1"/>
    <col min="4" max="4" width="14" customWidth="1"/>
    <col min="5" max="8" width="15.875" customWidth="1"/>
  </cols>
  <sheetData>
    <row r="1" spans="1:8" x14ac:dyDescent="0.2">
      <c r="A1" t="s">
        <v>0</v>
      </c>
      <c r="D1" t="s">
        <v>1</v>
      </c>
      <c r="G1" t="s">
        <v>2</v>
      </c>
    </row>
    <row r="2" spans="1:8" ht="15" x14ac:dyDescent="0.25">
      <c r="A2" s="1" t="s">
        <v>3</v>
      </c>
      <c r="B2" s="1" t="s">
        <v>5</v>
      </c>
      <c r="D2" s="2" t="s">
        <v>3</v>
      </c>
      <c r="E2" s="3" t="s">
        <v>4</v>
      </c>
      <c r="G2" s="2" t="s">
        <v>3</v>
      </c>
      <c r="H2" s="3" t="s">
        <v>4</v>
      </c>
    </row>
    <row r="3" spans="1:8" x14ac:dyDescent="0.2">
      <c r="A3" s="1">
        <v>2006</v>
      </c>
      <c r="B3" s="1">
        <v>763</v>
      </c>
      <c r="D3" s="4">
        <v>2006</v>
      </c>
      <c r="E3" s="5">
        <v>353</v>
      </c>
      <c r="G3" s="4">
        <v>2006</v>
      </c>
      <c r="H3" s="5">
        <v>410</v>
      </c>
    </row>
    <row r="4" spans="1:8" x14ac:dyDescent="0.2">
      <c r="A4" s="1">
        <v>2007</v>
      </c>
      <c r="B4" s="1">
        <v>781</v>
      </c>
      <c r="D4" s="6">
        <v>2007</v>
      </c>
      <c r="E4" s="7">
        <v>348</v>
      </c>
      <c r="G4" s="6">
        <v>2007</v>
      </c>
      <c r="H4" s="7">
        <v>433</v>
      </c>
    </row>
    <row r="5" spans="1:8" x14ac:dyDescent="0.2">
      <c r="A5" s="1">
        <v>2008</v>
      </c>
      <c r="B5" s="1">
        <v>833</v>
      </c>
      <c r="D5" s="4">
        <v>2008</v>
      </c>
      <c r="E5" s="5">
        <v>406</v>
      </c>
      <c r="G5" s="4">
        <v>2008</v>
      </c>
      <c r="H5" s="5">
        <v>427</v>
      </c>
    </row>
    <row r="6" spans="1:8" x14ac:dyDescent="0.2">
      <c r="A6" s="1">
        <v>2009</v>
      </c>
      <c r="B6" s="1">
        <v>823</v>
      </c>
      <c r="D6" s="6">
        <v>2009</v>
      </c>
      <c r="E6" s="7">
        <v>423</v>
      </c>
      <c r="G6" s="6">
        <v>2009</v>
      </c>
      <c r="H6" s="7">
        <v>400</v>
      </c>
    </row>
    <row r="7" spans="1:8" x14ac:dyDescent="0.2">
      <c r="A7" s="1">
        <v>2010</v>
      </c>
      <c r="B7" s="1">
        <v>810</v>
      </c>
      <c r="D7" s="4">
        <v>2010</v>
      </c>
      <c r="E7" s="5">
        <v>388</v>
      </c>
      <c r="G7" s="4">
        <v>2010</v>
      </c>
      <c r="H7" s="5">
        <v>422</v>
      </c>
    </row>
    <row r="8" spans="1:8" x14ac:dyDescent="0.2">
      <c r="A8" s="1">
        <v>2011</v>
      </c>
      <c r="B8" s="1">
        <v>837</v>
      </c>
      <c r="D8" s="6">
        <v>2011</v>
      </c>
      <c r="E8" s="7">
        <v>449</v>
      </c>
      <c r="G8" s="6">
        <v>2011</v>
      </c>
      <c r="H8" s="7">
        <v>388</v>
      </c>
    </row>
    <row r="9" spans="1:8" x14ac:dyDescent="0.2">
      <c r="A9" s="1">
        <v>2012</v>
      </c>
      <c r="B9" s="1">
        <v>801</v>
      </c>
      <c r="D9" s="4">
        <v>2012</v>
      </c>
      <c r="E9" s="5">
        <v>378</v>
      </c>
      <c r="G9" s="4">
        <v>2012</v>
      </c>
      <c r="H9" s="5">
        <v>423</v>
      </c>
    </row>
    <row r="10" spans="1:8" x14ac:dyDescent="0.2">
      <c r="A10" s="1">
        <v>2013</v>
      </c>
      <c r="B10" s="1">
        <v>778</v>
      </c>
      <c r="D10" s="6">
        <v>2013</v>
      </c>
      <c r="E10" s="7">
        <v>411</v>
      </c>
      <c r="G10" s="6">
        <v>2013</v>
      </c>
      <c r="H10" s="7">
        <v>367</v>
      </c>
    </row>
    <row r="11" spans="1:8" x14ac:dyDescent="0.2">
      <c r="A11" s="1">
        <v>2014</v>
      </c>
      <c r="B11" s="1">
        <v>805</v>
      </c>
      <c r="D11" s="4">
        <v>2014</v>
      </c>
      <c r="E11" s="5">
        <v>378</v>
      </c>
      <c r="G11" s="4">
        <v>2014</v>
      </c>
      <c r="H11" s="5">
        <v>427</v>
      </c>
    </row>
    <row r="12" spans="1:8" x14ac:dyDescent="0.2">
      <c r="A12" s="1">
        <v>2015</v>
      </c>
      <c r="B12" s="1">
        <v>852</v>
      </c>
      <c r="D12" s="6">
        <v>2015</v>
      </c>
      <c r="E12" s="7">
        <v>418</v>
      </c>
      <c r="G12" s="6">
        <v>2015</v>
      </c>
      <c r="H12" s="7">
        <v>434</v>
      </c>
    </row>
    <row r="13" spans="1:8" x14ac:dyDescent="0.2">
      <c r="A13" s="1">
        <v>2016</v>
      </c>
      <c r="B13" s="8">
        <v>856</v>
      </c>
      <c r="D13" s="4">
        <v>2016</v>
      </c>
      <c r="E13" s="9">
        <v>428</v>
      </c>
      <c r="G13" s="4">
        <v>2016</v>
      </c>
      <c r="H13" s="9">
        <v>428</v>
      </c>
    </row>
    <row r="14" spans="1:8" x14ac:dyDescent="0.2">
      <c r="A14" s="1">
        <v>2017</v>
      </c>
      <c r="B14" s="1">
        <v>836</v>
      </c>
      <c r="D14" s="6">
        <v>2017</v>
      </c>
      <c r="E14" s="10">
        <v>409</v>
      </c>
      <c r="G14" s="6">
        <v>2017</v>
      </c>
      <c r="H14" s="10">
        <v>427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topLeftCell="A4" workbookViewId="0">
      <selection activeCell="O26" sqref="O26"/>
    </sheetView>
  </sheetViews>
  <sheetFormatPr defaultRowHeight="14.25" x14ac:dyDescent="0.2"/>
  <sheetData>
    <row r="2" spans="1:1" x14ac:dyDescent="0.2">
      <c r="A2" t="s">
        <v>29</v>
      </c>
    </row>
    <row r="26" spans="1:1" x14ac:dyDescent="0.2">
      <c r="A26" t="s">
        <v>30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workbookViewId="0"/>
  </sheetViews>
  <sheetFormatPr defaultRowHeight="14.25" x14ac:dyDescent="0.2"/>
  <sheetData>
    <row r="2" spans="1:5" x14ac:dyDescent="0.2">
      <c r="A2">
        <v>2016</v>
      </c>
    </row>
    <row r="3" spans="1:5" x14ac:dyDescent="0.2">
      <c r="B3" t="s">
        <v>47</v>
      </c>
      <c r="C3" t="s">
        <v>48</v>
      </c>
      <c r="D3" t="s">
        <v>29</v>
      </c>
      <c r="E3" t="s">
        <v>30</v>
      </c>
    </row>
    <row r="4" spans="1:5" x14ac:dyDescent="0.2">
      <c r="B4" t="s">
        <v>37</v>
      </c>
      <c r="C4">
        <v>789</v>
      </c>
      <c r="D4" s="23">
        <v>415</v>
      </c>
      <c r="E4" s="23">
        <v>374</v>
      </c>
    </row>
    <row r="5" spans="1:5" x14ac:dyDescent="0.2">
      <c r="B5" t="s">
        <v>38</v>
      </c>
      <c r="C5">
        <v>3355</v>
      </c>
      <c r="D5">
        <v>1771</v>
      </c>
      <c r="E5">
        <v>1584</v>
      </c>
    </row>
    <row r="6" spans="1:5" x14ac:dyDescent="0.2">
      <c r="B6" t="s">
        <v>7</v>
      </c>
      <c r="C6">
        <v>4733</v>
      </c>
      <c r="D6">
        <v>2436</v>
      </c>
      <c r="E6">
        <v>2297</v>
      </c>
    </row>
    <row r="7" spans="1:5" x14ac:dyDescent="0.2">
      <c r="B7" t="s">
        <v>39</v>
      </c>
      <c r="C7">
        <v>4469</v>
      </c>
      <c r="D7">
        <v>2346</v>
      </c>
      <c r="E7">
        <v>2123</v>
      </c>
    </row>
    <row r="8" spans="1:5" x14ac:dyDescent="0.2">
      <c r="B8" t="s">
        <v>9</v>
      </c>
      <c r="C8">
        <v>4789</v>
      </c>
      <c r="D8">
        <v>2506</v>
      </c>
      <c r="E8">
        <v>2283</v>
      </c>
    </row>
    <row r="9" spans="1:5" x14ac:dyDescent="0.2">
      <c r="B9" t="s">
        <v>10</v>
      </c>
      <c r="C9">
        <v>4422</v>
      </c>
      <c r="D9">
        <v>2252</v>
      </c>
      <c r="E9">
        <v>2170</v>
      </c>
    </row>
    <row r="10" spans="1:5" x14ac:dyDescent="0.2">
      <c r="B10" t="s">
        <v>11</v>
      </c>
      <c r="C10">
        <v>4326</v>
      </c>
      <c r="D10">
        <v>2131</v>
      </c>
      <c r="E10">
        <v>2195</v>
      </c>
    </row>
    <row r="11" spans="1:5" x14ac:dyDescent="0.2">
      <c r="B11" t="s">
        <v>12</v>
      </c>
      <c r="C11">
        <v>4506</v>
      </c>
      <c r="D11">
        <v>2148</v>
      </c>
      <c r="E11">
        <v>2358</v>
      </c>
    </row>
    <row r="12" spans="1:5" x14ac:dyDescent="0.2">
      <c r="B12" t="s">
        <v>13</v>
      </c>
      <c r="C12">
        <v>4873</v>
      </c>
      <c r="D12">
        <v>2371</v>
      </c>
      <c r="E12">
        <v>2502</v>
      </c>
    </row>
    <row r="13" spans="1:5" x14ac:dyDescent="0.2">
      <c r="B13" t="s">
        <v>14</v>
      </c>
      <c r="C13">
        <v>5612</v>
      </c>
      <c r="D13">
        <v>2715</v>
      </c>
      <c r="E13">
        <v>2897</v>
      </c>
    </row>
    <row r="14" spans="1:5" x14ac:dyDescent="0.2">
      <c r="B14" t="s">
        <v>15</v>
      </c>
      <c r="C14">
        <v>6497</v>
      </c>
      <c r="D14">
        <v>3255</v>
      </c>
      <c r="E14">
        <v>3242</v>
      </c>
    </row>
    <row r="15" spans="1:5" x14ac:dyDescent="0.2">
      <c r="B15" t="s">
        <v>16</v>
      </c>
      <c r="C15">
        <v>6681</v>
      </c>
      <c r="D15">
        <v>3359</v>
      </c>
      <c r="E15">
        <v>3322</v>
      </c>
    </row>
    <row r="16" spans="1:5" x14ac:dyDescent="0.2">
      <c r="B16" t="s">
        <v>17</v>
      </c>
      <c r="C16">
        <v>5887</v>
      </c>
      <c r="D16">
        <v>2889</v>
      </c>
      <c r="E16">
        <v>2998</v>
      </c>
    </row>
    <row r="17" spans="1:5" x14ac:dyDescent="0.2">
      <c r="B17" t="s">
        <v>18</v>
      </c>
      <c r="C17">
        <v>5170</v>
      </c>
      <c r="D17">
        <v>2612</v>
      </c>
      <c r="E17">
        <v>2558</v>
      </c>
    </row>
    <row r="18" spans="1:5" x14ac:dyDescent="0.2">
      <c r="B18" t="s">
        <v>19</v>
      </c>
      <c r="C18">
        <v>5441</v>
      </c>
      <c r="D18">
        <v>2715</v>
      </c>
      <c r="E18">
        <v>2726</v>
      </c>
    </row>
    <row r="19" spans="1:5" x14ac:dyDescent="0.2">
      <c r="B19" t="s">
        <v>20</v>
      </c>
      <c r="C19">
        <v>4212</v>
      </c>
      <c r="D19">
        <v>2074</v>
      </c>
      <c r="E19">
        <v>2138</v>
      </c>
    </row>
    <row r="20" spans="1:5" x14ac:dyDescent="0.2">
      <c r="B20" t="s">
        <v>21</v>
      </c>
      <c r="C20">
        <v>3155</v>
      </c>
      <c r="D20">
        <v>1529</v>
      </c>
      <c r="E20">
        <v>1626</v>
      </c>
    </row>
    <row r="21" spans="1:5" x14ac:dyDescent="0.2">
      <c r="B21" t="s">
        <v>22</v>
      </c>
      <c r="C21">
        <v>2129</v>
      </c>
      <c r="D21">
        <v>958</v>
      </c>
      <c r="E21">
        <v>1171</v>
      </c>
    </row>
    <row r="22" spans="1:5" x14ac:dyDescent="0.2">
      <c r="B22" t="s">
        <v>23</v>
      </c>
      <c r="C22">
        <v>1380</v>
      </c>
      <c r="D22">
        <v>522</v>
      </c>
      <c r="E22">
        <v>858</v>
      </c>
    </row>
    <row r="23" spans="1:5" x14ac:dyDescent="0.2">
      <c r="B23" t="s">
        <v>24</v>
      </c>
      <c r="C23">
        <v>675</v>
      </c>
      <c r="D23">
        <v>202</v>
      </c>
      <c r="E23">
        <v>473</v>
      </c>
    </row>
    <row r="24" spans="1:5" x14ac:dyDescent="0.2">
      <c r="B24" t="s">
        <v>40</v>
      </c>
      <c r="C24">
        <v>213</v>
      </c>
      <c r="D24">
        <v>63</v>
      </c>
      <c r="E24">
        <v>150</v>
      </c>
    </row>
    <row r="25" spans="1:5" x14ac:dyDescent="0.2">
      <c r="B25" t="s">
        <v>41</v>
      </c>
      <c r="C25">
        <f>SUBTOTAL(109,Table1[Persons])</f>
        <v>83314</v>
      </c>
      <c r="D25">
        <f>SUBTOTAL(109,Table1[Males])</f>
        <v>41269</v>
      </c>
      <c r="E25">
        <f>SUBTOTAL(109,Table1[Females])</f>
        <v>42045</v>
      </c>
    </row>
    <row r="28" spans="1:5" x14ac:dyDescent="0.2">
      <c r="A28">
        <v>2011</v>
      </c>
    </row>
    <row r="29" spans="1:5" x14ac:dyDescent="0.2">
      <c r="B29" t="s">
        <v>47</v>
      </c>
      <c r="C29" t="s">
        <v>48</v>
      </c>
      <c r="D29" t="s">
        <v>29</v>
      </c>
      <c r="E29" t="s">
        <v>30</v>
      </c>
    </row>
    <row r="30" spans="1:5" x14ac:dyDescent="0.2">
      <c r="B30" t="s">
        <v>37</v>
      </c>
      <c r="C30">
        <f>SUM(Table16[[#This Row],[Males]:[Females]])</f>
        <v>942</v>
      </c>
      <c r="D30" s="23">
        <v>470</v>
      </c>
      <c r="E30" s="23">
        <v>472</v>
      </c>
    </row>
    <row r="31" spans="1:5" x14ac:dyDescent="0.2">
      <c r="B31" t="s">
        <v>38</v>
      </c>
      <c r="C31">
        <f>SUM(Table16[[#This Row],[Males]:[Females]])</f>
        <v>3692</v>
      </c>
      <c r="D31">
        <v>1916</v>
      </c>
      <c r="E31">
        <v>1776</v>
      </c>
    </row>
    <row r="32" spans="1:5" x14ac:dyDescent="0.2">
      <c r="B32" t="s">
        <v>7</v>
      </c>
      <c r="C32">
        <f>SUM(Table16[[#This Row],[Males]:[Females]])</f>
        <v>4517</v>
      </c>
      <c r="D32">
        <v>2373</v>
      </c>
      <c r="E32">
        <v>2144</v>
      </c>
    </row>
    <row r="33" spans="2:5" x14ac:dyDescent="0.2">
      <c r="B33" t="s">
        <v>39</v>
      </c>
      <c r="C33">
        <f>SUM(Table16[[#This Row],[Males]:[Females]])</f>
        <v>4885</v>
      </c>
      <c r="D33">
        <v>2543</v>
      </c>
      <c r="E33">
        <v>2342</v>
      </c>
    </row>
    <row r="34" spans="2:5" x14ac:dyDescent="0.2">
      <c r="B34" t="s">
        <v>9</v>
      </c>
      <c r="C34">
        <f>SUM(Table16[[#This Row],[Males]:[Females]])</f>
        <v>5108</v>
      </c>
      <c r="D34">
        <v>2627</v>
      </c>
      <c r="E34">
        <v>2481</v>
      </c>
    </row>
    <row r="35" spans="2:5" x14ac:dyDescent="0.2">
      <c r="B35" t="s">
        <v>10</v>
      </c>
      <c r="C35">
        <f>SUM(Table16[[#This Row],[Males]:[Females]])</f>
        <v>4719</v>
      </c>
      <c r="D35">
        <v>2441</v>
      </c>
      <c r="E35">
        <v>2278</v>
      </c>
    </row>
    <row r="36" spans="2:5" x14ac:dyDescent="0.2">
      <c r="B36" t="s">
        <v>11</v>
      </c>
      <c r="C36">
        <f>SUM(Table16[[#This Row],[Males]:[Females]])</f>
        <v>4569</v>
      </c>
      <c r="D36">
        <v>2228</v>
      </c>
      <c r="E36">
        <v>2341</v>
      </c>
    </row>
    <row r="37" spans="2:5" x14ac:dyDescent="0.2">
      <c r="B37" t="s">
        <v>12</v>
      </c>
      <c r="C37">
        <f>SUM(Table16[[#This Row],[Males]:[Females]])</f>
        <v>4935</v>
      </c>
      <c r="D37">
        <v>2423</v>
      </c>
      <c r="E37">
        <v>2512</v>
      </c>
    </row>
    <row r="38" spans="2:5" x14ac:dyDescent="0.2">
      <c r="B38" t="s">
        <v>13</v>
      </c>
      <c r="C38">
        <f>SUM(Table16[[#This Row],[Males]:[Females]])</f>
        <v>5675</v>
      </c>
      <c r="D38">
        <v>2754</v>
      </c>
      <c r="E38">
        <v>2921</v>
      </c>
    </row>
    <row r="39" spans="2:5" x14ac:dyDescent="0.2">
      <c r="B39" t="s">
        <v>14</v>
      </c>
      <c r="C39">
        <f>SUM(Table16[[#This Row],[Males]:[Females]])</f>
        <v>6517</v>
      </c>
      <c r="D39">
        <v>3297</v>
      </c>
      <c r="E39">
        <v>3220</v>
      </c>
    </row>
    <row r="40" spans="2:5" x14ac:dyDescent="0.2">
      <c r="B40" t="s">
        <v>15</v>
      </c>
      <c r="C40">
        <f>SUM(Table16[[#This Row],[Males]:[Females]])</f>
        <v>6748</v>
      </c>
      <c r="D40">
        <v>3430</v>
      </c>
      <c r="E40">
        <v>3318</v>
      </c>
    </row>
    <row r="41" spans="2:5" x14ac:dyDescent="0.2">
      <c r="B41" t="s">
        <v>16</v>
      </c>
      <c r="C41">
        <f>SUM(Table16[[#This Row],[Males]:[Females]])</f>
        <v>6055</v>
      </c>
      <c r="D41">
        <v>3017</v>
      </c>
      <c r="E41">
        <v>3038</v>
      </c>
    </row>
    <row r="42" spans="2:5" x14ac:dyDescent="0.2">
      <c r="B42" t="s">
        <v>17</v>
      </c>
      <c r="C42">
        <f>SUM(Table16[[#This Row],[Males]:[Females]])</f>
        <v>5335</v>
      </c>
      <c r="D42">
        <v>2707</v>
      </c>
      <c r="E42">
        <v>2628</v>
      </c>
    </row>
    <row r="43" spans="2:5" x14ac:dyDescent="0.2">
      <c r="B43" t="s">
        <v>18</v>
      </c>
      <c r="C43">
        <f>SUM(Table16[[#This Row],[Males]:[Females]])</f>
        <v>5814</v>
      </c>
      <c r="D43">
        <v>2953</v>
      </c>
      <c r="E43">
        <v>2861</v>
      </c>
    </row>
    <row r="44" spans="2:5" x14ac:dyDescent="0.2">
      <c r="B44" t="s">
        <v>19</v>
      </c>
      <c r="C44">
        <f>SUM(Table16[[#This Row],[Males]:[Females]])</f>
        <v>4512</v>
      </c>
      <c r="D44">
        <v>2239</v>
      </c>
      <c r="E44">
        <v>2273</v>
      </c>
    </row>
    <row r="45" spans="2:5" x14ac:dyDescent="0.2">
      <c r="B45" t="s">
        <v>20</v>
      </c>
      <c r="C45">
        <f>SUM(Table16[[#This Row],[Males]:[Females]])</f>
        <v>3581</v>
      </c>
      <c r="D45">
        <v>1748</v>
      </c>
      <c r="E45">
        <v>1833</v>
      </c>
    </row>
    <row r="46" spans="2:5" x14ac:dyDescent="0.2">
      <c r="B46" t="s">
        <v>21</v>
      </c>
      <c r="C46">
        <f>SUM(Table16[[#This Row],[Males]:[Females]])</f>
        <v>2723</v>
      </c>
      <c r="D46">
        <v>1280</v>
      </c>
      <c r="E46">
        <v>1443</v>
      </c>
    </row>
    <row r="47" spans="2:5" x14ac:dyDescent="0.2">
      <c r="B47" t="s">
        <v>22</v>
      </c>
      <c r="C47">
        <f>SUM(Table16[[#This Row],[Males]:[Females]])</f>
        <v>2122</v>
      </c>
      <c r="D47">
        <v>850</v>
      </c>
      <c r="E47">
        <v>1272</v>
      </c>
    </row>
    <row r="48" spans="2:5" x14ac:dyDescent="0.2">
      <c r="B48" t="s">
        <v>23</v>
      </c>
      <c r="C48">
        <f>SUM(Table16[[#This Row],[Males]:[Females]])</f>
        <v>1326</v>
      </c>
      <c r="D48">
        <v>472</v>
      </c>
      <c r="E48">
        <v>854</v>
      </c>
    </row>
    <row r="49" spans="1:5" x14ac:dyDescent="0.2">
      <c r="B49" t="s">
        <v>24</v>
      </c>
      <c r="C49">
        <f>SUM(Table16[[#This Row],[Males]:[Females]])</f>
        <v>578</v>
      </c>
      <c r="D49">
        <v>165</v>
      </c>
      <c r="E49">
        <v>413</v>
      </c>
    </row>
    <row r="50" spans="1:5" x14ac:dyDescent="0.2">
      <c r="B50" t="s">
        <v>40</v>
      </c>
      <c r="C50">
        <f>SUM(Table16[[#This Row],[Males]:[Females]])</f>
        <v>144</v>
      </c>
      <c r="D50">
        <v>38</v>
      </c>
      <c r="E50">
        <v>106</v>
      </c>
    </row>
    <row r="51" spans="1:5" x14ac:dyDescent="0.2">
      <c r="B51" t="s">
        <v>41</v>
      </c>
      <c r="C51">
        <f>SUBTOTAL(109,Table16[Persons])</f>
        <v>84497</v>
      </c>
      <c r="D51">
        <f>SUBTOTAL(109,Table16[Males])</f>
        <v>41971</v>
      </c>
      <c r="E51">
        <f>SUBTOTAL(109,Table16[Females])</f>
        <v>42526</v>
      </c>
    </row>
    <row r="54" spans="1:5" x14ac:dyDescent="0.2">
      <c r="A54">
        <v>2006</v>
      </c>
    </row>
    <row r="55" spans="1:5" x14ac:dyDescent="0.2">
      <c r="B55" t="s">
        <v>47</v>
      </c>
      <c r="C55" t="s">
        <v>48</v>
      </c>
      <c r="D55" t="s">
        <v>29</v>
      </c>
      <c r="E55" t="s">
        <v>30</v>
      </c>
    </row>
    <row r="56" spans="1:5" x14ac:dyDescent="0.2">
      <c r="B56" t="s">
        <v>37</v>
      </c>
      <c r="C56">
        <f>SUM(Table167[[#This Row],[Males]:[Females]])</f>
        <v>2147</v>
      </c>
      <c r="D56" s="23">
        <v>429</v>
      </c>
      <c r="E56" s="23">
        <v>1718</v>
      </c>
    </row>
    <row r="57" spans="1:5" x14ac:dyDescent="0.2">
      <c r="B57" t="s">
        <v>38</v>
      </c>
      <c r="C57">
        <f>SUM(Table167[[#This Row],[Males]:[Females]])</f>
        <v>1963</v>
      </c>
      <c r="D57">
        <v>393</v>
      </c>
      <c r="E57">
        <v>1570</v>
      </c>
    </row>
    <row r="58" spans="1:5" x14ac:dyDescent="0.2">
      <c r="B58" t="s">
        <v>7</v>
      </c>
      <c r="C58">
        <f>SUM(Table167[[#This Row],[Males]:[Females]])</f>
        <v>4509</v>
      </c>
      <c r="D58">
        <v>2391</v>
      </c>
      <c r="E58">
        <v>2118</v>
      </c>
    </row>
    <row r="59" spans="1:5" x14ac:dyDescent="0.2">
      <c r="B59" t="s">
        <v>39</v>
      </c>
      <c r="C59">
        <f>SUM(Table167[[#This Row],[Males]:[Females]])</f>
        <v>4918</v>
      </c>
      <c r="D59">
        <v>2510</v>
      </c>
      <c r="E59">
        <v>2408</v>
      </c>
    </row>
    <row r="60" spans="1:5" x14ac:dyDescent="0.2">
      <c r="B60" t="s">
        <v>9</v>
      </c>
      <c r="C60">
        <f>SUM(Table167[[#This Row],[Males]:[Females]])</f>
        <v>4924</v>
      </c>
      <c r="D60">
        <v>2537</v>
      </c>
      <c r="E60">
        <v>2387</v>
      </c>
    </row>
    <row r="61" spans="1:5" x14ac:dyDescent="0.2">
      <c r="B61" t="s">
        <v>10</v>
      </c>
      <c r="C61">
        <f>SUM(Table167[[#This Row],[Males]:[Females]])</f>
        <v>4384</v>
      </c>
      <c r="D61">
        <v>2223</v>
      </c>
      <c r="E61">
        <v>2161</v>
      </c>
    </row>
    <row r="62" spans="1:5" x14ac:dyDescent="0.2">
      <c r="B62" t="s">
        <v>11</v>
      </c>
      <c r="C62">
        <f>SUM(Table167[[#This Row],[Males]:[Females]])</f>
        <v>4485</v>
      </c>
      <c r="D62">
        <v>2206</v>
      </c>
      <c r="E62">
        <v>2279</v>
      </c>
    </row>
    <row r="63" spans="1:5" x14ac:dyDescent="0.2">
      <c r="B63" t="s">
        <v>12</v>
      </c>
      <c r="C63">
        <f>SUM(Table167[[#This Row],[Males]:[Females]])</f>
        <v>5179</v>
      </c>
      <c r="D63">
        <v>2492</v>
      </c>
      <c r="E63">
        <v>2687</v>
      </c>
    </row>
    <row r="64" spans="1:5" x14ac:dyDescent="0.2">
      <c r="B64" t="s">
        <v>13</v>
      </c>
      <c r="C64">
        <f>SUM(Table167[[#This Row],[Males]:[Females]])</f>
        <v>6031</v>
      </c>
      <c r="D64">
        <v>3019</v>
      </c>
      <c r="E64">
        <v>3012</v>
      </c>
    </row>
    <row r="65" spans="2:5" x14ac:dyDescent="0.2">
      <c r="B65" t="s">
        <v>14</v>
      </c>
      <c r="C65">
        <f>SUM(Table167[[#This Row],[Males]:[Females]])</f>
        <v>6385</v>
      </c>
      <c r="D65">
        <v>3227</v>
      </c>
      <c r="E65">
        <v>3158</v>
      </c>
    </row>
    <row r="66" spans="2:5" x14ac:dyDescent="0.2">
      <c r="B66" t="s">
        <v>15</v>
      </c>
      <c r="C66">
        <f>SUM(Table167[[#This Row],[Males]:[Females]])</f>
        <v>6829</v>
      </c>
      <c r="D66">
        <v>2884</v>
      </c>
      <c r="E66">
        <v>3945</v>
      </c>
    </row>
    <row r="67" spans="2:5" x14ac:dyDescent="0.2">
      <c r="B67" t="s">
        <v>16</v>
      </c>
      <c r="C67">
        <f>SUM(Table167[[#This Row],[Males]:[Females]])</f>
        <v>5243</v>
      </c>
      <c r="D67">
        <v>2695</v>
      </c>
      <c r="E67">
        <v>2548</v>
      </c>
    </row>
    <row r="68" spans="2:5" x14ac:dyDescent="0.2">
      <c r="B68" t="s">
        <v>17</v>
      </c>
      <c r="C68">
        <f>SUM(Table167[[#This Row],[Males]:[Females]])</f>
        <v>5777</v>
      </c>
      <c r="D68">
        <v>2938</v>
      </c>
      <c r="E68">
        <v>2839</v>
      </c>
    </row>
    <row r="69" spans="2:5" x14ac:dyDescent="0.2">
      <c r="B69" t="s">
        <v>18</v>
      </c>
      <c r="C69">
        <f>SUM(Table167[[#This Row],[Males]:[Females]])</f>
        <v>4597</v>
      </c>
      <c r="D69">
        <v>2282</v>
      </c>
      <c r="E69">
        <v>2315</v>
      </c>
    </row>
    <row r="70" spans="2:5" x14ac:dyDescent="0.2">
      <c r="B70" t="s">
        <v>19</v>
      </c>
      <c r="C70">
        <f>SUM(Table167[[#This Row],[Males]:[Females]])</f>
        <v>3833</v>
      </c>
      <c r="D70">
        <v>1909</v>
      </c>
      <c r="E70">
        <v>1924</v>
      </c>
    </row>
    <row r="71" spans="2:5" x14ac:dyDescent="0.2">
      <c r="B71" t="s">
        <v>20</v>
      </c>
      <c r="C71">
        <f>SUM(Table167[[#This Row],[Males]:[Females]])</f>
        <v>3084</v>
      </c>
      <c r="D71">
        <v>1469</v>
      </c>
      <c r="E71">
        <v>1615</v>
      </c>
    </row>
    <row r="72" spans="2:5" x14ac:dyDescent="0.2">
      <c r="B72" t="s">
        <v>21</v>
      </c>
      <c r="C72">
        <f>SUM(Table167[[#This Row],[Males]:[Females]])</f>
        <v>2722</v>
      </c>
      <c r="D72">
        <v>1150</v>
      </c>
      <c r="E72">
        <v>1572</v>
      </c>
    </row>
    <row r="73" spans="2:5" x14ac:dyDescent="0.2">
      <c r="B73" t="s">
        <v>22</v>
      </c>
      <c r="C73">
        <f>SUM(Table167[[#This Row],[Males]:[Females]])</f>
        <v>2099</v>
      </c>
      <c r="D73">
        <v>816</v>
      </c>
      <c r="E73">
        <v>1283</v>
      </c>
    </row>
    <row r="74" spans="2:5" x14ac:dyDescent="0.2">
      <c r="B74" t="s">
        <v>66</v>
      </c>
      <c r="C74">
        <f>SUM(Table167[[#This Row],[Males]:[Females]])</f>
        <v>1949</v>
      </c>
      <c r="D74">
        <v>628</v>
      </c>
      <c r="E74">
        <v>1321</v>
      </c>
    </row>
    <row r="75" spans="2:5" x14ac:dyDescent="0.2">
      <c r="B75" t="s">
        <v>41</v>
      </c>
      <c r="C75">
        <f>SUBTOTAL(109,Table167[Persons])</f>
        <v>81058</v>
      </c>
      <c r="D75">
        <f>SUBTOTAL(109,Table167[Males])</f>
        <v>38198</v>
      </c>
      <c r="E75">
        <f>SUBTOTAL(109,Table167[Females])</f>
        <v>42860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C13" sqref="C13"/>
    </sheetView>
  </sheetViews>
  <sheetFormatPr defaultRowHeight="14.25" x14ac:dyDescent="0.2"/>
  <sheetData>
    <row r="2" spans="1:3" x14ac:dyDescent="0.2">
      <c r="A2" t="s">
        <v>114</v>
      </c>
    </row>
    <row r="4" spans="1:3" x14ac:dyDescent="0.2">
      <c r="A4" t="s">
        <v>115</v>
      </c>
      <c r="B4" t="s">
        <v>116</v>
      </c>
      <c r="C4" t="s">
        <v>121</v>
      </c>
    </row>
    <row r="5" spans="1:3" x14ac:dyDescent="0.2">
      <c r="A5" t="s">
        <v>117</v>
      </c>
      <c r="B5">
        <v>354</v>
      </c>
      <c r="C5" s="45">
        <f t="shared" ref="C5:C10" si="0">B5/B$10</f>
        <v>0.42344497607655501</v>
      </c>
    </row>
    <row r="6" spans="1:3" x14ac:dyDescent="0.2">
      <c r="A6" t="s">
        <v>118</v>
      </c>
      <c r="B6">
        <v>131</v>
      </c>
      <c r="C6" s="45">
        <f t="shared" si="0"/>
        <v>0.15669856459330145</v>
      </c>
    </row>
    <row r="7" spans="1:3" x14ac:dyDescent="0.2">
      <c r="A7" t="s">
        <v>119</v>
      </c>
      <c r="B7">
        <v>164</v>
      </c>
      <c r="C7" s="45">
        <f t="shared" si="0"/>
        <v>0.19617224880382775</v>
      </c>
    </row>
    <row r="8" spans="1:3" x14ac:dyDescent="0.2">
      <c r="A8" t="s">
        <v>120</v>
      </c>
      <c r="B8">
        <v>19</v>
      </c>
      <c r="C8" s="45">
        <f t="shared" si="0"/>
        <v>2.2727272727272728E-2</v>
      </c>
    </row>
    <row r="9" spans="1:3" x14ac:dyDescent="0.2">
      <c r="A9" t="s">
        <v>122</v>
      </c>
      <c r="C9" s="45">
        <f t="shared" si="0"/>
        <v>0</v>
      </c>
    </row>
    <row r="10" spans="1:3" x14ac:dyDescent="0.2">
      <c r="A10" t="s">
        <v>41</v>
      </c>
      <c r="B10">
        <v>836</v>
      </c>
      <c r="C10" s="45">
        <f t="shared" si="0"/>
        <v>1</v>
      </c>
    </row>
    <row r="13" spans="1:3" x14ac:dyDescent="0.2">
      <c r="A13" t="s">
        <v>123</v>
      </c>
      <c r="B13">
        <v>198</v>
      </c>
      <c r="C13">
        <v>0.23684210526315788</v>
      </c>
    </row>
    <row r="14" spans="1:3" x14ac:dyDescent="0.2">
      <c r="A14" t="s">
        <v>117</v>
      </c>
      <c r="B14">
        <v>355</v>
      </c>
      <c r="C14">
        <v>0.42464114832535887</v>
      </c>
    </row>
    <row r="15" spans="1:3" x14ac:dyDescent="0.2">
      <c r="A15" t="s">
        <v>118</v>
      </c>
      <c r="B15">
        <v>132</v>
      </c>
      <c r="C15">
        <v>0.15789473684210525</v>
      </c>
    </row>
    <row r="16" spans="1:3" x14ac:dyDescent="0.2">
      <c r="A16" t="s">
        <v>122</v>
      </c>
      <c r="B16">
        <v>143</v>
      </c>
      <c r="C16">
        <v>0.17105263157894737</v>
      </c>
    </row>
    <row r="17" spans="1:3" x14ac:dyDescent="0.2">
      <c r="A17" t="s">
        <v>124</v>
      </c>
      <c r="B17">
        <v>8</v>
      </c>
      <c r="C17">
        <v>9.5693779904306216E-3</v>
      </c>
    </row>
    <row r="18" spans="1:3" x14ac:dyDescent="0.2">
      <c r="A18" t="s">
        <v>41</v>
      </c>
      <c r="B18">
        <v>836</v>
      </c>
      <c r="C1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F10" sqref="F10"/>
    </sheetView>
  </sheetViews>
  <sheetFormatPr defaultRowHeight="14.25" x14ac:dyDescent="0.2"/>
  <sheetData>
    <row r="2" spans="1:4" x14ac:dyDescent="0.2">
      <c r="B2" s="59" t="s">
        <v>56</v>
      </c>
      <c r="C2" s="59"/>
      <c r="D2" s="59"/>
    </row>
    <row r="3" spans="1:4" x14ac:dyDescent="0.2">
      <c r="A3" t="s">
        <v>57</v>
      </c>
      <c r="B3" s="25" t="s">
        <v>48</v>
      </c>
      <c r="C3" s="25" t="s">
        <v>54</v>
      </c>
      <c r="D3" s="25" t="s">
        <v>53</v>
      </c>
    </row>
    <row r="4" spans="1:4" x14ac:dyDescent="0.2">
      <c r="A4" s="35" t="s">
        <v>7</v>
      </c>
      <c r="B4">
        <v>1</v>
      </c>
      <c r="C4">
        <v>0</v>
      </c>
      <c r="D4">
        <v>1</v>
      </c>
    </row>
    <row r="5" spans="1:4" x14ac:dyDescent="0.2">
      <c r="A5" s="35" t="s">
        <v>8</v>
      </c>
      <c r="B5">
        <v>0</v>
      </c>
      <c r="C5">
        <v>0</v>
      </c>
      <c r="D5">
        <v>0</v>
      </c>
    </row>
    <row r="6" spans="1:4" x14ac:dyDescent="0.2">
      <c r="A6" s="35" t="s">
        <v>28</v>
      </c>
      <c r="B6">
        <v>0</v>
      </c>
      <c r="C6">
        <v>0</v>
      </c>
      <c r="D6">
        <v>0</v>
      </c>
    </row>
    <row r="7" spans="1:4" x14ac:dyDescent="0.2">
      <c r="A7" s="35" t="s">
        <v>10</v>
      </c>
      <c r="B7">
        <v>1</v>
      </c>
      <c r="C7">
        <v>0</v>
      </c>
      <c r="D7">
        <v>1</v>
      </c>
    </row>
    <row r="8" spans="1:4" x14ac:dyDescent="0.2">
      <c r="A8" s="35" t="s">
        <v>11</v>
      </c>
      <c r="B8">
        <v>4</v>
      </c>
      <c r="C8">
        <v>2</v>
      </c>
      <c r="D8">
        <v>2</v>
      </c>
    </row>
    <row r="9" spans="1:4" x14ac:dyDescent="0.2">
      <c r="A9" s="35" t="s">
        <v>12</v>
      </c>
      <c r="B9">
        <v>3</v>
      </c>
      <c r="C9">
        <v>2</v>
      </c>
      <c r="D9">
        <v>1</v>
      </c>
    </row>
    <row r="10" spans="1:4" x14ac:dyDescent="0.2">
      <c r="A10" s="35" t="s">
        <v>13</v>
      </c>
      <c r="B10">
        <v>9</v>
      </c>
      <c r="C10">
        <v>4</v>
      </c>
      <c r="D10">
        <v>5</v>
      </c>
    </row>
    <row r="11" spans="1:4" x14ac:dyDescent="0.2">
      <c r="A11" s="35" t="s">
        <v>14</v>
      </c>
      <c r="B11">
        <v>10</v>
      </c>
      <c r="C11">
        <v>3</v>
      </c>
      <c r="D11">
        <v>7</v>
      </c>
    </row>
    <row r="12" spans="1:4" x14ac:dyDescent="0.2">
      <c r="A12" s="35" t="s">
        <v>15</v>
      </c>
      <c r="B12">
        <v>9</v>
      </c>
      <c r="C12">
        <v>5</v>
      </c>
      <c r="D12">
        <v>4</v>
      </c>
    </row>
    <row r="13" spans="1:4" x14ac:dyDescent="0.2">
      <c r="A13" s="35" t="s">
        <v>16</v>
      </c>
      <c r="B13">
        <v>19</v>
      </c>
      <c r="C13">
        <v>7</v>
      </c>
      <c r="D13">
        <v>12</v>
      </c>
    </row>
    <row r="14" spans="1:4" x14ac:dyDescent="0.2">
      <c r="A14" s="35" t="s">
        <v>17</v>
      </c>
      <c r="B14">
        <v>30</v>
      </c>
      <c r="C14">
        <v>10</v>
      </c>
      <c r="D14">
        <v>20</v>
      </c>
    </row>
    <row r="15" spans="1:4" x14ac:dyDescent="0.2">
      <c r="A15" s="35" t="s">
        <v>18</v>
      </c>
      <c r="B15">
        <v>36</v>
      </c>
      <c r="C15">
        <v>10</v>
      </c>
      <c r="D15">
        <v>26</v>
      </c>
    </row>
    <row r="16" spans="1:4" x14ac:dyDescent="0.2">
      <c r="A16" s="35" t="s">
        <v>19</v>
      </c>
      <c r="B16">
        <v>59</v>
      </c>
      <c r="C16">
        <v>23</v>
      </c>
      <c r="D16">
        <v>36</v>
      </c>
    </row>
    <row r="17" spans="1:4" x14ac:dyDescent="0.2">
      <c r="A17" s="35" t="s">
        <v>20</v>
      </c>
      <c r="B17">
        <v>85</v>
      </c>
      <c r="C17">
        <v>35</v>
      </c>
      <c r="D17">
        <v>50</v>
      </c>
    </row>
    <row r="18" spans="1:4" x14ac:dyDescent="0.2">
      <c r="A18" s="35" t="s">
        <v>21</v>
      </c>
      <c r="B18">
        <v>98</v>
      </c>
      <c r="C18">
        <v>45</v>
      </c>
      <c r="D18">
        <v>53</v>
      </c>
    </row>
    <row r="19" spans="1:4" x14ac:dyDescent="0.2">
      <c r="A19" s="35" t="s">
        <v>22</v>
      </c>
      <c r="B19">
        <v>142</v>
      </c>
      <c r="C19">
        <v>75</v>
      </c>
      <c r="D19">
        <v>67</v>
      </c>
    </row>
    <row r="20" spans="1:4" x14ac:dyDescent="0.2">
      <c r="A20" s="35" t="s">
        <v>23</v>
      </c>
      <c r="B20">
        <v>134</v>
      </c>
      <c r="C20">
        <v>80</v>
      </c>
      <c r="D20">
        <v>54</v>
      </c>
    </row>
    <row r="21" spans="1:4" x14ac:dyDescent="0.2">
      <c r="A21" s="35" t="s">
        <v>24</v>
      </c>
      <c r="B21">
        <v>122</v>
      </c>
      <c r="C21">
        <v>77</v>
      </c>
      <c r="D21">
        <v>45</v>
      </c>
    </row>
    <row r="22" spans="1:4" x14ac:dyDescent="0.2">
      <c r="A22" s="35" t="s">
        <v>40</v>
      </c>
      <c r="B22">
        <f>SUM(B23:B24)</f>
        <v>74</v>
      </c>
      <c r="C22">
        <f>SUM(C23:C24)</f>
        <v>49</v>
      </c>
      <c r="D22">
        <f>SUM(D23:D24)</f>
        <v>25</v>
      </c>
    </row>
    <row r="23" spans="1:4" x14ac:dyDescent="0.2">
      <c r="A23" s="35" t="s">
        <v>25</v>
      </c>
      <c r="B23">
        <v>63</v>
      </c>
      <c r="C23">
        <v>42</v>
      </c>
      <c r="D23">
        <v>21</v>
      </c>
    </row>
    <row r="24" spans="1:4" x14ac:dyDescent="0.2">
      <c r="A24" s="35" t="s">
        <v>26</v>
      </c>
      <c r="B24">
        <v>11</v>
      </c>
      <c r="C24">
        <v>7</v>
      </c>
      <c r="D24">
        <v>4</v>
      </c>
    </row>
    <row r="25" spans="1:4" x14ac:dyDescent="0.2">
      <c r="A25" s="35" t="s">
        <v>41</v>
      </c>
      <c r="B25">
        <v>836</v>
      </c>
      <c r="C25">
        <v>427</v>
      </c>
      <c r="D25">
        <v>409</v>
      </c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60"/>
  <sheetViews>
    <sheetView workbookViewId="0">
      <selection activeCell="E39" sqref="E39"/>
    </sheetView>
  </sheetViews>
  <sheetFormatPr defaultRowHeight="15" x14ac:dyDescent="0.25"/>
  <cols>
    <col min="1" max="1" width="9" style="40"/>
    <col min="2" max="16384" width="9" style="26"/>
  </cols>
  <sheetData>
    <row r="1" spans="1:11" x14ac:dyDescent="0.25">
      <c r="A1" s="36"/>
      <c r="B1" s="60" t="s">
        <v>113</v>
      </c>
      <c r="C1" s="61"/>
      <c r="D1" s="61"/>
    </row>
    <row r="2" spans="1:11" x14ac:dyDescent="0.25">
      <c r="A2" s="36" t="s">
        <v>57</v>
      </c>
      <c r="B2" s="37" t="s">
        <v>48</v>
      </c>
      <c r="C2" s="37" t="s">
        <v>54</v>
      </c>
      <c r="D2" s="37" t="s">
        <v>53</v>
      </c>
    </row>
    <row r="3" spans="1:11" x14ac:dyDescent="0.25">
      <c r="A3" s="39" t="s">
        <v>7</v>
      </c>
      <c r="B3" s="36">
        <v>1</v>
      </c>
      <c r="C3" s="36">
        <v>0</v>
      </c>
      <c r="D3" s="36">
        <v>1</v>
      </c>
      <c r="I3" s="41"/>
      <c r="J3" s="36">
        <v>2017</v>
      </c>
      <c r="K3" s="41">
        <v>2013</v>
      </c>
    </row>
    <row r="4" spans="1:11" x14ac:dyDescent="0.25">
      <c r="A4" s="39" t="s">
        <v>8</v>
      </c>
      <c r="B4" s="36">
        <v>0</v>
      </c>
      <c r="C4" s="36">
        <v>0</v>
      </c>
      <c r="D4" s="36">
        <v>0</v>
      </c>
      <c r="I4" s="42" t="s">
        <v>58</v>
      </c>
      <c r="J4" s="38">
        <v>21</v>
      </c>
      <c r="K4" s="27">
        <v>33</v>
      </c>
    </row>
    <row r="5" spans="1:11" x14ac:dyDescent="0.25">
      <c r="A5" s="39" t="s">
        <v>28</v>
      </c>
      <c r="B5" s="36">
        <v>0</v>
      </c>
      <c r="C5" s="36">
        <v>0</v>
      </c>
      <c r="D5" s="36">
        <v>0</v>
      </c>
      <c r="I5" s="42" t="s">
        <v>59</v>
      </c>
      <c r="J5" s="38">
        <v>94</v>
      </c>
      <c r="K5" s="27">
        <v>86</v>
      </c>
    </row>
    <row r="6" spans="1:11" x14ac:dyDescent="0.25">
      <c r="A6" s="39" t="s">
        <v>10</v>
      </c>
      <c r="B6" s="36">
        <v>1</v>
      </c>
      <c r="C6" s="36">
        <v>0</v>
      </c>
      <c r="D6" s="36">
        <v>1</v>
      </c>
      <c r="I6" s="42" t="s">
        <v>60</v>
      </c>
      <c r="J6" s="38">
        <v>103</v>
      </c>
      <c r="K6" s="27">
        <v>115</v>
      </c>
    </row>
    <row r="7" spans="1:11" x14ac:dyDescent="0.25">
      <c r="A7" s="39" t="s">
        <v>11</v>
      </c>
      <c r="B7" s="36">
        <v>4</v>
      </c>
      <c r="C7" s="36">
        <v>2</v>
      </c>
      <c r="D7" s="36">
        <v>2</v>
      </c>
      <c r="I7" s="42" t="s">
        <v>61</v>
      </c>
      <c r="J7" s="38">
        <v>121</v>
      </c>
      <c r="K7" s="27">
        <v>120</v>
      </c>
    </row>
    <row r="8" spans="1:11" x14ac:dyDescent="0.25">
      <c r="A8" s="39" t="s">
        <v>12</v>
      </c>
      <c r="B8" s="36">
        <v>3</v>
      </c>
      <c r="C8" s="36">
        <v>2</v>
      </c>
      <c r="D8" s="36">
        <v>1</v>
      </c>
      <c r="I8" s="42" t="s">
        <v>62</v>
      </c>
      <c r="J8" s="38">
        <v>70</v>
      </c>
      <c r="K8" s="27">
        <v>57</v>
      </c>
    </row>
    <row r="9" spans="1:11" x14ac:dyDescent="0.25">
      <c r="A9" s="39" t="s">
        <v>13</v>
      </c>
      <c r="B9" s="36">
        <v>9</v>
      </c>
      <c r="C9" s="36">
        <v>4</v>
      </c>
      <c r="D9" s="36">
        <v>5</v>
      </c>
      <c r="I9" s="41"/>
      <c r="J9" s="36">
        <f>SUM(J4:J8)</f>
        <v>409</v>
      </c>
      <c r="K9" s="41">
        <f>SUM(K4:K8)</f>
        <v>411</v>
      </c>
    </row>
    <row r="10" spans="1:11" x14ac:dyDescent="0.25">
      <c r="A10" s="39" t="s">
        <v>14</v>
      </c>
      <c r="B10" s="36">
        <v>10</v>
      </c>
      <c r="C10" s="36">
        <v>3</v>
      </c>
      <c r="D10" s="36">
        <v>7</v>
      </c>
      <c r="I10" s="41"/>
      <c r="J10" s="36"/>
      <c r="K10" s="41"/>
    </row>
    <row r="11" spans="1:11" x14ac:dyDescent="0.25">
      <c r="A11" s="39" t="s">
        <v>15</v>
      </c>
      <c r="B11" s="36">
        <v>9</v>
      </c>
      <c r="C11" s="36">
        <v>5</v>
      </c>
      <c r="D11" s="36">
        <v>4</v>
      </c>
      <c r="I11" s="42" t="s">
        <v>30</v>
      </c>
      <c r="J11" s="36">
        <v>2017</v>
      </c>
      <c r="K11" s="41">
        <v>2013</v>
      </c>
    </row>
    <row r="12" spans="1:11" x14ac:dyDescent="0.25">
      <c r="A12" s="38" t="s">
        <v>58</v>
      </c>
      <c r="B12" s="38">
        <f>SUM(B3:B11)</f>
        <v>37</v>
      </c>
      <c r="C12" s="38">
        <f t="shared" ref="C12:D12" si="0">SUM(C3:C11)</f>
        <v>16</v>
      </c>
      <c r="D12" s="38">
        <f t="shared" si="0"/>
        <v>21</v>
      </c>
      <c r="I12" s="42" t="s">
        <v>58</v>
      </c>
      <c r="J12" s="38">
        <v>16</v>
      </c>
      <c r="K12" s="27">
        <v>11</v>
      </c>
    </row>
    <row r="13" spans="1:11" x14ac:dyDescent="0.25">
      <c r="A13" s="39" t="s">
        <v>16</v>
      </c>
      <c r="B13" s="36">
        <v>19</v>
      </c>
      <c r="C13" s="36">
        <v>7</v>
      </c>
      <c r="D13" s="36">
        <v>12</v>
      </c>
      <c r="I13" s="42" t="s">
        <v>59</v>
      </c>
      <c r="J13" s="38">
        <v>50</v>
      </c>
      <c r="K13" s="27">
        <v>63</v>
      </c>
    </row>
    <row r="14" spans="1:11" x14ac:dyDescent="0.25">
      <c r="A14" s="39" t="s">
        <v>17</v>
      </c>
      <c r="B14" s="36">
        <v>30</v>
      </c>
      <c r="C14" s="36">
        <v>10</v>
      </c>
      <c r="D14" s="36">
        <v>20</v>
      </c>
      <c r="I14" s="42" t="s">
        <v>60</v>
      </c>
      <c r="J14" s="38">
        <v>80</v>
      </c>
      <c r="K14" s="27">
        <v>66</v>
      </c>
    </row>
    <row r="15" spans="1:11" x14ac:dyDescent="0.25">
      <c r="A15" s="39" t="s">
        <v>18</v>
      </c>
      <c r="B15" s="36">
        <v>36</v>
      </c>
      <c r="C15" s="36">
        <v>10</v>
      </c>
      <c r="D15" s="36">
        <v>26</v>
      </c>
      <c r="I15" s="42" t="s">
        <v>61</v>
      </c>
      <c r="J15" s="38">
        <v>155</v>
      </c>
      <c r="K15" s="27">
        <v>132</v>
      </c>
    </row>
    <row r="16" spans="1:11" x14ac:dyDescent="0.25">
      <c r="A16" s="39" t="s">
        <v>19</v>
      </c>
      <c r="B16" s="36">
        <v>59</v>
      </c>
      <c r="C16" s="36">
        <v>23</v>
      </c>
      <c r="D16" s="36">
        <v>36</v>
      </c>
      <c r="I16" s="42" t="s">
        <v>62</v>
      </c>
      <c r="J16" s="38">
        <v>126</v>
      </c>
      <c r="K16" s="27">
        <v>95</v>
      </c>
    </row>
    <row r="17" spans="1:11" x14ac:dyDescent="0.25">
      <c r="A17" s="38" t="s">
        <v>59</v>
      </c>
      <c r="B17" s="38">
        <f>SUM(B13:B16)</f>
        <v>144</v>
      </c>
      <c r="C17" s="38">
        <f t="shared" ref="C17:D17" si="1">SUM(C13:C16)</f>
        <v>50</v>
      </c>
      <c r="D17" s="38">
        <f t="shared" si="1"/>
        <v>94</v>
      </c>
      <c r="I17" s="36"/>
      <c r="J17" s="36">
        <f>SUM(J12:J16)</f>
        <v>427</v>
      </c>
      <c r="K17" s="36">
        <f>SUM(K12:K16)</f>
        <v>367</v>
      </c>
    </row>
    <row r="18" spans="1:11" x14ac:dyDescent="0.25">
      <c r="A18" s="39" t="s">
        <v>20</v>
      </c>
      <c r="B18" s="36">
        <v>85</v>
      </c>
      <c r="C18" s="36">
        <v>35</v>
      </c>
      <c r="D18" s="36">
        <v>50</v>
      </c>
    </row>
    <row r="19" spans="1:11" x14ac:dyDescent="0.25">
      <c r="A19" s="39" t="s">
        <v>21</v>
      </c>
      <c r="B19" s="36">
        <v>98</v>
      </c>
      <c r="C19" s="36">
        <v>45</v>
      </c>
      <c r="D19" s="36">
        <v>53</v>
      </c>
    </row>
    <row r="20" spans="1:11" x14ac:dyDescent="0.25">
      <c r="A20" s="38" t="s">
        <v>60</v>
      </c>
      <c r="B20" s="38">
        <f>SUM(B18:B19)</f>
        <v>183</v>
      </c>
      <c r="C20" s="38">
        <f t="shared" ref="C20:D20" si="2">SUM(C18:C19)</f>
        <v>80</v>
      </c>
      <c r="D20" s="38">
        <f t="shared" si="2"/>
        <v>103</v>
      </c>
    </row>
    <row r="21" spans="1:11" x14ac:dyDescent="0.25">
      <c r="A21" s="39" t="s">
        <v>22</v>
      </c>
      <c r="B21" s="36">
        <v>142</v>
      </c>
      <c r="C21" s="36">
        <v>75</v>
      </c>
      <c r="D21" s="36">
        <v>67</v>
      </c>
    </row>
    <row r="22" spans="1:11" x14ac:dyDescent="0.25">
      <c r="A22" s="39" t="s">
        <v>23</v>
      </c>
      <c r="B22" s="36">
        <v>134</v>
      </c>
      <c r="C22" s="36">
        <v>80</v>
      </c>
      <c r="D22" s="36">
        <v>54</v>
      </c>
    </row>
    <row r="23" spans="1:11" x14ac:dyDescent="0.25">
      <c r="A23" s="38" t="s">
        <v>61</v>
      </c>
      <c r="B23" s="38">
        <f>SUM(B21:B22)</f>
        <v>276</v>
      </c>
      <c r="C23" s="38">
        <f t="shared" ref="C23:D23" si="3">SUM(C21:C22)</f>
        <v>155</v>
      </c>
      <c r="D23" s="38">
        <f t="shared" si="3"/>
        <v>121</v>
      </c>
    </row>
    <row r="24" spans="1:11" x14ac:dyDescent="0.25">
      <c r="A24" s="39" t="s">
        <v>24</v>
      </c>
      <c r="B24" s="36">
        <v>122</v>
      </c>
      <c r="C24" s="36">
        <v>77</v>
      </c>
      <c r="D24" s="36">
        <v>45</v>
      </c>
    </row>
    <row r="25" spans="1:11" x14ac:dyDescent="0.25">
      <c r="A25" s="39" t="s">
        <v>25</v>
      </c>
      <c r="B25" s="36">
        <v>63</v>
      </c>
      <c r="C25" s="36">
        <v>42</v>
      </c>
      <c r="D25" s="36">
        <v>21</v>
      </c>
    </row>
    <row r="26" spans="1:11" x14ac:dyDescent="0.25">
      <c r="A26" s="39" t="s">
        <v>26</v>
      </c>
      <c r="B26" s="36">
        <v>11</v>
      </c>
      <c r="C26" s="36">
        <v>7</v>
      </c>
      <c r="D26" s="36">
        <v>4</v>
      </c>
    </row>
    <row r="27" spans="1:11" x14ac:dyDescent="0.25">
      <c r="A27" s="38" t="s">
        <v>62</v>
      </c>
      <c r="B27" s="38">
        <f>SUM(B24:B26)</f>
        <v>196</v>
      </c>
      <c r="C27" s="38">
        <f t="shared" ref="C27:D27" si="4">SUM(C24:C26)</f>
        <v>126</v>
      </c>
      <c r="D27" s="38">
        <f t="shared" si="4"/>
        <v>70</v>
      </c>
    </row>
    <row r="28" spans="1:11" x14ac:dyDescent="0.25">
      <c r="A28" s="39" t="s">
        <v>41</v>
      </c>
      <c r="B28" s="36">
        <v>836</v>
      </c>
      <c r="C28" s="36">
        <v>427</v>
      </c>
      <c r="D28" s="36">
        <v>409</v>
      </c>
    </row>
    <row r="44" spans="1:3" x14ac:dyDescent="0.25">
      <c r="A44" s="36" t="s">
        <v>65</v>
      </c>
      <c r="B44" s="36"/>
      <c r="C44" s="36"/>
    </row>
    <row r="45" spans="1:3" x14ac:dyDescent="0.25">
      <c r="A45" s="36"/>
      <c r="B45" s="36"/>
      <c r="C45" s="36"/>
    </row>
    <row r="46" spans="1:3" x14ac:dyDescent="0.25">
      <c r="A46" s="36"/>
      <c r="B46" s="36"/>
      <c r="C46" s="36"/>
    </row>
    <row r="47" spans="1:3" x14ac:dyDescent="0.25">
      <c r="A47" s="36" t="s">
        <v>29</v>
      </c>
      <c r="B47" s="36" t="s">
        <v>63</v>
      </c>
      <c r="C47" s="36" t="s">
        <v>64</v>
      </c>
    </row>
    <row r="48" spans="1:3" x14ac:dyDescent="0.25">
      <c r="A48" s="38" t="s">
        <v>58</v>
      </c>
      <c r="B48" s="43">
        <v>5.1344743276283619E-2</v>
      </c>
      <c r="C48" s="43">
        <v>9.1999999999999998E-2</v>
      </c>
    </row>
    <row r="49" spans="1:3" x14ac:dyDescent="0.25">
      <c r="A49" s="38" t="s">
        <v>59</v>
      </c>
      <c r="B49" s="43">
        <v>0.22982885085574573</v>
      </c>
      <c r="C49" s="43">
        <v>0.17699999999999999</v>
      </c>
    </row>
    <row r="50" spans="1:3" x14ac:dyDescent="0.25">
      <c r="A50" s="38" t="s">
        <v>60</v>
      </c>
      <c r="B50" s="43">
        <v>0.25183374083129584</v>
      </c>
      <c r="C50" s="43">
        <v>0.25</v>
      </c>
    </row>
    <row r="51" spans="1:3" x14ac:dyDescent="0.25">
      <c r="A51" s="38" t="s">
        <v>61</v>
      </c>
      <c r="B51" s="43">
        <v>0.29584352078239606</v>
      </c>
      <c r="C51" s="43">
        <v>0.33600000000000002</v>
      </c>
    </row>
    <row r="52" spans="1:3" x14ac:dyDescent="0.25">
      <c r="A52" s="38" t="s">
        <v>62</v>
      </c>
      <c r="B52" s="43">
        <v>0.17114914425427874</v>
      </c>
      <c r="C52" s="43">
        <v>0.14599999999999999</v>
      </c>
    </row>
    <row r="53" spans="1:3" x14ac:dyDescent="0.25">
      <c r="A53" s="36"/>
      <c r="B53" s="36"/>
      <c r="C53" s="36"/>
    </row>
    <row r="54" spans="1:3" x14ac:dyDescent="0.25">
      <c r="A54" s="36"/>
      <c r="B54" s="36"/>
      <c r="C54" s="36"/>
    </row>
    <row r="55" spans="1:3" x14ac:dyDescent="0.25">
      <c r="A55" s="36" t="s">
        <v>30</v>
      </c>
      <c r="B55" s="36" t="s">
        <v>63</v>
      </c>
      <c r="C55" s="36" t="s">
        <v>64</v>
      </c>
    </row>
    <row r="56" spans="1:3" x14ac:dyDescent="0.25">
      <c r="A56" s="38" t="s">
        <v>58</v>
      </c>
      <c r="B56" s="43">
        <v>3.7470725995316159E-2</v>
      </c>
      <c r="C56" s="43">
        <v>5.7000000000000002E-2</v>
      </c>
    </row>
    <row r="57" spans="1:3" x14ac:dyDescent="0.25">
      <c r="A57" s="38" t="s">
        <v>59</v>
      </c>
      <c r="B57" s="43">
        <v>0.117096018735363</v>
      </c>
      <c r="C57" s="43">
        <v>0.11600000000000001</v>
      </c>
    </row>
    <row r="58" spans="1:3" x14ac:dyDescent="0.25">
      <c r="A58" s="38" t="s">
        <v>60</v>
      </c>
      <c r="B58" s="43">
        <v>0.18735362997658081</v>
      </c>
      <c r="C58" s="43">
        <v>0.187</v>
      </c>
    </row>
    <row r="59" spans="1:3" x14ac:dyDescent="0.25">
      <c r="A59" s="38" t="s">
        <v>61</v>
      </c>
      <c r="B59" s="43">
        <v>0.36299765807962531</v>
      </c>
      <c r="C59" s="43">
        <v>0.35299999999999998</v>
      </c>
    </row>
    <row r="60" spans="1:3" x14ac:dyDescent="0.25">
      <c r="A60" s="38" t="s">
        <v>62</v>
      </c>
      <c r="B60" s="43">
        <v>0.29508196721311475</v>
      </c>
      <c r="C60" s="43">
        <v>0.28699999999999998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workbookViewId="0"/>
  </sheetViews>
  <sheetFormatPr defaultRowHeight="14.25" x14ac:dyDescent="0.2"/>
  <sheetData>
    <row r="1" spans="1:23" x14ac:dyDescent="0.2">
      <c r="A1">
        <v>2017</v>
      </c>
      <c r="B1" t="s">
        <v>6</v>
      </c>
      <c r="C1" t="s">
        <v>7</v>
      </c>
      <c r="D1" t="s">
        <v>8</v>
      </c>
      <c r="E1" t="s">
        <v>28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</row>
    <row r="2" spans="1:23" x14ac:dyDescent="0.2">
      <c r="A2" t="s">
        <v>29</v>
      </c>
      <c r="C2">
        <v>1</v>
      </c>
      <c r="D2">
        <v>0</v>
      </c>
      <c r="E2">
        <v>0</v>
      </c>
      <c r="F2">
        <v>1</v>
      </c>
      <c r="G2">
        <v>2</v>
      </c>
      <c r="H2">
        <v>1</v>
      </c>
      <c r="I2">
        <v>5</v>
      </c>
      <c r="J2">
        <v>7</v>
      </c>
      <c r="K2">
        <v>4</v>
      </c>
      <c r="L2">
        <v>12</v>
      </c>
      <c r="M2">
        <v>20</v>
      </c>
      <c r="N2">
        <v>26</v>
      </c>
      <c r="O2">
        <v>36</v>
      </c>
      <c r="P2">
        <v>50</v>
      </c>
      <c r="Q2">
        <v>53</v>
      </c>
      <c r="R2">
        <v>67</v>
      </c>
      <c r="S2">
        <v>54</v>
      </c>
      <c r="T2">
        <v>45</v>
      </c>
      <c r="U2">
        <v>21</v>
      </c>
      <c r="V2">
        <v>4</v>
      </c>
      <c r="W2">
        <v>409</v>
      </c>
    </row>
    <row r="3" spans="1:23" x14ac:dyDescent="0.2">
      <c r="A3" t="s">
        <v>30</v>
      </c>
      <c r="C3">
        <v>0</v>
      </c>
      <c r="D3">
        <v>0</v>
      </c>
      <c r="E3">
        <v>0</v>
      </c>
      <c r="F3">
        <v>0</v>
      </c>
      <c r="G3">
        <v>2</v>
      </c>
      <c r="H3">
        <v>2</v>
      </c>
      <c r="I3">
        <v>4</v>
      </c>
      <c r="J3">
        <v>2</v>
      </c>
      <c r="K3">
        <v>5</v>
      </c>
      <c r="L3">
        <v>7</v>
      </c>
      <c r="M3">
        <v>10</v>
      </c>
      <c r="N3">
        <v>10</v>
      </c>
      <c r="O3">
        <v>23</v>
      </c>
      <c r="P3">
        <v>36</v>
      </c>
      <c r="Q3">
        <v>45</v>
      </c>
      <c r="R3">
        <v>75</v>
      </c>
      <c r="S3">
        <v>80</v>
      </c>
      <c r="T3">
        <v>77</v>
      </c>
      <c r="U3">
        <v>42</v>
      </c>
      <c r="V3">
        <v>7</v>
      </c>
      <c r="W3">
        <v>427</v>
      </c>
    </row>
    <row r="4" spans="1:23" x14ac:dyDescent="0.2">
      <c r="A4" t="s">
        <v>41</v>
      </c>
      <c r="C4">
        <v>1</v>
      </c>
      <c r="D4">
        <v>0</v>
      </c>
      <c r="E4">
        <v>0</v>
      </c>
      <c r="F4">
        <v>1</v>
      </c>
      <c r="G4">
        <v>4</v>
      </c>
      <c r="H4">
        <v>3</v>
      </c>
      <c r="I4">
        <v>9</v>
      </c>
      <c r="J4">
        <v>9</v>
      </c>
      <c r="K4">
        <v>9</v>
      </c>
      <c r="L4">
        <v>19</v>
      </c>
      <c r="M4">
        <v>30</v>
      </c>
      <c r="N4">
        <v>36</v>
      </c>
      <c r="O4">
        <v>59</v>
      </c>
      <c r="P4">
        <v>86</v>
      </c>
      <c r="Q4">
        <v>98</v>
      </c>
      <c r="R4">
        <v>142</v>
      </c>
      <c r="S4">
        <v>134</v>
      </c>
      <c r="T4">
        <v>122</v>
      </c>
      <c r="U4">
        <v>63</v>
      </c>
      <c r="V4">
        <v>11</v>
      </c>
      <c r="W4">
        <v>836</v>
      </c>
    </row>
    <row r="6" spans="1:23" x14ac:dyDescent="0.2">
      <c r="A6" t="s">
        <v>48</v>
      </c>
    </row>
    <row r="7" spans="1:23" x14ac:dyDescent="0.2">
      <c r="A7" s="12" t="s">
        <v>50</v>
      </c>
      <c r="B7" s="11"/>
      <c r="C7" s="11"/>
      <c r="D7" s="11"/>
      <c r="E7" s="11"/>
      <c r="F7" s="11"/>
      <c r="G7" s="11"/>
      <c r="H7" s="11"/>
    </row>
    <row r="8" spans="1:23" x14ac:dyDescent="0.2">
      <c r="A8" s="12" t="s">
        <v>49</v>
      </c>
      <c r="B8" s="11"/>
      <c r="C8" s="11"/>
      <c r="D8" s="11"/>
      <c r="E8" s="11"/>
      <c r="F8" s="11"/>
      <c r="G8" s="11"/>
      <c r="H8" s="11"/>
    </row>
    <row r="9" spans="1:23" x14ac:dyDescent="0.2">
      <c r="A9" s="12" t="s">
        <v>31</v>
      </c>
      <c r="B9" s="13" t="s">
        <v>32</v>
      </c>
      <c r="C9" s="12" t="s">
        <v>33</v>
      </c>
      <c r="D9" s="12" t="s">
        <v>34</v>
      </c>
      <c r="E9" s="12" t="s">
        <v>35</v>
      </c>
      <c r="F9" s="12" t="s">
        <v>36</v>
      </c>
      <c r="G9" s="11"/>
      <c r="H9" s="11"/>
    </row>
    <row r="10" spans="1:23" x14ac:dyDescent="0.2">
      <c r="A10" s="14" t="s">
        <v>37</v>
      </c>
      <c r="B10" s="15">
        <v>1000</v>
      </c>
      <c r="C10" s="15">
        <v>0</v>
      </c>
      <c r="D10" s="16">
        <v>789</v>
      </c>
      <c r="E10" s="17">
        <f t="shared" ref="E10:E30" si="0">C10/D10*100000</f>
        <v>0</v>
      </c>
      <c r="F10" s="17">
        <f>E10*B10</f>
        <v>0</v>
      </c>
      <c r="G10" s="11"/>
      <c r="H10" s="11"/>
    </row>
    <row r="11" spans="1:23" x14ac:dyDescent="0.2">
      <c r="A11" s="18" t="s">
        <v>38</v>
      </c>
      <c r="B11" s="15">
        <v>4000</v>
      </c>
      <c r="C11" s="15">
        <v>0</v>
      </c>
      <c r="D11" s="16">
        <v>3355</v>
      </c>
      <c r="E11" s="17">
        <f t="shared" si="0"/>
        <v>0</v>
      </c>
      <c r="F11" s="17">
        <f t="shared" ref="F11:F29" si="1">E11*B11</f>
        <v>0</v>
      </c>
      <c r="G11" s="11"/>
      <c r="H11" s="11"/>
    </row>
    <row r="12" spans="1:23" x14ac:dyDescent="0.2">
      <c r="A12" s="14" t="s">
        <v>7</v>
      </c>
      <c r="B12" s="15">
        <v>5500</v>
      </c>
      <c r="C12">
        <v>1</v>
      </c>
      <c r="D12" s="16">
        <v>4733</v>
      </c>
      <c r="E12" s="17">
        <f t="shared" si="0"/>
        <v>21.128248468201985</v>
      </c>
      <c r="F12" s="17">
        <f t="shared" si="1"/>
        <v>116205.36657511092</v>
      </c>
      <c r="G12" s="11"/>
      <c r="H12" s="11"/>
    </row>
    <row r="13" spans="1:23" x14ac:dyDescent="0.2">
      <c r="A13" s="14" t="s">
        <v>39</v>
      </c>
      <c r="B13" s="15">
        <v>5500</v>
      </c>
      <c r="C13">
        <v>0</v>
      </c>
      <c r="D13" s="16">
        <v>4469</v>
      </c>
      <c r="E13" s="17">
        <f t="shared" si="0"/>
        <v>0</v>
      </c>
      <c r="F13" s="17">
        <f t="shared" si="1"/>
        <v>0</v>
      </c>
      <c r="G13" s="11"/>
      <c r="H13" s="11"/>
    </row>
    <row r="14" spans="1:23" x14ac:dyDescent="0.2">
      <c r="A14" s="18" t="s">
        <v>9</v>
      </c>
      <c r="B14" s="15">
        <v>5500</v>
      </c>
      <c r="C14">
        <v>0</v>
      </c>
      <c r="D14" s="16">
        <v>4789</v>
      </c>
      <c r="E14" s="17">
        <f t="shared" si="0"/>
        <v>0</v>
      </c>
      <c r="F14" s="17">
        <f t="shared" si="1"/>
        <v>0</v>
      </c>
      <c r="G14" s="11"/>
      <c r="H14" s="11"/>
    </row>
    <row r="15" spans="1:23" x14ac:dyDescent="0.2">
      <c r="A15" s="14" t="s">
        <v>10</v>
      </c>
      <c r="B15" s="15">
        <v>6000</v>
      </c>
      <c r="C15">
        <v>1</v>
      </c>
      <c r="D15" s="16">
        <v>4422</v>
      </c>
      <c r="E15" s="17">
        <f t="shared" si="0"/>
        <v>22.614201718679329</v>
      </c>
      <c r="F15" s="17">
        <f t="shared" si="1"/>
        <v>135685.21031207597</v>
      </c>
      <c r="G15" s="11"/>
      <c r="H15" s="11"/>
    </row>
    <row r="16" spans="1:23" x14ac:dyDescent="0.2">
      <c r="A16" s="14" t="s">
        <v>11</v>
      </c>
      <c r="B16" s="15">
        <v>6000</v>
      </c>
      <c r="C16">
        <v>4</v>
      </c>
      <c r="D16" s="16">
        <v>4326</v>
      </c>
      <c r="E16" s="17">
        <f t="shared" si="0"/>
        <v>92.464170134073044</v>
      </c>
      <c r="F16" s="17">
        <f t="shared" si="1"/>
        <v>554785.02080443827</v>
      </c>
      <c r="G16" s="11"/>
      <c r="H16" s="11"/>
    </row>
    <row r="17" spans="1:8" x14ac:dyDescent="0.2">
      <c r="A17" s="14" t="s">
        <v>12</v>
      </c>
      <c r="B17" s="15">
        <v>6500</v>
      </c>
      <c r="C17">
        <v>3</v>
      </c>
      <c r="D17" s="16">
        <v>4506</v>
      </c>
      <c r="E17" s="17">
        <f t="shared" si="0"/>
        <v>66.577896138482032</v>
      </c>
      <c r="F17" s="17">
        <f t="shared" si="1"/>
        <v>432756.32490013319</v>
      </c>
      <c r="G17" s="11"/>
      <c r="H17" s="11"/>
    </row>
    <row r="18" spans="1:8" x14ac:dyDescent="0.2">
      <c r="A18" s="19" t="s">
        <v>13</v>
      </c>
      <c r="B18" s="15">
        <v>7000</v>
      </c>
      <c r="C18">
        <v>9</v>
      </c>
      <c r="D18" s="16">
        <v>4873</v>
      </c>
      <c r="E18" s="17">
        <f t="shared" si="0"/>
        <v>184.6911553457829</v>
      </c>
      <c r="F18" s="17">
        <f t="shared" si="1"/>
        <v>1292838.0874204803</v>
      </c>
      <c r="G18" s="11"/>
      <c r="H18" s="11"/>
    </row>
    <row r="19" spans="1:8" x14ac:dyDescent="0.2">
      <c r="A19" s="14" t="s">
        <v>14</v>
      </c>
      <c r="B19" s="15">
        <v>7000</v>
      </c>
      <c r="C19">
        <v>9</v>
      </c>
      <c r="D19" s="16">
        <v>5612</v>
      </c>
      <c r="E19" s="17">
        <f t="shared" si="0"/>
        <v>160.37063435495367</v>
      </c>
      <c r="F19" s="17">
        <f t="shared" si="1"/>
        <v>1122594.4404846756</v>
      </c>
      <c r="G19" s="11"/>
      <c r="H19" s="11"/>
    </row>
    <row r="20" spans="1:8" x14ac:dyDescent="0.2">
      <c r="A20" s="14" t="s">
        <v>15</v>
      </c>
      <c r="B20" s="15">
        <v>7000</v>
      </c>
      <c r="C20">
        <v>9</v>
      </c>
      <c r="D20" s="16">
        <v>6497</v>
      </c>
      <c r="E20" s="17">
        <f t="shared" si="0"/>
        <v>138.52547329536708</v>
      </c>
      <c r="F20" s="17">
        <f t="shared" si="1"/>
        <v>969678.31306756951</v>
      </c>
      <c r="G20" s="11"/>
      <c r="H20" s="11"/>
    </row>
    <row r="21" spans="1:8" x14ac:dyDescent="0.2">
      <c r="A21" s="14" t="s">
        <v>16</v>
      </c>
      <c r="B21" s="15">
        <v>7000</v>
      </c>
      <c r="C21">
        <v>19</v>
      </c>
      <c r="D21" s="16">
        <v>6681</v>
      </c>
      <c r="E21" s="17">
        <f t="shared" si="0"/>
        <v>284.38856458613981</v>
      </c>
      <c r="F21" s="17">
        <f t="shared" si="1"/>
        <v>1990719.9521029787</v>
      </c>
      <c r="G21" s="11"/>
      <c r="H21" s="11"/>
    </row>
    <row r="22" spans="1:8" x14ac:dyDescent="0.2">
      <c r="A22" s="18" t="s">
        <v>17</v>
      </c>
      <c r="B22" s="15">
        <v>6500</v>
      </c>
      <c r="C22">
        <v>30</v>
      </c>
      <c r="D22" s="16">
        <v>5887</v>
      </c>
      <c r="E22" s="17">
        <f t="shared" si="0"/>
        <v>509.59741803974856</v>
      </c>
      <c r="F22" s="17">
        <f t="shared" si="1"/>
        <v>3312383.2172583658</v>
      </c>
      <c r="G22" s="11"/>
      <c r="H22" s="11"/>
    </row>
    <row r="23" spans="1:8" x14ac:dyDescent="0.2">
      <c r="A23" s="14" t="s">
        <v>18</v>
      </c>
      <c r="B23" s="15">
        <v>6000</v>
      </c>
      <c r="C23">
        <v>36</v>
      </c>
      <c r="D23" s="16">
        <v>5170</v>
      </c>
      <c r="E23" s="17">
        <f t="shared" si="0"/>
        <v>696.32495164410057</v>
      </c>
      <c r="F23" s="17">
        <f t="shared" si="1"/>
        <v>4177949.7098646034</v>
      </c>
      <c r="G23" s="11"/>
      <c r="H23" s="11"/>
    </row>
    <row r="24" spans="1:8" x14ac:dyDescent="0.2">
      <c r="A24" s="14" t="s">
        <v>19</v>
      </c>
      <c r="B24" s="15">
        <v>5500</v>
      </c>
      <c r="C24">
        <v>59</v>
      </c>
      <c r="D24" s="16">
        <v>5441</v>
      </c>
      <c r="E24" s="17">
        <f t="shared" si="0"/>
        <v>1084.3594927403051</v>
      </c>
      <c r="F24" s="17">
        <f t="shared" si="1"/>
        <v>5963977.2100716783</v>
      </c>
      <c r="G24" s="11"/>
      <c r="H24" s="11"/>
    </row>
    <row r="25" spans="1:8" x14ac:dyDescent="0.2">
      <c r="A25" s="14" t="s">
        <v>20</v>
      </c>
      <c r="B25" s="15">
        <v>5000</v>
      </c>
      <c r="C25">
        <v>86</v>
      </c>
      <c r="D25" s="16">
        <v>4212</v>
      </c>
      <c r="E25" s="17">
        <f t="shared" si="0"/>
        <v>2041.7853751187085</v>
      </c>
      <c r="F25" s="17">
        <f t="shared" si="1"/>
        <v>10208926.875593543</v>
      </c>
      <c r="G25" s="11"/>
      <c r="H25" s="11"/>
    </row>
    <row r="26" spans="1:8" x14ac:dyDescent="0.2">
      <c r="A26" s="19" t="s">
        <v>21</v>
      </c>
      <c r="B26" s="15">
        <v>4000</v>
      </c>
      <c r="C26">
        <v>98</v>
      </c>
      <c r="D26" s="16">
        <v>3155</v>
      </c>
      <c r="E26" s="17">
        <f t="shared" si="0"/>
        <v>3106.1806656101426</v>
      </c>
      <c r="F26" s="17">
        <f t="shared" si="1"/>
        <v>12424722.66244057</v>
      </c>
      <c r="G26" s="11"/>
      <c r="H26" s="11"/>
    </row>
    <row r="27" spans="1:8" x14ac:dyDescent="0.2">
      <c r="A27" s="14" t="s">
        <v>22</v>
      </c>
      <c r="B27" s="15">
        <v>2500</v>
      </c>
      <c r="C27">
        <v>142</v>
      </c>
      <c r="D27" s="16">
        <v>2129</v>
      </c>
      <c r="E27" s="17">
        <f t="shared" si="0"/>
        <v>6669.7980272428376</v>
      </c>
      <c r="F27" s="17">
        <f t="shared" si="1"/>
        <v>16674495.068107095</v>
      </c>
      <c r="G27" s="11"/>
      <c r="H27" s="11"/>
    </row>
    <row r="28" spans="1:8" x14ac:dyDescent="0.2">
      <c r="A28" s="14" t="s">
        <v>23</v>
      </c>
      <c r="B28" s="15">
        <v>1500</v>
      </c>
      <c r="C28">
        <v>134</v>
      </c>
      <c r="D28" s="16">
        <v>1380</v>
      </c>
      <c r="E28" s="17">
        <f t="shared" si="0"/>
        <v>9710.144927536232</v>
      </c>
      <c r="F28" s="17">
        <f t="shared" si="1"/>
        <v>14565217.391304348</v>
      </c>
      <c r="G28" s="11"/>
      <c r="H28" s="11"/>
    </row>
    <row r="29" spans="1:8" x14ac:dyDescent="0.2">
      <c r="A29" s="14" t="s">
        <v>24</v>
      </c>
      <c r="B29" s="15">
        <v>800</v>
      </c>
      <c r="C29">
        <v>122</v>
      </c>
      <c r="D29" s="20">
        <v>675</v>
      </c>
      <c r="E29" s="17">
        <f t="shared" si="0"/>
        <v>18074.074074074073</v>
      </c>
      <c r="F29" s="17">
        <f t="shared" si="1"/>
        <v>14459259.259259257</v>
      </c>
      <c r="G29" s="11"/>
      <c r="H29" s="11"/>
    </row>
    <row r="30" spans="1:8" x14ac:dyDescent="0.2">
      <c r="A30" s="14" t="s">
        <v>40</v>
      </c>
      <c r="B30" s="15">
        <v>200</v>
      </c>
      <c r="C30" s="15">
        <v>74</v>
      </c>
      <c r="D30" s="20">
        <v>213</v>
      </c>
      <c r="E30" s="17">
        <f t="shared" si="0"/>
        <v>34741.784037558689</v>
      </c>
      <c r="F30" s="17">
        <f>E30*B30</f>
        <v>6948356.8075117376</v>
      </c>
      <c r="G30" s="11"/>
      <c r="H30" s="11"/>
    </row>
    <row r="31" spans="1:8" x14ac:dyDescent="0.2">
      <c r="A31" s="11"/>
      <c r="B31" s="15"/>
      <c r="C31" s="15"/>
      <c r="D31" s="17"/>
      <c r="E31" s="17"/>
      <c r="F31" s="17"/>
      <c r="G31" s="11"/>
      <c r="H31" s="11"/>
    </row>
    <row r="32" spans="1:8" x14ac:dyDescent="0.2">
      <c r="A32" s="14" t="s">
        <v>41</v>
      </c>
      <c r="B32" s="15">
        <f>SUM(B10:B30)</f>
        <v>100000</v>
      </c>
      <c r="C32" s="15">
        <f>SUM(C10:C30)</f>
        <v>836</v>
      </c>
      <c r="D32" s="17">
        <f>SUM(D10:D30)</f>
        <v>83314</v>
      </c>
      <c r="E32" s="17">
        <f>SUM(E10:E30)</f>
        <v>77604.809313606514</v>
      </c>
      <c r="F32" s="17">
        <f>SUM(F10:F30)</f>
        <v>95350550.917078644</v>
      </c>
      <c r="G32" s="11"/>
      <c r="H32" s="11"/>
    </row>
    <row r="33" spans="1:8" x14ac:dyDescent="0.2">
      <c r="A33" s="14"/>
      <c r="B33" s="21"/>
      <c r="C33" s="21"/>
      <c r="D33" s="21"/>
      <c r="E33" s="19"/>
      <c r="F33" s="19"/>
      <c r="G33" s="11"/>
      <c r="H33" s="11"/>
    </row>
    <row r="34" spans="1:8" x14ac:dyDescent="0.2">
      <c r="A34" s="11"/>
      <c r="B34" s="11"/>
      <c r="C34" s="11"/>
      <c r="D34" s="11"/>
      <c r="E34" s="11"/>
      <c r="F34" s="12"/>
      <c r="G34" s="62" t="s">
        <v>42</v>
      </c>
      <c r="H34" s="62"/>
    </row>
    <row r="35" spans="1:8" x14ac:dyDescent="0.2">
      <c r="A35" s="11"/>
      <c r="B35" s="11"/>
      <c r="C35" s="11"/>
      <c r="D35" s="11"/>
      <c r="E35" s="12"/>
      <c r="F35" s="12" t="s">
        <v>43</v>
      </c>
      <c r="G35" s="12" t="s">
        <v>44</v>
      </c>
      <c r="H35" s="12" t="s">
        <v>45</v>
      </c>
    </row>
    <row r="36" spans="1:8" x14ac:dyDescent="0.2">
      <c r="A36" s="11" t="s">
        <v>46</v>
      </c>
      <c r="B36" s="11"/>
      <c r="C36" s="11"/>
      <c r="D36" s="11"/>
      <c r="E36" s="11"/>
      <c r="F36" s="22">
        <f>F32/B32</f>
        <v>953.50550917078647</v>
      </c>
      <c r="G36" s="22">
        <f>F36-1.96*(F36/SQRT(C32))</f>
        <v>888.86926106798342</v>
      </c>
      <c r="H36" s="22">
        <f>F36+1.96*(F36/SQRT(C32))</f>
        <v>1018.1417572735895</v>
      </c>
    </row>
    <row r="39" spans="1:8" x14ac:dyDescent="0.2">
      <c r="A39" s="11"/>
      <c r="B39" s="11"/>
      <c r="C39" s="11"/>
      <c r="D39" s="11"/>
      <c r="E39" s="11"/>
      <c r="F39" s="11"/>
      <c r="G39" s="11"/>
      <c r="H39" s="11"/>
    </row>
    <row r="40" spans="1:8" x14ac:dyDescent="0.2">
      <c r="A40" t="s">
        <v>51</v>
      </c>
    </row>
    <row r="41" spans="1:8" x14ac:dyDescent="0.2">
      <c r="A41" s="12" t="s">
        <v>50</v>
      </c>
      <c r="B41" s="11"/>
      <c r="C41" s="11"/>
      <c r="D41" s="11"/>
      <c r="E41" s="11"/>
      <c r="F41" s="11"/>
      <c r="G41" s="11"/>
      <c r="H41" s="11"/>
    </row>
    <row r="42" spans="1:8" x14ac:dyDescent="0.2">
      <c r="A42" s="12" t="s">
        <v>49</v>
      </c>
      <c r="B42" s="11"/>
      <c r="C42" s="11"/>
      <c r="D42" s="11"/>
      <c r="E42" s="11"/>
      <c r="F42" s="11"/>
      <c r="G42" s="11"/>
      <c r="H42" s="11"/>
    </row>
    <row r="43" spans="1:8" x14ac:dyDescent="0.2">
      <c r="A43" s="11"/>
      <c r="B43" s="11"/>
      <c r="C43" s="11"/>
      <c r="D43" s="11"/>
      <c r="E43" s="11"/>
      <c r="F43" s="11"/>
      <c r="G43" s="11"/>
      <c r="H43" s="11"/>
    </row>
    <row r="44" spans="1:8" x14ac:dyDescent="0.2">
      <c r="A44" s="12" t="s">
        <v>31</v>
      </c>
      <c r="B44" s="13" t="s">
        <v>32</v>
      </c>
      <c r="C44" s="12" t="s">
        <v>33</v>
      </c>
      <c r="D44" s="12" t="s">
        <v>34</v>
      </c>
      <c r="E44" s="12" t="s">
        <v>35</v>
      </c>
      <c r="F44" s="12" t="s">
        <v>36</v>
      </c>
      <c r="G44" s="11"/>
      <c r="H44" s="11"/>
    </row>
    <row r="45" spans="1:8" x14ac:dyDescent="0.2">
      <c r="A45" s="14" t="s">
        <v>37</v>
      </c>
      <c r="B45" s="15">
        <v>1000</v>
      </c>
      <c r="C45" s="15">
        <v>0</v>
      </c>
      <c r="D45" s="16">
        <v>415</v>
      </c>
      <c r="E45" s="17">
        <f t="shared" ref="E45:E65" si="2">C45/D45*100000</f>
        <v>0</v>
      </c>
      <c r="F45" s="17">
        <f>E45*B45</f>
        <v>0</v>
      </c>
      <c r="G45" s="11"/>
      <c r="H45" s="11"/>
    </row>
    <row r="46" spans="1:8" x14ac:dyDescent="0.2">
      <c r="A46" s="18" t="s">
        <v>38</v>
      </c>
      <c r="B46" s="15">
        <v>4000</v>
      </c>
      <c r="C46" s="15">
        <v>0</v>
      </c>
      <c r="D46" s="16">
        <v>1771</v>
      </c>
      <c r="E46" s="17">
        <f t="shared" si="2"/>
        <v>0</v>
      </c>
      <c r="F46" s="17">
        <f t="shared" ref="F46:F64" si="3">E46*B46</f>
        <v>0</v>
      </c>
      <c r="G46" s="11"/>
      <c r="H46" s="11"/>
    </row>
    <row r="47" spans="1:8" x14ac:dyDescent="0.2">
      <c r="A47" s="14" t="s">
        <v>7</v>
      </c>
      <c r="B47" s="15">
        <v>5500</v>
      </c>
      <c r="C47">
        <v>1</v>
      </c>
      <c r="D47" s="16">
        <v>2436</v>
      </c>
      <c r="E47" s="17">
        <f t="shared" si="2"/>
        <v>41.050903119868636</v>
      </c>
      <c r="F47" s="17">
        <f t="shared" si="3"/>
        <v>225779.9671592775</v>
      </c>
      <c r="G47" s="11"/>
      <c r="H47" s="11"/>
    </row>
    <row r="48" spans="1:8" x14ac:dyDescent="0.2">
      <c r="A48" s="14" t="s">
        <v>39</v>
      </c>
      <c r="B48" s="15">
        <v>5500</v>
      </c>
      <c r="C48">
        <v>0</v>
      </c>
      <c r="D48" s="16">
        <v>2346</v>
      </c>
      <c r="E48" s="17">
        <f t="shared" si="2"/>
        <v>0</v>
      </c>
      <c r="F48" s="17">
        <f t="shared" si="3"/>
        <v>0</v>
      </c>
      <c r="G48" s="11"/>
      <c r="H48" s="11"/>
    </row>
    <row r="49" spans="1:8" x14ac:dyDescent="0.2">
      <c r="A49" s="18" t="s">
        <v>9</v>
      </c>
      <c r="B49" s="15">
        <v>5500</v>
      </c>
      <c r="C49">
        <v>0</v>
      </c>
      <c r="D49" s="16">
        <v>2506</v>
      </c>
      <c r="E49" s="17">
        <f t="shared" si="2"/>
        <v>0</v>
      </c>
      <c r="F49" s="17">
        <f t="shared" si="3"/>
        <v>0</v>
      </c>
      <c r="G49" s="11"/>
      <c r="H49" s="11"/>
    </row>
    <row r="50" spans="1:8" x14ac:dyDescent="0.2">
      <c r="A50" s="14" t="s">
        <v>10</v>
      </c>
      <c r="B50" s="15">
        <v>6000</v>
      </c>
      <c r="C50">
        <v>1</v>
      </c>
      <c r="D50" s="16">
        <v>2252</v>
      </c>
      <c r="E50" s="17">
        <f t="shared" si="2"/>
        <v>44.40497335701599</v>
      </c>
      <c r="F50" s="17">
        <f t="shared" si="3"/>
        <v>266429.84014209593</v>
      </c>
      <c r="G50" s="11"/>
      <c r="H50" s="11"/>
    </row>
    <row r="51" spans="1:8" x14ac:dyDescent="0.2">
      <c r="A51" s="14" t="s">
        <v>11</v>
      </c>
      <c r="B51" s="15">
        <v>6000</v>
      </c>
      <c r="C51">
        <v>2</v>
      </c>
      <c r="D51" s="16">
        <v>2131</v>
      </c>
      <c r="E51" s="17">
        <f t="shared" si="2"/>
        <v>93.852651337400275</v>
      </c>
      <c r="F51" s="17">
        <f t="shared" si="3"/>
        <v>563115.90802440164</v>
      </c>
      <c r="G51" s="11"/>
      <c r="H51" s="11"/>
    </row>
    <row r="52" spans="1:8" x14ac:dyDescent="0.2">
      <c r="A52" s="14" t="s">
        <v>12</v>
      </c>
      <c r="B52" s="15">
        <v>6500</v>
      </c>
      <c r="C52">
        <v>1</v>
      </c>
      <c r="D52" s="16">
        <v>2148</v>
      </c>
      <c r="E52" s="17">
        <f t="shared" si="2"/>
        <v>46.554934823091244</v>
      </c>
      <c r="F52" s="17">
        <f t="shared" si="3"/>
        <v>302607.07635009306</v>
      </c>
      <c r="G52" s="11"/>
      <c r="H52" s="11"/>
    </row>
    <row r="53" spans="1:8" x14ac:dyDescent="0.2">
      <c r="A53" s="19" t="s">
        <v>13</v>
      </c>
      <c r="B53" s="15">
        <v>7000</v>
      </c>
      <c r="C53">
        <v>5</v>
      </c>
      <c r="D53" s="16">
        <v>2371</v>
      </c>
      <c r="E53" s="17">
        <f t="shared" si="2"/>
        <v>210.88148460565162</v>
      </c>
      <c r="F53" s="17">
        <f t="shared" si="3"/>
        <v>1476170.3922395613</v>
      </c>
      <c r="G53" s="11"/>
      <c r="H53" s="11"/>
    </row>
    <row r="54" spans="1:8" x14ac:dyDescent="0.2">
      <c r="A54" s="14" t="s">
        <v>14</v>
      </c>
      <c r="B54" s="15">
        <v>7000</v>
      </c>
      <c r="C54">
        <v>7</v>
      </c>
      <c r="D54" s="16">
        <v>2715</v>
      </c>
      <c r="E54" s="17">
        <f t="shared" si="2"/>
        <v>257.82688766114177</v>
      </c>
      <c r="F54" s="17">
        <f t="shared" si="3"/>
        <v>1804788.2136279924</v>
      </c>
      <c r="G54" s="11"/>
      <c r="H54" s="11"/>
    </row>
    <row r="55" spans="1:8" x14ac:dyDescent="0.2">
      <c r="A55" s="14" t="s">
        <v>15</v>
      </c>
      <c r="B55" s="15">
        <v>7000</v>
      </c>
      <c r="C55">
        <v>4</v>
      </c>
      <c r="D55" s="16">
        <v>3255</v>
      </c>
      <c r="E55" s="17">
        <f t="shared" si="2"/>
        <v>122.88786482334869</v>
      </c>
      <c r="F55" s="17">
        <f t="shared" si="3"/>
        <v>860215.05376344081</v>
      </c>
      <c r="G55" s="11"/>
      <c r="H55" s="11"/>
    </row>
    <row r="56" spans="1:8" x14ac:dyDescent="0.2">
      <c r="A56" s="14" t="s">
        <v>16</v>
      </c>
      <c r="B56" s="15">
        <v>7000</v>
      </c>
      <c r="C56">
        <v>12</v>
      </c>
      <c r="D56" s="16">
        <v>3359</v>
      </c>
      <c r="E56" s="17">
        <f t="shared" si="2"/>
        <v>357.24918130395952</v>
      </c>
      <c r="F56" s="17">
        <f t="shared" si="3"/>
        <v>2500744.2691277168</v>
      </c>
      <c r="G56" s="11"/>
      <c r="H56" s="11"/>
    </row>
    <row r="57" spans="1:8" x14ac:dyDescent="0.2">
      <c r="A57" s="18" t="s">
        <v>17</v>
      </c>
      <c r="B57" s="15">
        <v>6500</v>
      </c>
      <c r="C57">
        <v>20</v>
      </c>
      <c r="D57" s="16">
        <v>2889</v>
      </c>
      <c r="E57" s="17">
        <f t="shared" si="2"/>
        <v>692.28106611284181</v>
      </c>
      <c r="F57" s="17">
        <f t="shared" si="3"/>
        <v>4499826.9297334719</v>
      </c>
      <c r="G57" s="11"/>
      <c r="H57" s="11"/>
    </row>
    <row r="58" spans="1:8" x14ac:dyDescent="0.2">
      <c r="A58" s="14" t="s">
        <v>18</v>
      </c>
      <c r="B58" s="15">
        <v>6000</v>
      </c>
      <c r="C58">
        <v>26</v>
      </c>
      <c r="D58" s="16">
        <v>2612</v>
      </c>
      <c r="E58" s="17">
        <f t="shared" si="2"/>
        <v>995.4058192955589</v>
      </c>
      <c r="F58" s="17">
        <f t="shared" si="3"/>
        <v>5972434.9157733535</v>
      </c>
      <c r="G58" s="11"/>
      <c r="H58" s="11"/>
    </row>
    <row r="59" spans="1:8" x14ac:dyDescent="0.2">
      <c r="A59" s="14" t="s">
        <v>19</v>
      </c>
      <c r="B59" s="15">
        <v>5500</v>
      </c>
      <c r="C59">
        <v>36</v>
      </c>
      <c r="D59" s="16">
        <v>2715</v>
      </c>
      <c r="E59" s="17">
        <f t="shared" si="2"/>
        <v>1325.9668508287293</v>
      </c>
      <c r="F59" s="17">
        <f t="shared" si="3"/>
        <v>7292817.6795580117</v>
      </c>
      <c r="G59" s="11"/>
      <c r="H59" s="11"/>
    </row>
    <row r="60" spans="1:8" x14ac:dyDescent="0.2">
      <c r="A60" s="14" t="s">
        <v>20</v>
      </c>
      <c r="B60" s="15">
        <v>5000</v>
      </c>
      <c r="C60">
        <v>50</v>
      </c>
      <c r="D60" s="16">
        <v>2074</v>
      </c>
      <c r="E60" s="17">
        <f t="shared" si="2"/>
        <v>2410.8003857280619</v>
      </c>
      <c r="F60" s="17">
        <f t="shared" si="3"/>
        <v>12054001.92864031</v>
      </c>
      <c r="G60" s="11"/>
      <c r="H60" s="11"/>
    </row>
    <row r="61" spans="1:8" x14ac:dyDescent="0.2">
      <c r="A61" s="19" t="s">
        <v>21</v>
      </c>
      <c r="B61" s="15">
        <v>4000</v>
      </c>
      <c r="C61">
        <v>53</v>
      </c>
      <c r="D61" s="16">
        <v>1529</v>
      </c>
      <c r="E61" s="17">
        <f t="shared" si="2"/>
        <v>3466.3178548070632</v>
      </c>
      <c r="F61" s="17">
        <f t="shared" si="3"/>
        <v>13865271.419228252</v>
      </c>
      <c r="G61" s="11"/>
      <c r="H61" s="11"/>
    </row>
    <row r="62" spans="1:8" x14ac:dyDescent="0.2">
      <c r="A62" s="14" t="s">
        <v>22</v>
      </c>
      <c r="B62" s="15">
        <v>2500</v>
      </c>
      <c r="C62">
        <v>67</v>
      </c>
      <c r="D62" s="16">
        <v>958</v>
      </c>
      <c r="E62" s="17">
        <f t="shared" si="2"/>
        <v>6993.7369519832982</v>
      </c>
      <c r="F62" s="17">
        <f t="shared" si="3"/>
        <v>17484342.379958246</v>
      </c>
      <c r="G62" s="11"/>
      <c r="H62" s="11"/>
    </row>
    <row r="63" spans="1:8" x14ac:dyDescent="0.2">
      <c r="A63" s="14" t="s">
        <v>23</v>
      </c>
      <c r="B63" s="15">
        <v>1500</v>
      </c>
      <c r="C63">
        <v>54</v>
      </c>
      <c r="D63" s="16">
        <v>522</v>
      </c>
      <c r="E63" s="17">
        <f t="shared" si="2"/>
        <v>10344.827586206897</v>
      </c>
      <c r="F63" s="17">
        <f t="shared" si="3"/>
        <v>15517241.379310345</v>
      </c>
      <c r="G63" s="11"/>
      <c r="H63" s="11"/>
    </row>
    <row r="64" spans="1:8" x14ac:dyDescent="0.2">
      <c r="A64" s="14" t="s">
        <v>24</v>
      </c>
      <c r="B64" s="15">
        <v>800</v>
      </c>
      <c r="C64">
        <v>45</v>
      </c>
      <c r="D64" s="20">
        <v>202</v>
      </c>
      <c r="E64" s="17">
        <f t="shared" si="2"/>
        <v>22277.227722772277</v>
      </c>
      <c r="F64" s="17">
        <f t="shared" si="3"/>
        <v>17821782.178217821</v>
      </c>
      <c r="G64" s="11"/>
      <c r="H64" s="11"/>
    </row>
    <row r="65" spans="1:8" x14ac:dyDescent="0.2">
      <c r="A65" s="14" t="s">
        <v>40</v>
      </c>
      <c r="B65" s="15">
        <v>200</v>
      </c>
      <c r="C65" s="15">
        <v>25</v>
      </c>
      <c r="D65" s="20">
        <v>63</v>
      </c>
      <c r="E65" s="17">
        <f t="shared" si="2"/>
        <v>39682.539682539682</v>
      </c>
      <c r="F65" s="17">
        <f>E65*B65</f>
        <v>7936507.9365079366</v>
      </c>
      <c r="G65" s="11"/>
      <c r="H65" s="11"/>
    </row>
    <row r="66" spans="1:8" x14ac:dyDescent="0.2">
      <c r="A66" s="11"/>
      <c r="B66" s="15"/>
      <c r="C66" s="15"/>
      <c r="D66" s="17"/>
      <c r="E66" s="17"/>
      <c r="F66" s="17"/>
      <c r="G66" s="11"/>
      <c r="H66" s="11"/>
    </row>
    <row r="67" spans="1:8" x14ac:dyDescent="0.2">
      <c r="A67" s="14" t="s">
        <v>41</v>
      </c>
      <c r="B67" s="15">
        <f>SUM(B45:B65)</f>
        <v>100000</v>
      </c>
      <c r="C67" s="15">
        <f>SUM(C45:C65)</f>
        <v>409</v>
      </c>
      <c r="D67" s="17">
        <f>SUM(D45:D65)</f>
        <v>41269</v>
      </c>
      <c r="E67" s="17">
        <f>SUM(E45:E65)</f>
        <v>89363.812801305874</v>
      </c>
      <c r="F67" s="17">
        <f>SUM(F45:F65)</f>
        <v>110444077.46736231</v>
      </c>
      <c r="G67" s="11"/>
      <c r="H67" s="11"/>
    </row>
    <row r="68" spans="1:8" x14ac:dyDescent="0.2">
      <c r="A68" s="14"/>
      <c r="B68" s="21"/>
      <c r="C68" s="21"/>
      <c r="D68" s="21"/>
      <c r="E68" s="19"/>
      <c r="F68" s="19"/>
      <c r="G68" s="11"/>
      <c r="H68" s="11"/>
    </row>
    <row r="69" spans="1:8" x14ac:dyDescent="0.2">
      <c r="A69" s="11"/>
      <c r="B69" s="11"/>
      <c r="C69" s="11"/>
      <c r="D69" s="11"/>
      <c r="E69" s="11"/>
      <c r="F69" s="12"/>
      <c r="G69" s="62" t="s">
        <v>42</v>
      </c>
      <c r="H69" s="62"/>
    </row>
    <row r="70" spans="1:8" x14ac:dyDescent="0.2">
      <c r="A70" s="11"/>
      <c r="B70" s="11"/>
      <c r="C70" s="11"/>
      <c r="D70" s="11"/>
      <c r="E70" s="12"/>
      <c r="F70" s="12" t="s">
        <v>43</v>
      </c>
      <c r="G70" s="12" t="s">
        <v>44</v>
      </c>
      <c r="H70" s="12" t="s">
        <v>45</v>
      </c>
    </row>
    <row r="71" spans="1:8" x14ac:dyDescent="0.2">
      <c r="A71" s="11" t="s">
        <v>46</v>
      </c>
      <c r="B71" s="11"/>
      <c r="C71" s="11"/>
      <c r="D71" s="11"/>
      <c r="E71" s="11"/>
      <c r="F71" s="22">
        <f>F67/B67</f>
        <v>1104.4407746736231</v>
      </c>
      <c r="G71" s="22">
        <f>F71-1.96*(F71/SQRT(C67))</f>
        <v>997.40305477047559</v>
      </c>
      <c r="H71" s="22">
        <f>F71+1.96*(F71/SQRT(C67))</f>
        <v>1211.4784945767706</v>
      </c>
    </row>
    <row r="74" spans="1:8" x14ac:dyDescent="0.2">
      <c r="A74" t="s">
        <v>52</v>
      </c>
    </row>
    <row r="75" spans="1:8" x14ac:dyDescent="0.2">
      <c r="A75" s="12" t="s">
        <v>50</v>
      </c>
      <c r="B75" s="11"/>
      <c r="C75" s="11"/>
      <c r="D75" s="11"/>
      <c r="E75" s="11"/>
      <c r="F75" s="11"/>
      <c r="G75" s="11"/>
      <c r="H75" s="11"/>
    </row>
    <row r="76" spans="1:8" x14ac:dyDescent="0.2">
      <c r="A76" s="12" t="s">
        <v>49</v>
      </c>
      <c r="B76" s="11"/>
      <c r="C76" s="11"/>
      <c r="D76" s="11"/>
      <c r="E76" s="11"/>
      <c r="F76" s="11"/>
      <c r="G76" s="11"/>
      <c r="H76" s="11"/>
    </row>
    <row r="77" spans="1:8" x14ac:dyDescent="0.2">
      <c r="A77" s="11"/>
      <c r="B77" s="11"/>
      <c r="C77" s="11"/>
      <c r="D77" s="11"/>
      <c r="E77" s="11"/>
      <c r="F77" s="11"/>
      <c r="G77" s="11"/>
      <c r="H77" s="11"/>
    </row>
    <row r="78" spans="1:8" x14ac:dyDescent="0.2">
      <c r="A78" s="12" t="s">
        <v>31</v>
      </c>
      <c r="B78" s="13" t="s">
        <v>32</v>
      </c>
      <c r="C78" s="12" t="s">
        <v>33</v>
      </c>
      <c r="D78" s="12" t="s">
        <v>34</v>
      </c>
      <c r="E78" s="12" t="s">
        <v>35</v>
      </c>
      <c r="F78" s="12" t="s">
        <v>36</v>
      </c>
      <c r="G78" s="11"/>
      <c r="H78" s="11"/>
    </row>
    <row r="79" spans="1:8" x14ac:dyDescent="0.2">
      <c r="A79" s="14" t="s">
        <v>37</v>
      </c>
      <c r="B79" s="15">
        <v>1000</v>
      </c>
      <c r="C79" s="15">
        <v>0</v>
      </c>
      <c r="D79" s="16">
        <v>374</v>
      </c>
      <c r="E79" s="17">
        <f t="shared" ref="E79:E99" si="4">C79/D79*100000</f>
        <v>0</v>
      </c>
      <c r="F79" s="17">
        <f>E79*B79</f>
        <v>0</v>
      </c>
      <c r="G79" s="11"/>
      <c r="H79" s="11"/>
    </row>
    <row r="80" spans="1:8" x14ac:dyDescent="0.2">
      <c r="A80" s="18" t="s">
        <v>38</v>
      </c>
      <c r="B80" s="15">
        <v>4000</v>
      </c>
      <c r="C80" s="15">
        <v>0</v>
      </c>
      <c r="D80" s="16">
        <v>1584</v>
      </c>
      <c r="E80" s="17">
        <f t="shared" si="4"/>
        <v>0</v>
      </c>
      <c r="F80" s="17">
        <f t="shared" ref="F80:F98" si="5">E80*B80</f>
        <v>0</v>
      </c>
      <c r="G80" s="11"/>
      <c r="H80" s="11"/>
    </row>
    <row r="81" spans="1:8" x14ac:dyDescent="0.2">
      <c r="A81" s="14" t="s">
        <v>7</v>
      </c>
      <c r="B81" s="15">
        <v>5500</v>
      </c>
      <c r="C81">
        <v>0</v>
      </c>
      <c r="D81" s="16">
        <v>2297</v>
      </c>
      <c r="E81" s="17">
        <f t="shared" si="4"/>
        <v>0</v>
      </c>
      <c r="F81" s="17">
        <f t="shared" si="5"/>
        <v>0</v>
      </c>
      <c r="G81" s="11"/>
      <c r="H81" s="11"/>
    </row>
    <row r="82" spans="1:8" x14ac:dyDescent="0.2">
      <c r="A82" s="14" t="s">
        <v>39</v>
      </c>
      <c r="B82" s="15">
        <v>5500</v>
      </c>
      <c r="C82">
        <v>0</v>
      </c>
      <c r="D82" s="16">
        <v>2123</v>
      </c>
      <c r="E82" s="17">
        <f t="shared" si="4"/>
        <v>0</v>
      </c>
      <c r="F82" s="17">
        <f t="shared" si="5"/>
        <v>0</v>
      </c>
      <c r="G82" s="11"/>
      <c r="H82" s="11"/>
    </row>
    <row r="83" spans="1:8" x14ac:dyDescent="0.2">
      <c r="A83" s="18" t="s">
        <v>9</v>
      </c>
      <c r="B83" s="15">
        <v>5500</v>
      </c>
      <c r="C83">
        <v>0</v>
      </c>
      <c r="D83" s="16">
        <v>2283</v>
      </c>
      <c r="E83" s="17">
        <f t="shared" si="4"/>
        <v>0</v>
      </c>
      <c r="F83" s="17">
        <f t="shared" si="5"/>
        <v>0</v>
      </c>
      <c r="G83" s="11"/>
      <c r="H83" s="11"/>
    </row>
    <row r="84" spans="1:8" x14ac:dyDescent="0.2">
      <c r="A84" s="14" t="s">
        <v>10</v>
      </c>
      <c r="B84" s="15">
        <v>6000</v>
      </c>
      <c r="C84">
        <v>0</v>
      </c>
      <c r="D84" s="16">
        <v>2170</v>
      </c>
      <c r="E84" s="17">
        <f t="shared" si="4"/>
        <v>0</v>
      </c>
      <c r="F84" s="17">
        <f t="shared" si="5"/>
        <v>0</v>
      </c>
      <c r="G84" s="11"/>
      <c r="H84" s="11"/>
    </row>
    <row r="85" spans="1:8" x14ac:dyDescent="0.2">
      <c r="A85" s="14" t="s">
        <v>11</v>
      </c>
      <c r="B85" s="15">
        <v>6000</v>
      </c>
      <c r="C85">
        <v>2</v>
      </c>
      <c r="D85" s="16">
        <v>2195</v>
      </c>
      <c r="E85" s="17">
        <f t="shared" si="4"/>
        <v>91.116173120728931</v>
      </c>
      <c r="F85" s="17">
        <f t="shared" si="5"/>
        <v>546697.03872437356</v>
      </c>
      <c r="G85" s="11"/>
      <c r="H85" s="11"/>
    </row>
    <row r="86" spans="1:8" x14ac:dyDescent="0.2">
      <c r="A86" s="14" t="s">
        <v>12</v>
      </c>
      <c r="B86" s="15">
        <v>6500</v>
      </c>
      <c r="C86">
        <v>2</v>
      </c>
      <c r="D86" s="16">
        <v>2358</v>
      </c>
      <c r="E86" s="17">
        <f t="shared" si="4"/>
        <v>84.817642069550459</v>
      </c>
      <c r="F86" s="17">
        <f t="shared" si="5"/>
        <v>551314.67345207802</v>
      </c>
      <c r="G86" s="11"/>
      <c r="H86" s="11"/>
    </row>
    <row r="87" spans="1:8" x14ac:dyDescent="0.2">
      <c r="A87" s="19" t="s">
        <v>13</v>
      </c>
      <c r="B87" s="15">
        <v>7000</v>
      </c>
      <c r="C87">
        <v>4</v>
      </c>
      <c r="D87" s="16">
        <v>2502</v>
      </c>
      <c r="E87" s="17">
        <f t="shared" si="4"/>
        <v>159.87210231814549</v>
      </c>
      <c r="F87" s="17">
        <f t="shared" si="5"/>
        <v>1119104.7162270185</v>
      </c>
      <c r="G87" s="11"/>
      <c r="H87" s="11"/>
    </row>
    <row r="88" spans="1:8" x14ac:dyDescent="0.2">
      <c r="A88" s="14" t="s">
        <v>14</v>
      </c>
      <c r="B88" s="15">
        <v>7000</v>
      </c>
      <c r="C88">
        <v>2</v>
      </c>
      <c r="D88" s="16">
        <v>2897</v>
      </c>
      <c r="E88" s="17">
        <f t="shared" si="4"/>
        <v>69.036934760096642</v>
      </c>
      <c r="F88" s="17">
        <f t="shared" si="5"/>
        <v>483258.54332067649</v>
      </c>
      <c r="G88" s="11"/>
      <c r="H88" s="11"/>
    </row>
    <row r="89" spans="1:8" x14ac:dyDescent="0.2">
      <c r="A89" s="14" t="s">
        <v>15</v>
      </c>
      <c r="B89" s="15">
        <v>7000</v>
      </c>
      <c r="C89">
        <v>5</v>
      </c>
      <c r="D89" s="16">
        <v>3242</v>
      </c>
      <c r="E89" s="17">
        <f t="shared" si="4"/>
        <v>154.22578655151142</v>
      </c>
      <c r="F89" s="17">
        <f t="shared" si="5"/>
        <v>1079580.5058605799</v>
      </c>
      <c r="G89" s="11"/>
      <c r="H89" s="11"/>
    </row>
    <row r="90" spans="1:8" x14ac:dyDescent="0.2">
      <c r="A90" s="14" t="s">
        <v>16</v>
      </c>
      <c r="B90" s="15">
        <v>7000</v>
      </c>
      <c r="C90">
        <v>7</v>
      </c>
      <c r="D90" s="16">
        <v>3322</v>
      </c>
      <c r="E90" s="17">
        <f t="shared" si="4"/>
        <v>210.71643588199879</v>
      </c>
      <c r="F90" s="17">
        <f t="shared" si="5"/>
        <v>1475015.0511739915</v>
      </c>
      <c r="G90" s="11"/>
      <c r="H90" s="11"/>
    </row>
    <row r="91" spans="1:8" x14ac:dyDescent="0.2">
      <c r="A91" s="18" t="s">
        <v>17</v>
      </c>
      <c r="B91" s="15">
        <v>6500</v>
      </c>
      <c r="C91">
        <v>10</v>
      </c>
      <c r="D91" s="16">
        <v>2998</v>
      </c>
      <c r="E91" s="17">
        <f t="shared" si="4"/>
        <v>333.55570380253499</v>
      </c>
      <c r="F91" s="17">
        <f t="shared" si="5"/>
        <v>2168112.0747164777</v>
      </c>
      <c r="G91" s="11"/>
      <c r="H91" s="11"/>
    </row>
    <row r="92" spans="1:8" x14ac:dyDescent="0.2">
      <c r="A92" s="14" t="s">
        <v>18</v>
      </c>
      <c r="B92" s="15">
        <v>6000</v>
      </c>
      <c r="C92">
        <v>10</v>
      </c>
      <c r="D92" s="16">
        <v>2558</v>
      </c>
      <c r="E92" s="17">
        <f t="shared" si="4"/>
        <v>390.93041438623925</v>
      </c>
      <c r="F92" s="17">
        <f t="shared" si="5"/>
        <v>2345582.4863174353</v>
      </c>
      <c r="G92" s="11"/>
      <c r="H92" s="11"/>
    </row>
    <row r="93" spans="1:8" x14ac:dyDescent="0.2">
      <c r="A93" s="14" t="s">
        <v>19</v>
      </c>
      <c r="B93" s="15">
        <v>5500</v>
      </c>
      <c r="C93">
        <v>23</v>
      </c>
      <c r="D93" s="16">
        <v>2726</v>
      </c>
      <c r="E93" s="17">
        <f t="shared" si="4"/>
        <v>843.72707263389577</v>
      </c>
      <c r="F93" s="17">
        <f t="shared" si="5"/>
        <v>4640498.8994864272</v>
      </c>
      <c r="G93" s="11"/>
      <c r="H93" s="11"/>
    </row>
    <row r="94" spans="1:8" x14ac:dyDescent="0.2">
      <c r="A94" s="14" t="s">
        <v>20</v>
      </c>
      <c r="B94" s="15">
        <v>5000</v>
      </c>
      <c r="C94">
        <v>36</v>
      </c>
      <c r="D94" s="16">
        <v>2138</v>
      </c>
      <c r="E94" s="17">
        <f t="shared" si="4"/>
        <v>1683.8166510757719</v>
      </c>
      <c r="F94" s="17">
        <f t="shared" si="5"/>
        <v>8419083.2553788591</v>
      </c>
      <c r="G94" s="11"/>
      <c r="H94" s="11"/>
    </row>
    <row r="95" spans="1:8" x14ac:dyDescent="0.2">
      <c r="A95" s="19" t="s">
        <v>21</v>
      </c>
      <c r="B95" s="15">
        <v>4000</v>
      </c>
      <c r="C95">
        <v>45</v>
      </c>
      <c r="D95" s="16">
        <v>1626</v>
      </c>
      <c r="E95" s="17">
        <f t="shared" si="4"/>
        <v>2767.5276752767527</v>
      </c>
      <c r="F95" s="17">
        <f t="shared" si="5"/>
        <v>11070110.70110701</v>
      </c>
      <c r="G95" s="11"/>
      <c r="H95" s="11"/>
    </row>
    <row r="96" spans="1:8" x14ac:dyDescent="0.2">
      <c r="A96" s="14" t="s">
        <v>22</v>
      </c>
      <c r="B96" s="15">
        <v>2500</v>
      </c>
      <c r="C96">
        <v>75</v>
      </c>
      <c r="D96" s="16">
        <v>1171</v>
      </c>
      <c r="E96" s="17">
        <f t="shared" si="4"/>
        <v>6404.7822374039279</v>
      </c>
      <c r="F96" s="17">
        <f t="shared" si="5"/>
        <v>16011955.593509819</v>
      </c>
      <c r="G96" s="11"/>
      <c r="H96" s="11"/>
    </row>
    <row r="97" spans="1:8" x14ac:dyDescent="0.2">
      <c r="A97" s="14" t="s">
        <v>23</v>
      </c>
      <c r="B97" s="15">
        <v>1500</v>
      </c>
      <c r="C97">
        <v>80</v>
      </c>
      <c r="D97" s="16">
        <v>858</v>
      </c>
      <c r="E97" s="17">
        <f t="shared" si="4"/>
        <v>9324.0093240093247</v>
      </c>
      <c r="F97" s="17">
        <f t="shared" si="5"/>
        <v>13986013.986013986</v>
      </c>
      <c r="G97" s="11"/>
      <c r="H97" s="11"/>
    </row>
    <row r="98" spans="1:8" x14ac:dyDescent="0.2">
      <c r="A98" s="14" t="s">
        <v>24</v>
      </c>
      <c r="B98" s="15">
        <v>800</v>
      </c>
      <c r="C98">
        <v>77</v>
      </c>
      <c r="D98" s="20">
        <v>473</v>
      </c>
      <c r="E98" s="17">
        <f t="shared" si="4"/>
        <v>16279.069767441862</v>
      </c>
      <c r="F98" s="17">
        <f t="shared" si="5"/>
        <v>13023255.813953489</v>
      </c>
      <c r="G98" s="11"/>
      <c r="H98" s="11"/>
    </row>
    <row r="99" spans="1:8" x14ac:dyDescent="0.2">
      <c r="A99" s="14" t="s">
        <v>40</v>
      </c>
      <c r="B99" s="15">
        <v>200</v>
      </c>
      <c r="C99">
        <v>49</v>
      </c>
      <c r="D99" s="20">
        <v>150</v>
      </c>
      <c r="E99" s="17">
        <f t="shared" si="4"/>
        <v>32666.666666666668</v>
      </c>
      <c r="F99" s="17">
        <f>E99*B99</f>
        <v>6533333.333333334</v>
      </c>
      <c r="G99" s="11"/>
      <c r="H99" s="11"/>
    </row>
    <row r="100" spans="1:8" x14ac:dyDescent="0.2">
      <c r="A100" s="11"/>
      <c r="B100" s="15"/>
      <c r="C100" s="15"/>
      <c r="D100" s="17"/>
      <c r="E100" s="17"/>
      <c r="F100" s="17"/>
      <c r="G100" s="11"/>
      <c r="H100" s="11"/>
    </row>
    <row r="101" spans="1:8" x14ac:dyDescent="0.2">
      <c r="A101" s="14" t="s">
        <v>41</v>
      </c>
      <c r="B101" s="15">
        <f>SUM(B79:B99)</f>
        <v>100000</v>
      </c>
      <c r="C101" s="15">
        <f>SUM(C79:C99)</f>
        <v>427</v>
      </c>
      <c r="D101" s="17">
        <f>SUM(D79:D99)</f>
        <v>42045</v>
      </c>
      <c r="E101" s="17">
        <f>SUM(E79:E99)</f>
        <v>71463.870587399011</v>
      </c>
      <c r="F101" s="17">
        <f>SUM(F79:F99)</f>
        <v>83452916.672575548</v>
      </c>
      <c r="G101" s="11"/>
      <c r="H101" s="11"/>
    </row>
    <row r="102" spans="1:8" x14ac:dyDescent="0.2">
      <c r="A102" s="14"/>
      <c r="B102" s="21"/>
      <c r="C102" s="21"/>
      <c r="D102" s="21"/>
      <c r="E102" s="19"/>
      <c r="F102" s="19"/>
      <c r="G102" s="11"/>
      <c r="H102" s="11"/>
    </row>
    <row r="103" spans="1:8" x14ac:dyDescent="0.2">
      <c r="A103" s="11"/>
      <c r="B103" s="11"/>
      <c r="C103" s="11"/>
      <c r="D103" s="11"/>
      <c r="E103" s="11"/>
      <c r="F103" s="12"/>
      <c r="G103" s="62" t="s">
        <v>42</v>
      </c>
      <c r="H103" s="62"/>
    </row>
    <row r="104" spans="1:8" x14ac:dyDescent="0.2">
      <c r="A104" s="11"/>
      <c r="B104" s="11"/>
      <c r="C104" s="11"/>
      <c r="D104" s="11"/>
      <c r="E104" s="12"/>
      <c r="F104" s="12" t="s">
        <v>43</v>
      </c>
      <c r="G104" s="12" t="s">
        <v>44</v>
      </c>
      <c r="H104" s="12" t="s">
        <v>45</v>
      </c>
    </row>
    <row r="105" spans="1:8" x14ac:dyDescent="0.2">
      <c r="A105" s="11" t="s">
        <v>46</v>
      </c>
      <c r="B105" s="11"/>
      <c r="C105" s="11"/>
      <c r="D105" s="11"/>
      <c r="E105" s="11"/>
      <c r="F105" s="22">
        <f>F101/B101</f>
        <v>834.52916672575543</v>
      </c>
      <c r="G105" s="22">
        <f>F105-1.96*(F105/SQRT(C101))</f>
        <v>755.37320065423557</v>
      </c>
      <c r="H105" s="22">
        <f>F105+1.96*(F105/SQRT(C101))</f>
        <v>913.68513279727529</v>
      </c>
    </row>
  </sheetData>
  <mergeCells count="3">
    <mergeCell ref="G69:H69"/>
    <mergeCell ref="G103:H103"/>
    <mergeCell ref="G34:H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4.25" x14ac:dyDescent="0.2"/>
  <cols>
    <col min="3" max="4" width="11.75" customWidth="1"/>
  </cols>
  <sheetData>
    <row r="1" spans="1:4" x14ac:dyDescent="0.2">
      <c r="A1" t="s">
        <v>29</v>
      </c>
    </row>
    <row r="2" spans="1:4" x14ac:dyDescent="0.2">
      <c r="A2" s="63" t="s">
        <v>3</v>
      </c>
      <c r="B2" s="64" t="s">
        <v>67</v>
      </c>
      <c r="C2" s="63" t="s">
        <v>70</v>
      </c>
      <c r="D2" s="63"/>
    </row>
    <row r="3" spans="1:4" x14ac:dyDescent="0.2">
      <c r="A3" s="63"/>
      <c r="B3" s="64"/>
      <c r="C3" s="28" t="s">
        <v>68</v>
      </c>
      <c r="D3" s="28" t="s">
        <v>69</v>
      </c>
    </row>
    <row r="4" spans="1:4" ht="21" customHeight="1" x14ac:dyDescent="0.2">
      <c r="A4" s="28">
        <v>2007</v>
      </c>
      <c r="B4" s="30">
        <v>1160.2</v>
      </c>
      <c r="C4" s="28">
        <v>1038.3</v>
      </c>
      <c r="D4" s="28">
        <v>1282.0999999999999</v>
      </c>
    </row>
    <row r="5" spans="1:4" ht="21" customHeight="1" x14ac:dyDescent="0.2">
      <c r="A5" s="28">
        <v>2013</v>
      </c>
      <c r="B5" s="30">
        <v>1266.3</v>
      </c>
      <c r="C5" s="28">
        <v>1143.9000000000001</v>
      </c>
      <c r="D5" s="28">
        <v>1388.7</v>
      </c>
    </row>
    <row r="6" spans="1:4" ht="21" customHeight="1" x14ac:dyDescent="0.2">
      <c r="A6" s="28">
        <v>2017</v>
      </c>
      <c r="B6" s="30">
        <v>1104.4000000000001</v>
      </c>
      <c r="C6" s="28">
        <v>997.4</v>
      </c>
      <c r="D6" s="28">
        <v>1211.5</v>
      </c>
    </row>
    <row r="8" spans="1:4" x14ac:dyDescent="0.2">
      <c r="A8" t="s">
        <v>30</v>
      </c>
    </row>
    <row r="9" spans="1:4" x14ac:dyDescent="0.2">
      <c r="A9" s="63" t="s">
        <v>3</v>
      </c>
      <c r="B9" s="64" t="s">
        <v>67</v>
      </c>
      <c r="C9" s="63" t="s">
        <v>70</v>
      </c>
      <c r="D9" s="63"/>
    </row>
    <row r="10" spans="1:4" x14ac:dyDescent="0.2">
      <c r="A10" s="63"/>
      <c r="B10" s="64"/>
      <c r="C10" s="28" t="s">
        <v>68</v>
      </c>
      <c r="D10" s="28" t="s">
        <v>69</v>
      </c>
    </row>
    <row r="11" spans="1:4" ht="21.75" customHeight="1" x14ac:dyDescent="0.2">
      <c r="A11" s="28">
        <v>2007</v>
      </c>
      <c r="B11" s="30">
        <v>937.5</v>
      </c>
      <c r="C11" s="28">
        <v>849.2</v>
      </c>
      <c r="D11" s="28">
        <v>1025.8</v>
      </c>
    </row>
    <row r="12" spans="1:4" ht="21.75" customHeight="1" x14ac:dyDescent="0.2">
      <c r="A12" s="28">
        <v>2013</v>
      </c>
      <c r="B12" s="30">
        <v>782.2</v>
      </c>
      <c r="C12" s="28">
        <v>702.2</v>
      </c>
      <c r="D12" s="28">
        <v>862.2</v>
      </c>
    </row>
    <row r="13" spans="1:4" ht="21.75" customHeight="1" x14ac:dyDescent="0.2">
      <c r="A13" s="28">
        <v>2017</v>
      </c>
      <c r="B13" s="30">
        <v>834.5</v>
      </c>
      <c r="C13" s="28">
        <v>755.4</v>
      </c>
      <c r="D13" s="28">
        <v>913.7</v>
      </c>
    </row>
  </sheetData>
  <mergeCells count="6">
    <mergeCell ref="C2:D2"/>
    <mergeCell ref="A2:A3"/>
    <mergeCell ref="B2:B3"/>
    <mergeCell ref="A9:A10"/>
    <mergeCell ref="B9:B10"/>
    <mergeCell ref="C9: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4.25" x14ac:dyDescent="0.2"/>
  <sheetData>
    <row r="1" spans="1:4" x14ac:dyDescent="0.2">
      <c r="A1" t="s">
        <v>29</v>
      </c>
    </row>
    <row r="3" spans="1:4" x14ac:dyDescent="0.2">
      <c r="B3" s="29" t="s">
        <v>71</v>
      </c>
      <c r="C3" s="29" t="s">
        <v>72</v>
      </c>
      <c r="D3" s="29" t="s">
        <v>67</v>
      </c>
    </row>
    <row r="4" spans="1:4" x14ac:dyDescent="0.2">
      <c r="A4" s="31">
        <v>2007</v>
      </c>
      <c r="B4" s="28">
        <v>1282.0999999999999</v>
      </c>
      <c r="C4" s="28">
        <v>1038.3</v>
      </c>
      <c r="D4" s="30">
        <v>1160.2</v>
      </c>
    </row>
    <row r="5" spans="1:4" x14ac:dyDescent="0.2">
      <c r="A5" s="31">
        <v>2013</v>
      </c>
      <c r="B5" s="28">
        <v>1388.7</v>
      </c>
      <c r="C5" s="28">
        <v>1143.9000000000001</v>
      </c>
      <c r="D5" s="30">
        <v>1266.3</v>
      </c>
    </row>
    <row r="6" spans="1:4" x14ac:dyDescent="0.2">
      <c r="A6" s="31">
        <v>2017</v>
      </c>
      <c r="B6" s="28">
        <v>1211.5</v>
      </c>
      <c r="C6" s="28">
        <v>997.4</v>
      </c>
      <c r="D6" s="30">
        <v>1104.4000000000001</v>
      </c>
    </row>
    <row r="18" spans="1:4" x14ac:dyDescent="0.2">
      <c r="A18" t="s">
        <v>30</v>
      </c>
    </row>
    <row r="19" spans="1:4" x14ac:dyDescent="0.2">
      <c r="B19" s="29" t="s">
        <v>71</v>
      </c>
      <c r="C19" s="29" t="s">
        <v>72</v>
      </c>
      <c r="D19" s="29" t="s">
        <v>67</v>
      </c>
    </row>
    <row r="20" spans="1:4" x14ac:dyDescent="0.2">
      <c r="A20" s="31">
        <v>2007</v>
      </c>
      <c r="B20" s="28">
        <v>1025.8</v>
      </c>
      <c r="C20" s="28">
        <v>849.2</v>
      </c>
      <c r="D20" s="30">
        <v>937.5</v>
      </c>
    </row>
    <row r="21" spans="1:4" x14ac:dyDescent="0.2">
      <c r="A21" s="31">
        <v>2013</v>
      </c>
      <c r="B21" s="28">
        <v>862.2</v>
      </c>
      <c r="C21" s="28">
        <v>702.2</v>
      </c>
      <c r="D21" s="30">
        <v>782.2</v>
      </c>
    </row>
    <row r="22" spans="1:4" x14ac:dyDescent="0.2">
      <c r="A22" s="31">
        <v>2017</v>
      </c>
      <c r="B22" s="28">
        <v>913.7</v>
      </c>
      <c r="C22" s="28">
        <v>755.4</v>
      </c>
      <c r="D22" s="30">
        <v>834.5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workbookViewId="0">
      <selection activeCell="B30" sqref="B30"/>
    </sheetView>
  </sheetViews>
  <sheetFormatPr defaultRowHeight="14.25" x14ac:dyDescent="0.2"/>
  <cols>
    <col min="1" max="1" width="18.125" customWidth="1"/>
    <col min="2" max="2" width="29.875" bestFit="1" customWidth="1"/>
    <col min="3" max="3" width="10.25" customWidth="1"/>
    <col min="5" max="5" width="10.5" customWidth="1"/>
  </cols>
  <sheetData>
    <row r="3" spans="1:5" x14ac:dyDescent="0.2">
      <c r="A3" s="58" t="s">
        <v>110</v>
      </c>
      <c r="B3" s="57" t="s">
        <v>143</v>
      </c>
      <c r="C3" s="56" t="s">
        <v>48</v>
      </c>
      <c r="D3" s="56" t="s">
        <v>29</v>
      </c>
      <c r="E3" s="55" t="s">
        <v>30</v>
      </c>
    </row>
    <row r="4" spans="1:5" x14ac:dyDescent="0.2">
      <c r="A4" s="46" t="s">
        <v>111</v>
      </c>
      <c r="B4" s="53"/>
      <c r="C4" s="47">
        <v>953.5</v>
      </c>
      <c r="D4" s="47">
        <v>1104.4000000000001</v>
      </c>
      <c r="E4" s="48">
        <v>834.5</v>
      </c>
    </row>
    <row r="5" spans="1:5" x14ac:dyDescent="0.2">
      <c r="A5" s="49"/>
      <c r="B5" s="54"/>
      <c r="C5" s="50"/>
      <c r="D5" s="50"/>
      <c r="E5" s="51"/>
    </row>
    <row r="6" spans="1:5" x14ac:dyDescent="0.2">
      <c r="A6" s="46" t="s">
        <v>112</v>
      </c>
      <c r="B6" s="53"/>
      <c r="C6" s="47">
        <v>958.8</v>
      </c>
      <c r="D6" s="47">
        <v>1115.9000000000001</v>
      </c>
      <c r="E6" s="48">
        <v>831.7</v>
      </c>
    </row>
    <row r="8" spans="1:5" x14ac:dyDescent="0.2">
      <c r="A8" t="s">
        <v>140</v>
      </c>
      <c r="B8" t="s">
        <v>139</v>
      </c>
      <c r="C8" s="1">
        <v>940.9</v>
      </c>
      <c r="D8" s="1">
        <v>1071.3</v>
      </c>
      <c r="E8" s="1">
        <v>831.5</v>
      </c>
    </row>
    <row r="9" spans="1:5" x14ac:dyDescent="0.2">
      <c r="C9" s="1"/>
      <c r="D9" s="1"/>
      <c r="E9" s="1"/>
    </row>
    <row r="10" spans="1:5" x14ac:dyDescent="0.2">
      <c r="A10" t="s">
        <v>138</v>
      </c>
      <c r="B10" t="s">
        <v>128</v>
      </c>
      <c r="C10" s="1">
        <v>1009.9</v>
      </c>
      <c r="D10" s="1">
        <v>1182.8</v>
      </c>
      <c r="E10" s="1">
        <v>882.3</v>
      </c>
    </row>
    <row r="11" spans="1:5" x14ac:dyDescent="0.2">
      <c r="C11" s="1"/>
      <c r="D11" s="1"/>
      <c r="E11" s="1"/>
    </row>
    <row r="12" spans="1:5" x14ac:dyDescent="0.2">
      <c r="A12" t="s">
        <v>137</v>
      </c>
      <c r="B12" t="s">
        <v>136</v>
      </c>
      <c r="C12" s="1">
        <v>961.2</v>
      </c>
      <c r="D12" s="1">
        <v>1149.2</v>
      </c>
      <c r="E12" s="1">
        <v>827.6</v>
      </c>
    </row>
    <row r="13" spans="1:5" x14ac:dyDescent="0.2">
      <c r="C13" s="1"/>
      <c r="D13" s="1"/>
      <c r="E13" s="1"/>
    </row>
    <row r="14" spans="1:5" x14ac:dyDescent="0.2">
      <c r="A14" t="s">
        <v>135</v>
      </c>
      <c r="B14" t="s">
        <v>126</v>
      </c>
      <c r="C14" s="1">
        <v>941.5</v>
      </c>
      <c r="D14" s="1">
        <v>1065.7</v>
      </c>
      <c r="E14" s="1">
        <v>857.2</v>
      </c>
    </row>
    <row r="15" spans="1:5" x14ac:dyDescent="0.2">
      <c r="C15" s="1"/>
      <c r="D15" s="1"/>
      <c r="E15" s="1"/>
    </row>
    <row r="16" spans="1:5" x14ac:dyDescent="0.2">
      <c r="A16" t="s">
        <v>134</v>
      </c>
      <c r="B16" t="s">
        <v>126</v>
      </c>
      <c r="C16" s="1">
        <v>961.7</v>
      </c>
      <c r="D16" s="1">
        <v>1098.7</v>
      </c>
      <c r="E16" s="1">
        <v>857.9</v>
      </c>
    </row>
    <row r="17" spans="1:5" x14ac:dyDescent="0.2">
      <c r="C17" s="1"/>
      <c r="D17" s="1"/>
      <c r="E17" s="1"/>
    </row>
    <row r="18" spans="1:5" x14ac:dyDescent="0.2">
      <c r="A18" t="s">
        <v>133</v>
      </c>
      <c r="B18" t="s">
        <v>132</v>
      </c>
      <c r="C18" s="1">
        <v>836.6</v>
      </c>
      <c r="D18" s="1">
        <v>1035.5999999999999</v>
      </c>
      <c r="E18" s="1">
        <v>859.1</v>
      </c>
    </row>
    <row r="19" spans="1:5" x14ac:dyDescent="0.2">
      <c r="C19" s="1"/>
      <c r="D19" s="1"/>
      <c r="E19" s="1"/>
    </row>
    <row r="20" spans="1:5" x14ac:dyDescent="0.2">
      <c r="A20" t="s">
        <v>131</v>
      </c>
      <c r="B20" t="s">
        <v>130</v>
      </c>
      <c r="C20" s="1">
        <v>953.4</v>
      </c>
      <c r="D20" s="1">
        <v>1124.9000000000001</v>
      </c>
      <c r="E20" s="1">
        <v>825.8</v>
      </c>
    </row>
    <row r="21" spans="1:5" x14ac:dyDescent="0.2">
      <c r="C21" s="1"/>
      <c r="D21" s="1"/>
      <c r="E21" s="1"/>
    </row>
    <row r="22" spans="1:5" x14ac:dyDescent="0.2">
      <c r="A22" t="s">
        <v>141</v>
      </c>
      <c r="B22" t="s">
        <v>139</v>
      </c>
      <c r="C22" s="1">
        <v>929.9</v>
      </c>
      <c r="D22" s="65" t="s">
        <v>142</v>
      </c>
      <c r="E22" s="1">
        <v>842.3</v>
      </c>
    </row>
    <row r="23" spans="1:5" x14ac:dyDescent="0.2">
      <c r="C23" s="1"/>
      <c r="D23" s="1"/>
      <c r="E23" s="1"/>
    </row>
    <row r="24" spans="1:5" x14ac:dyDescent="0.2">
      <c r="A24" t="s">
        <v>129</v>
      </c>
      <c r="B24" t="s">
        <v>128</v>
      </c>
      <c r="C24" s="1">
        <v>957.2</v>
      </c>
      <c r="D24" s="1">
        <v>1140.0999999999999</v>
      </c>
      <c r="E24" s="1">
        <v>805.1</v>
      </c>
    </row>
    <row r="25" spans="1:5" x14ac:dyDescent="0.2">
      <c r="C25" s="1"/>
      <c r="D25" s="1"/>
      <c r="E25" s="1"/>
    </row>
    <row r="26" spans="1:5" x14ac:dyDescent="0.2">
      <c r="A26" t="s">
        <v>127</v>
      </c>
      <c r="B26" t="s">
        <v>126</v>
      </c>
      <c r="C26" s="1">
        <v>954.5</v>
      </c>
      <c r="D26" s="1">
        <v>1087.7</v>
      </c>
      <c r="E26" s="1">
        <v>852.5</v>
      </c>
    </row>
    <row r="28" spans="1:5" x14ac:dyDescent="0.2">
      <c r="A28" s="34" t="s">
        <v>125</v>
      </c>
      <c r="B28" s="34"/>
      <c r="C28" s="52">
        <v>880</v>
      </c>
      <c r="D28" s="52">
        <v>1091</v>
      </c>
      <c r="E28" s="52">
        <v>716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3"/>
  <sheetViews>
    <sheetView workbookViewId="0">
      <selection activeCell="C33" sqref="C33"/>
    </sheetView>
  </sheetViews>
  <sheetFormatPr defaultRowHeight="15" x14ac:dyDescent="0.25"/>
  <cols>
    <col min="1" max="2" width="9" style="26"/>
    <col min="3" max="3" width="31.75" style="26" customWidth="1"/>
    <col min="4" max="4" width="10.375" style="26" customWidth="1"/>
    <col min="5" max="5" width="14.5" style="26" customWidth="1"/>
    <col min="6" max="6" width="14.875" style="26" customWidth="1"/>
    <col min="7" max="7" width="15.125" style="26" customWidth="1"/>
    <col min="8" max="8" width="15.75" style="26" customWidth="1"/>
    <col min="9" max="13" width="10.375" style="26" customWidth="1"/>
    <col min="14" max="16384" width="9" style="26"/>
  </cols>
  <sheetData>
    <row r="3" spans="2:16" x14ac:dyDescent="0.25">
      <c r="B3" s="36" t="s">
        <v>73</v>
      </c>
      <c r="C3" s="36" t="s">
        <v>74</v>
      </c>
      <c r="D3" s="36" t="s">
        <v>95</v>
      </c>
      <c r="E3" s="36" t="s">
        <v>75</v>
      </c>
      <c r="F3" s="36" t="s">
        <v>76</v>
      </c>
      <c r="G3" s="36" t="s">
        <v>77</v>
      </c>
      <c r="H3" s="36" t="s">
        <v>78</v>
      </c>
      <c r="I3" s="36" t="s">
        <v>79</v>
      </c>
      <c r="J3" s="36" t="s">
        <v>80</v>
      </c>
      <c r="K3" s="36" t="s">
        <v>81</v>
      </c>
      <c r="L3" s="36" t="s">
        <v>82</v>
      </c>
      <c r="M3" s="36" t="s">
        <v>83</v>
      </c>
      <c r="N3" s="36" t="s">
        <v>96</v>
      </c>
      <c r="O3" s="36" t="s">
        <v>97</v>
      </c>
      <c r="P3" s="36" t="s">
        <v>84</v>
      </c>
    </row>
    <row r="4" spans="2:16" x14ac:dyDescent="0.25">
      <c r="B4" s="36" t="s">
        <v>85</v>
      </c>
      <c r="C4" s="36" t="s">
        <v>86</v>
      </c>
      <c r="D4" s="36">
        <v>215</v>
      </c>
      <c r="E4" s="36">
        <v>205</v>
      </c>
      <c r="F4" s="36">
        <v>222</v>
      </c>
      <c r="G4" s="36">
        <v>245</v>
      </c>
      <c r="H4" s="36">
        <v>222</v>
      </c>
      <c r="I4" s="36">
        <v>254</v>
      </c>
      <c r="J4" s="36">
        <v>236</v>
      </c>
      <c r="K4" s="36">
        <v>255</v>
      </c>
      <c r="L4" s="36">
        <v>260</v>
      </c>
      <c r="M4" s="36">
        <v>239</v>
      </c>
      <c r="N4" s="36">
        <v>225</v>
      </c>
      <c r="O4" s="36">
        <v>237</v>
      </c>
      <c r="P4" s="36">
        <v>2353</v>
      </c>
    </row>
    <row r="5" spans="2:16" x14ac:dyDescent="0.25">
      <c r="B5" s="36" t="s">
        <v>87</v>
      </c>
      <c r="C5" s="36" t="s">
        <v>88</v>
      </c>
      <c r="D5" s="36">
        <v>16</v>
      </c>
      <c r="E5" s="36">
        <v>17</v>
      </c>
      <c r="F5" s="36">
        <v>21</v>
      </c>
      <c r="G5" s="36">
        <v>24</v>
      </c>
      <c r="H5" s="36">
        <v>31</v>
      </c>
      <c r="I5" s="36">
        <v>29</v>
      </c>
      <c r="J5" s="36">
        <v>32</v>
      </c>
      <c r="K5" s="36">
        <v>33</v>
      </c>
      <c r="L5" s="36">
        <v>56</v>
      </c>
      <c r="M5" s="36">
        <v>39</v>
      </c>
      <c r="N5" s="36">
        <v>63</v>
      </c>
      <c r="O5" s="36">
        <v>81</v>
      </c>
      <c r="P5" s="36">
        <v>298</v>
      </c>
    </row>
    <row r="6" spans="2:16" x14ac:dyDescent="0.25">
      <c r="B6" s="36" t="s">
        <v>89</v>
      </c>
      <c r="C6" s="36" t="s">
        <v>90</v>
      </c>
      <c r="D6" s="36">
        <v>26</v>
      </c>
      <c r="E6" s="36">
        <v>27</v>
      </c>
      <c r="F6" s="36">
        <v>28</v>
      </c>
      <c r="G6" s="36">
        <v>32</v>
      </c>
      <c r="H6" s="36">
        <v>23</v>
      </c>
      <c r="I6" s="36">
        <v>22</v>
      </c>
      <c r="J6" s="36">
        <v>33</v>
      </c>
      <c r="K6" s="36">
        <v>24</v>
      </c>
      <c r="L6" s="36">
        <v>32</v>
      </c>
      <c r="M6" s="36">
        <v>38</v>
      </c>
      <c r="N6" s="36">
        <v>47</v>
      </c>
      <c r="O6" s="36">
        <v>40</v>
      </c>
      <c r="P6" s="36">
        <v>285</v>
      </c>
    </row>
    <row r="7" spans="2:16" x14ac:dyDescent="0.25">
      <c r="B7" s="36" t="s">
        <v>91</v>
      </c>
      <c r="C7" s="36" t="s">
        <v>92</v>
      </c>
      <c r="D7" s="36">
        <v>307</v>
      </c>
      <c r="E7" s="36">
        <v>325</v>
      </c>
      <c r="F7" s="36">
        <v>321</v>
      </c>
      <c r="G7" s="36">
        <v>305</v>
      </c>
      <c r="H7" s="36">
        <v>317</v>
      </c>
      <c r="I7" s="36">
        <v>290</v>
      </c>
      <c r="J7" s="36">
        <v>267</v>
      </c>
      <c r="K7" s="36">
        <v>247</v>
      </c>
      <c r="L7" s="36">
        <v>222</v>
      </c>
      <c r="M7" s="36">
        <v>272</v>
      </c>
      <c r="N7" s="36">
        <v>256</v>
      </c>
      <c r="O7" s="36">
        <v>232</v>
      </c>
      <c r="P7" s="36">
        <v>2873</v>
      </c>
    </row>
    <row r="8" spans="2:16" x14ac:dyDescent="0.25">
      <c r="B8" s="36" t="s">
        <v>93</v>
      </c>
      <c r="C8" s="36" t="s">
        <v>94</v>
      </c>
      <c r="D8" s="36">
        <v>86</v>
      </c>
      <c r="E8" s="36">
        <v>97</v>
      </c>
      <c r="F8" s="36">
        <v>90</v>
      </c>
      <c r="G8" s="36">
        <v>96</v>
      </c>
      <c r="H8" s="36">
        <v>102</v>
      </c>
      <c r="I8" s="36">
        <v>114</v>
      </c>
      <c r="J8" s="36">
        <v>113</v>
      </c>
      <c r="K8" s="36">
        <v>102</v>
      </c>
      <c r="L8" s="36">
        <v>114</v>
      </c>
      <c r="M8" s="36">
        <v>110</v>
      </c>
      <c r="N8" s="36">
        <v>111</v>
      </c>
      <c r="O8" s="36">
        <v>104</v>
      </c>
      <c r="P8" s="36">
        <v>1024</v>
      </c>
    </row>
    <row r="9" spans="2:16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6" x14ac:dyDescent="0.25">
      <c r="B10" s="36" t="s">
        <v>73</v>
      </c>
      <c r="C10" s="36" t="s">
        <v>74</v>
      </c>
      <c r="D10" s="36" t="s">
        <v>98</v>
      </c>
      <c r="E10" s="36" t="s">
        <v>99</v>
      </c>
      <c r="F10" s="36" t="s">
        <v>100</v>
      </c>
      <c r="G10" s="36" t="s">
        <v>101</v>
      </c>
      <c r="H10" s="36" t="s">
        <v>102</v>
      </c>
      <c r="I10" s="36" t="s">
        <v>103</v>
      </c>
      <c r="J10" s="36" t="s">
        <v>104</v>
      </c>
      <c r="K10" s="36" t="s">
        <v>105</v>
      </c>
      <c r="L10" s="36" t="s">
        <v>106</v>
      </c>
      <c r="M10" s="36" t="s">
        <v>107</v>
      </c>
    </row>
    <row r="11" spans="2:16" x14ac:dyDescent="0.25">
      <c r="B11" s="36" t="s">
        <v>85</v>
      </c>
      <c r="C11" s="36" t="s">
        <v>108</v>
      </c>
      <c r="D11" s="44">
        <f>AVERAGE(D4:F4)</f>
        <v>214</v>
      </c>
      <c r="E11" s="44">
        <f t="shared" ref="E11:M15" si="0">AVERAGE(E4:G4)</f>
        <v>224</v>
      </c>
      <c r="F11" s="44">
        <f t="shared" si="0"/>
        <v>229.66666666666666</v>
      </c>
      <c r="G11" s="44">
        <f t="shared" si="0"/>
        <v>240.33333333333334</v>
      </c>
      <c r="H11" s="44">
        <f t="shared" si="0"/>
        <v>237.33333333333334</v>
      </c>
      <c r="I11" s="44">
        <f t="shared" si="0"/>
        <v>248.33333333333334</v>
      </c>
      <c r="J11" s="44">
        <f t="shared" si="0"/>
        <v>250.33333333333334</v>
      </c>
      <c r="K11" s="44">
        <f t="shared" si="0"/>
        <v>251.33333333333334</v>
      </c>
      <c r="L11" s="44">
        <f t="shared" si="0"/>
        <v>241.33333333333334</v>
      </c>
      <c r="M11" s="44">
        <f t="shared" si="0"/>
        <v>233.66666666666666</v>
      </c>
    </row>
    <row r="12" spans="2:16" x14ac:dyDescent="0.25">
      <c r="B12" s="36" t="s">
        <v>87</v>
      </c>
      <c r="C12" s="36" t="s">
        <v>88</v>
      </c>
      <c r="D12" s="44">
        <f t="shared" ref="D12:D15" si="1">AVERAGE(D5:F5)</f>
        <v>18</v>
      </c>
      <c r="E12" s="44">
        <f t="shared" si="0"/>
        <v>20.666666666666668</v>
      </c>
      <c r="F12" s="44">
        <f t="shared" si="0"/>
        <v>25.333333333333332</v>
      </c>
      <c r="G12" s="44">
        <f t="shared" si="0"/>
        <v>28</v>
      </c>
      <c r="H12" s="44">
        <f t="shared" si="0"/>
        <v>30.666666666666668</v>
      </c>
      <c r="I12" s="44">
        <f t="shared" si="0"/>
        <v>31.333333333333332</v>
      </c>
      <c r="J12" s="44">
        <f t="shared" si="0"/>
        <v>40.333333333333336</v>
      </c>
      <c r="K12" s="44">
        <f t="shared" si="0"/>
        <v>42.666666666666664</v>
      </c>
      <c r="L12" s="44">
        <f t="shared" si="0"/>
        <v>52.666666666666664</v>
      </c>
      <c r="M12" s="44">
        <f t="shared" si="0"/>
        <v>61</v>
      </c>
    </row>
    <row r="13" spans="2:16" x14ac:dyDescent="0.25">
      <c r="B13" s="36" t="s">
        <v>89</v>
      </c>
      <c r="C13" s="36" t="s">
        <v>90</v>
      </c>
      <c r="D13" s="44">
        <f t="shared" si="1"/>
        <v>27</v>
      </c>
      <c r="E13" s="44">
        <f t="shared" si="0"/>
        <v>29</v>
      </c>
      <c r="F13" s="44">
        <f t="shared" si="0"/>
        <v>27.666666666666668</v>
      </c>
      <c r="G13" s="44">
        <f t="shared" si="0"/>
        <v>25.666666666666668</v>
      </c>
      <c r="H13" s="44">
        <f t="shared" si="0"/>
        <v>26</v>
      </c>
      <c r="I13" s="44">
        <f t="shared" si="0"/>
        <v>26.333333333333332</v>
      </c>
      <c r="J13" s="44">
        <f t="shared" si="0"/>
        <v>29.666666666666668</v>
      </c>
      <c r="K13" s="44">
        <f t="shared" si="0"/>
        <v>31.333333333333332</v>
      </c>
      <c r="L13" s="44">
        <f t="shared" si="0"/>
        <v>39</v>
      </c>
      <c r="M13" s="44">
        <f t="shared" si="0"/>
        <v>41.666666666666664</v>
      </c>
    </row>
    <row r="14" spans="2:16" x14ac:dyDescent="0.25">
      <c r="B14" s="36" t="s">
        <v>91</v>
      </c>
      <c r="C14" s="36" t="s">
        <v>92</v>
      </c>
      <c r="D14" s="44">
        <f t="shared" si="1"/>
        <v>317.66666666666669</v>
      </c>
      <c r="E14" s="44">
        <f t="shared" si="0"/>
        <v>317</v>
      </c>
      <c r="F14" s="44">
        <f t="shared" si="0"/>
        <v>314.33333333333331</v>
      </c>
      <c r="G14" s="44">
        <f t="shared" si="0"/>
        <v>304</v>
      </c>
      <c r="H14" s="44">
        <f t="shared" si="0"/>
        <v>291.33333333333331</v>
      </c>
      <c r="I14" s="44">
        <f t="shared" si="0"/>
        <v>268</v>
      </c>
      <c r="J14" s="44">
        <f t="shared" si="0"/>
        <v>245.33333333333334</v>
      </c>
      <c r="K14" s="44">
        <f t="shared" si="0"/>
        <v>247</v>
      </c>
      <c r="L14" s="44">
        <f t="shared" si="0"/>
        <v>250</v>
      </c>
      <c r="M14" s="44">
        <f t="shared" si="0"/>
        <v>253.33333333333334</v>
      </c>
    </row>
    <row r="15" spans="2:16" x14ac:dyDescent="0.25">
      <c r="B15" s="36" t="s">
        <v>93</v>
      </c>
      <c r="C15" s="36" t="s">
        <v>94</v>
      </c>
      <c r="D15" s="44">
        <f t="shared" si="1"/>
        <v>91</v>
      </c>
      <c r="E15" s="44">
        <f t="shared" si="0"/>
        <v>94.333333333333329</v>
      </c>
      <c r="F15" s="44">
        <f t="shared" si="0"/>
        <v>96</v>
      </c>
      <c r="G15" s="44">
        <f t="shared" si="0"/>
        <v>104</v>
      </c>
      <c r="H15" s="44">
        <f t="shared" si="0"/>
        <v>109.66666666666667</v>
      </c>
      <c r="I15" s="44">
        <f t="shared" si="0"/>
        <v>109.66666666666667</v>
      </c>
      <c r="J15" s="44">
        <f t="shared" si="0"/>
        <v>109.66666666666667</v>
      </c>
      <c r="K15" s="44">
        <f t="shared" si="0"/>
        <v>108.66666666666667</v>
      </c>
      <c r="L15" s="44">
        <f t="shared" si="0"/>
        <v>111.66666666666667</v>
      </c>
      <c r="M15" s="44">
        <f t="shared" si="0"/>
        <v>108.33333333333333</v>
      </c>
    </row>
    <row r="33" spans="3:8" ht="43.5" x14ac:dyDescent="0.25">
      <c r="C33" t="s">
        <v>109</v>
      </c>
      <c r="D33" t="s">
        <v>108</v>
      </c>
      <c r="E33" s="33" t="s">
        <v>88</v>
      </c>
      <c r="F33" s="33" t="s">
        <v>90</v>
      </c>
      <c r="G33" s="33" t="s">
        <v>92</v>
      </c>
      <c r="H33" s="33" t="s">
        <v>94</v>
      </c>
    </row>
    <row r="34" spans="3:8" x14ac:dyDescent="0.25">
      <c r="C34" t="s">
        <v>98</v>
      </c>
      <c r="D34" s="32">
        <v>214</v>
      </c>
      <c r="E34" s="32">
        <v>18</v>
      </c>
      <c r="F34" s="32">
        <v>27</v>
      </c>
      <c r="G34" s="32">
        <v>317.66666666666669</v>
      </c>
      <c r="H34" s="32">
        <v>91</v>
      </c>
    </row>
    <row r="35" spans="3:8" x14ac:dyDescent="0.25">
      <c r="C35" t="s">
        <v>99</v>
      </c>
      <c r="D35" s="32">
        <v>224</v>
      </c>
      <c r="E35" s="32">
        <v>20.666666666666668</v>
      </c>
      <c r="F35" s="32">
        <v>29</v>
      </c>
      <c r="G35" s="32">
        <v>317</v>
      </c>
      <c r="H35" s="32">
        <v>94.333333333333329</v>
      </c>
    </row>
    <row r="36" spans="3:8" x14ac:dyDescent="0.25">
      <c r="C36" t="s">
        <v>100</v>
      </c>
      <c r="D36" s="32">
        <v>229.66666666666666</v>
      </c>
      <c r="E36" s="32">
        <v>25.333333333333332</v>
      </c>
      <c r="F36" s="32">
        <v>27.666666666666668</v>
      </c>
      <c r="G36" s="32">
        <v>314.33333333333331</v>
      </c>
      <c r="H36" s="32">
        <v>96</v>
      </c>
    </row>
    <row r="37" spans="3:8" x14ac:dyDescent="0.25">
      <c r="C37" t="s">
        <v>101</v>
      </c>
      <c r="D37" s="32">
        <v>240.33333333333334</v>
      </c>
      <c r="E37" s="32">
        <v>28</v>
      </c>
      <c r="F37" s="32">
        <v>25.666666666666668</v>
      </c>
      <c r="G37" s="32">
        <v>304</v>
      </c>
      <c r="H37" s="32">
        <v>104</v>
      </c>
    </row>
    <row r="38" spans="3:8" x14ac:dyDescent="0.25">
      <c r="C38" t="s">
        <v>102</v>
      </c>
      <c r="D38" s="32">
        <v>237.33333333333334</v>
      </c>
      <c r="E38" s="32">
        <v>30.666666666666668</v>
      </c>
      <c r="F38" s="32">
        <v>26</v>
      </c>
      <c r="G38" s="32">
        <v>291.33333333333331</v>
      </c>
      <c r="H38" s="32">
        <v>109.66666666666667</v>
      </c>
    </row>
    <row r="39" spans="3:8" x14ac:dyDescent="0.25">
      <c r="C39" t="s">
        <v>103</v>
      </c>
      <c r="D39" s="32">
        <v>248.33333333333334</v>
      </c>
      <c r="E39" s="32">
        <v>31.333333333333332</v>
      </c>
      <c r="F39" s="32">
        <v>26.333333333333332</v>
      </c>
      <c r="G39" s="32">
        <v>268</v>
      </c>
      <c r="H39" s="32">
        <v>109.66666666666667</v>
      </c>
    </row>
    <row r="40" spans="3:8" x14ac:dyDescent="0.25">
      <c r="C40" t="s">
        <v>104</v>
      </c>
      <c r="D40" s="32">
        <v>250.33333333333334</v>
      </c>
      <c r="E40" s="32">
        <v>40.333333333333336</v>
      </c>
      <c r="F40" s="32">
        <v>29.666666666666668</v>
      </c>
      <c r="G40" s="32">
        <v>245.33333333333334</v>
      </c>
      <c r="H40" s="32">
        <v>109.66666666666667</v>
      </c>
    </row>
    <row r="41" spans="3:8" x14ac:dyDescent="0.25">
      <c r="C41" t="s">
        <v>105</v>
      </c>
      <c r="D41" s="32">
        <v>251.33333333333334</v>
      </c>
      <c r="E41" s="32">
        <v>42.666666666666664</v>
      </c>
      <c r="F41" s="32">
        <v>31.333333333333332</v>
      </c>
      <c r="G41" s="32">
        <v>247</v>
      </c>
      <c r="H41" s="32">
        <v>108.66666666666667</v>
      </c>
    </row>
    <row r="42" spans="3:8" x14ac:dyDescent="0.25">
      <c r="C42" t="s">
        <v>106</v>
      </c>
      <c r="D42" s="32">
        <v>241.33333333333334</v>
      </c>
      <c r="E42" s="32">
        <v>52.666666666666664</v>
      </c>
      <c r="F42" s="32">
        <v>39</v>
      </c>
      <c r="G42" s="32">
        <v>250</v>
      </c>
      <c r="H42" s="32">
        <v>111.66666666666667</v>
      </c>
    </row>
    <row r="43" spans="3:8" x14ac:dyDescent="0.25">
      <c r="C43" t="s">
        <v>107</v>
      </c>
      <c r="D43" s="32">
        <v>233.66666666666666</v>
      </c>
      <c r="E43" s="32">
        <v>61</v>
      </c>
      <c r="F43" s="32">
        <v>41.666666666666664</v>
      </c>
      <c r="G43" s="32">
        <v>253.33333333333334</v>
      </c>
      <c r="H43" s="32">
        <v>108.33333333333333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0"/>
  <sheetViews>
    <sheetView workbookViewId="0">
      <selection activeCell="M35" sqref="M35"/>
    </sheetView>
  </sheetViews>
  <sheetFormatPr defaultRowHeight="14.25" x14ac:dyDescent="0.2"/>
  <sheetData>
    <row r="1" spans="2:2" ht="15" x14ac:dyDescent="0.25">
      <c r="B1" s="24" t="s">
        <v>55</v>
      </c>
    </row>
    <row r="26" spans="2:2" x14ac:dyDescent="0.2">
      <c r="B26" t="s">
        <v>30</v>
      </c>
    </row>
    <row r="50" spans="2:2" x14ac:dyDescent="0.2">
      <c r="B50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 &amp; 2</vt:lpstr>
      <vt:lpstr>Figure 3</vt:lpstr>
      <vt:lpstr>Figure 4</vt:lpstr>
      <vt:lpstr>Table 1</vt:lpstr>
      <vt:lpstr>Table 2 &amp; 3</vt:lpstr>
      <vt:lpstr>Figure 5 &amp; 6</vt:lpstr>
      <vt:lpstr>Table 4 (new)</vt:lpstr>
      <vt:lpstr>Figure 7 &amp; Table 5</vt:lpstr>
      <vt:lpstr>Figure 8, 9 &amp; 10</vt:lpstr>
      <vt:lpstr>Figure 11 &amp; 12</vt:lpstr>
      <vt:lpstr>Census Numbers</vt:lpstr>
      <vt:lpstr>Place of death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Sayle, Madeleine</dc:creator>
  <cp:lastModifiedBy>Sayle, Madeleine</cp:lastModifiedBy>
  <cp:lastPrinted>2019-01-18T10:05:19Z</cp:lastPrinted>
  <dcterms:created xsi:type="dcterms:W3CDTF">2018-08-02T16:10:10Z</dcterms:created>
  <dcterms:modified xsi:type="dcterms:W3CDTF">2019-01-18T10:28:38Z</dcterms:modified>
</cp:coreProperties>
</file>